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drawings/drawing8.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codeName="{E757BCB4-07E6-AE0B-56E0-F0EEF7A6E26C}"/>
  <workbookPr updateLinks="never" codeName="ThisWorkbook" autoCompressPictures="0"/>
  <mc:AlternateContent xmlns:mc="http://schemas.openxmlformats.org/markup-compatibility/2006">
    <mc:Choice Requires="x15">
      <x15ac:absPath xmlns:x15ac="http://schemas.microsoft.com/office/spreadsheetml/2010/11/ac" url="C:\Users\costp\Downloads\"/>
    </mc:Choice>
  </mc:AlternateContent>
  <xr:revisionPtr revIDLastSave="0" documentId="13_ncr:1_{8B8F57F1-593A-47B3-8C8E-C87A6738714B}" xr6:coauthVersionLast="47" xr6:coauthVersionMax="47" xr10:uidLastSave="{00000000-0000-0000-0000-000000000000}"/>
  <bookViews>
    <workbookView xWindow="-109" yWindow="-109" windowWidth="26301" windowHeight="14169" tabRatio="937" firstSheet="2" activeTab="6" xr2:uid="{2B804F6E-00A5-467E-B333-6C0C5FD9A45C}"/>
  </bookViews>
  <sheets>
    <sheet name="ANALYSIS DATABASE" sheetId="159" state="veryHidden" r:id="rId1"/>
    <sheet name="LISTS" sheetId="68" state="veryHidden" r:id="rId2"/>
    <sheet name="EULA" sheetId="12" r:id="rId3"/>
    <sheet name="MACROS" sheetId="188" r:id="rId4"/>
    <sheet name="CATEGORY SETUP" sheetId="187" state="hidden" r:id="rId5"/>
    <sheet name="REHAB FINANCING SETUP" sheetId="37" state="hidden" r:id="rId6"/>
    <sheet name="HOME" sheetId="152" r:id="rId7"/>
    <sheet name="1 SETUP" sheetId="186" r:id="rId8"/>
    <sheet name="2 REHAB ANALYZER" sheetId="36" r:id="rId9"/>
    <sheet name="3 REPAIR ESTIMATOR" sheetId="16" r:id="rId10"/>
  </sheets>
  <externalReferences>
    <externalReference r:id="rId11"/>
    <externalReference r:id="rId12"/>
    <externalReference r:id="rId13"/>
    <externalReference r:id="rId14"/>
  </externalReferences>
  <definedNames>
    <definedName name="_Fill" localSheetId="7" hidden="1">#REF!</definedName>
    <definedName name="_Fill" localSheetId="8" hidden="1">#REF!</definedName>
    <definedName name="_Fill" localSheetId="4" hidden="1">#REF!</definedName>
    <definedName name="_Fill" localSheetId="1" hidden="1">#REF!</definedName>
    <definedName name="_Fill" localSheetId="5" hidden="1">#REF!</definedName>
    <definedName name="_xlnm._FilterDatabase" localSheetId="8" hidden="1">'2 REHAB ANALYZER'!$C$23:$Z$94</definedName>
    <definedName name="_xlnm._FilterDatabase" localSheetId="9" hidden="1">'3 REPAIR ESTIMATOR'!$B$86:$BG$1166</definedName>
    <definedName name="Accounting_Check_Box3" localSheetId="4">#REF!</definedName>
    <definedName name="Accounting_Check_Box6" localSheetId="4">#REF!</definedName>
    <definedName name="Accounting_Check_Box7" localSheetId="4">#REF!</definedName>
    <definedName name="Adders_Percentage">'ANALYSIS DATABASE'!$D$174</definedName>
    <definedName name="Adders_Result">'ANALYSIS DATABASE'!$C$174</definedName>
    <definedName name="AFTER_REPAIR_VALUE_CELL">'2 REHAB ANALYZER'!$C$9</definedName>
    <definedName name="AFTER_REPAIR_VALUE_ESTIMATED">'ANALYSIS DATABASE'!$C$30</definedName>
    <definedName name="AFTER_REPAIR_VALUE_INITIAL_SETUP" localSheetId="4">'CATEGORY SETUP'!#REF!</definedName>
    <definedName name="After_Repair_Value_Result">'ANALYSIS DATABASE'!$C$167</definedName>
    <definedName name="All_Project_Costs_Loan1" localSheetId="4">'CATEGORY SETUP'!#REF!</definedName>
    <definedName name="All_Project_Costs_Loan1">'REHAB FINANCING SETUP'!$AV$22</definedName>
    <definedName name="All_Project_Costs_Loan2" localSheetId="4">'CATEGORY SETUP'!#REF!</definedName>
    <definedName name="All_Project_Costs_Loan2">'REHAB FINANCING SETUP'!$AV$49</definedName>
    <definedName name="Analyze_Header_Row" localSheetId="4">HOME!#REF!</definedName>
    <definedName name="Analyze_Help_Freeze_Line" localSheetId="3">MACROS!$2:$2</definedName>
    <definedName name="Analyze_Help_Freeze_Line">HOME!$2:$2</definedName>
    <definedName name="Analyze_Help_Setting" localSheetId="3">MACROS!$CS$1</definedName>
    <definedName name="Analyze_Help_Setting">HOME!$CS$1</definedName>
    <definedName name="Analyze_Workflow_Freeze_Line" localSheetId="3">MACROS!$85:$85</definedName>
    <definedName name="Analyze_Workflow_Freeze_Line">HOME!$18:$18</definedName>
    <definedName name="APPLIANCES_ESTIMATE">'2 REHAB ANALYZER'!$BG$47</definedName>
    <definedName name="APPLIANCES_w_ADDERS">'ANALYSIS DATABASE'!$C$120</definedName>
    <definedName name="AprSun1">DATE(CalendarYear,4,1)-WEEKDAY(DATE(CalendarYear,4,1))</definedName>
    <definedName name="ARV" localSheetId="6" hidden="1">#REF!</definedName>
    <definedName name="ARV" localSheetId="3" hidden="1">#REF!</definedName>
    <definedName name="ARV">'ANALYSIS DATABASE'!$C$30</definedName>
    <definedName name="ARV_Box_Loan1" localSheetId="4">'CATEGORY SETUP'!#REF!</definedName>
    <definedName name="ARV_Box_Loan1">'REHAB FINANCING SETUP'!$BE$22</definedName>
    <definedName name="ARV_Box_Loan2" localSheetId="4">'CATEGORY SETUP'!#REF!</definedName>
    <definedName name="ARV_Box_Loan2">'REHAB FINANCING SETUP'!$BE$49</definedName>
    <definedName name="Asking_Price" localSheetId="4">[1]SETUP!#REF!</definedName>
    <definedName name="AugSun1">DATE(CalendarYear,8,1)-WEEKDAY(DATE(CalendarYear,8,1))</definedName>
    <definedName name="Bathrooms_Detailed" hidden="1">'[2]CAPITAL IMPROVEMENTS'!$AF$11</definedName>
    <definedName name="Baths" localSheetId="6" hidden="1">#REF!</definedName>
    <definedName name="Baths" localSheetId="3" hidden="1">#REF!</definedName>
    <definedName name="Baths">'ANALYSIS DATABASE'!$C$14</definedName>
    <definedName name="Beds" localSheetId="6" hidden="1">#REF!</definedName>
    <definedName name="Beds" localSheetId="3" hidden="1">#REF!</definedName>
    <definedName name="Beds">'ANALYSIS DATABASE'!$C$13</definedName>
    <definedName name="Buying_Costs_Range">'2 REHAB ANALYZER'!$AA$53:$AH$54</definedName>
    <definedName name="Buying_Costs_Result">'ANALYSIS DATABASE'!$C$169</definedName>
    <definedName name="CABINETS___COUNTERTOPS_w_ADDERS">'ANALYSIS DATABASE'!$C$114</definedName>
    <definedName name="CABINETS_COUNTERS_ESTIMATE">'2 REHAB ANALYZER'!$BG$35</definedName>
    <definedName name="CalendarYear" localSheetId="6">#N/A</definedName>
    <definedName name="CalendarYear" localSheetId="3">#N/A</definedName>
    <definedName name="CalendarYear">#N/A</definedName>
    <definedName name="CARPET___RESILIENT_w_ADDERS">'ANALYSIS DATABASE'!$C$116</definedName>
    <definedName name="CARPET_ESTIMATE">'2 REHAB ANALYZER'!$BG$39</definedName>
    <definedName name="Cash_At_Closing">'ANALYSIS DATABASE'!$C$248</definedName>
    <definedName name="Cash_During_Flip">'ANALYSIS DATABASE'!$C$252</definedName>
    <definedName name="Category1">'CATEGORY SETUP'!$AD$10</definedName>
    <definedName name="Category10">'CATEGORY SETUP'!$AD$19</definedName>
    <definedName name="Category11">'CATEGORY SETUP'!$AD$20</definedName>
    <definedName name="Category12">'CATEGORY SETUP'!$AD$21</definedName>
    <definedName name="Category13">'CATEGORY SETUP'!$AD$22</definedName>
    <definedName name="Category14">'CATEGORY SETUP'!$AD$23</definedName>
    <definedName name="Category15">'CATEGORY SETUP'!$AD$24</definedName>
    <definedName name="Category16">'CATEGORY SETUP'!$AD$25</definedName>
    <definedName name="Category17">'CATEGORY SETUP'!$AD$26</definedName>
    <definedName name="Category18">'CATEGORY SETUP'!$AD$27</definedName>
    <definedName name="Category19">'CATEGORY SETUP'!$AD$28</definedName>
    <definedName name="Category2">'CATEGORY SETUP'!$AD$11</definedName>
    <definedName name="Category20">'CATEGORY SETUP'!$AD$29</definedName>
    <definedName name="Category21">'CATEGORY SETUP'!$AD$30</definedName>
    <definedName name="Category22">'CATEGORY SETUP'!$AD$31</definedName>
    <definedName name="Category23">'CATEGORY SETUP'!$AD$32</definedName>
    <definedName name="Category24">'CATEGORY SETUP'!$AD$33</definedName>
    <definedName name="Category3">'CATEGORY SETUP'!$AD$12</definedName>
    <definedName name="Category4">'CATEGORY SETUP'!$AD$13</definedName>
    <definedName name="Category5">'CATEGORY SETUP'!$AD$14</definedName>
    <definedName name="Category6">'CATEGORY SETUP'!$AD$15</definedName>
    <definedName name="Category7">'CATEGORY SETUP'!$AD$16</definedName>
    <definedName name="Category8">'CATEGORY SETUP'!$AD$17</definedName>
    <definedName name="Category9">'CATEGORY SETUP'!$AD$18</definedName>
    <definedName name="Cell_Behind_Button" localSheetId="4">HOME!#REF!</definedName>
    <definedName name="Change_Order_1_Detail" localSheetId="4">#REF!</definedName>
    <definedName name="Change_Order_10_Detail" localSheetId="4">#REF!</definedName>
    <definedName name="Change_Order_2_Detail" localSheetId="4">#REF!</definedName>
    <definedName name="Change_Order_3_Detail" localSheetId="4">#REF!</definedName>
    <definedName name="Change_Order_4_Detail" localSheetId="4">#REF!</definedName>
    <definedName name="Change_Order_5_Detail" localSheetId="4">#REF!</definedName>
    <definedName name="Change_Order_6_Detail" localSheetId="4">#REF!</definedName>
    <definedName name="Change_Order_7_Detail" localSheetId="4">#REF!</definedName>
    <definedName name="Change_Order_8_Detail" localSheetId="4">#REF!</definedName>
    <definedName name="Change_Order_9_Detail" localSheetId="4">#REF!</definedName>
    <definedName name="Change_Order1_Cell" localSheetId="4">#REF!</definedName>
    <definedName name="Change_Order1_Setting" localSheetId="4">#REF!</definedName>
    <definedName name="Change_Order10_Cell" localSheetId="4">#REF!</definedName>
    <definedName name="Change_Order10_Setting" localSheetId="4">#REF!</definedName>
    <definedName name="Change_Order2_Cell" localSheetId="4">#REF!</definedName>
    <definedName name="Change_Order2_Setting" localSheetId="4">#REF!</definedName>
    <definedName name="Change_Order3_Cell" localSheetId="4">#REF!</definedName>
    <definedName name="Change_Order3_Setting" localSheetId="4">#REF!</definedName>
    <definedName name="Change_Order4_Cell" localSheetId="4">#REF!</definedName>
    <definedName name="Change_Order4_Setting" localSheetId="4">#REF!</definedName>
    <definedName name="Change_Order5_Cell" localSheetId="4">#REF!</definedName>
    <definedName name="Change_Order5_Setting" localSheetId="4">#REF!</definedName>
    <definedName name="Change_Order6_Cell" localSheetId="4">#REF!</definedName>
    <definedName name="Change_Order6_Setting" localSheetId="4">#REF!</definedName>
    <definedName name="Change_Order7_Cell" localSheetId="4">#REF!</definedName>
    <definedName name="Change_Order7_Setting" localSheetId="4">#REF!</definedName>
    <definedName name="Change_Order8_Cell" localSheetId="4">#REF!</definedName>
    <definedName name="Change_Order8_Setting" localSheetId="4">#REF!</definedName>
    <definedName name="Change_Order9_Cell" localSheetId="4">#REF!</definedName>
    <definedName name="Change_Order9_Setting" localSheetId="4">#REF!</definedName>
    <definedName name="City_State_Zip" localSheetId="6" hidden="1">#REF!</definedName>
    <definedName name="City_State_Zip" localSheetId="3" hidden="1">#REF!</definedName>
    <definedName name="City_State_Zip">'ANALYSIS DATABASE'!$C$9</definedName>
    <definedName name="Closing_Cost_Cell">'2 REHAB ANALYZER'!$AA$75</definedName>
    <definedName name="Company_City_State_Zip" localSheetId="4">'CATEGORY SETUP'!#REF!</definedName>
    <definedName name="Company_City_State_Zip" localSheetId="6" hidden="1">#REF!</definedName>
    <definedName name="Company_City_State_Zip" localSheetId="3" hidden="1">#REF!</definedName>
    <definedName name="Company_City_State_Zip">'1 SETUP'!$AM$22</definedName>
    <definedName name="Company_Email" localSheetId="4">'CATEGORY SETUP'!#REF!</definedName>
    <definedName name="Company_Email">'1 SETUP'!$AM$23</definedName>
    <definedName name="Company_Fax" localSheetId="4">'CATEGORY SETUP'!#REF!</definedName>
    <definedName name="Company_Name" localSheetId="4">'CATEGORY SETUP'!#REF!</definedName>
    <definedName name="Company_Name">'1 SETUP'!$AM$20</definedName>
    <definedName name="Company_Phone" localSheetId="4">'CATEGORY SETUP'!#REF!</definedName>
    <definedName name="Company_Phone">'1 SETUP'!$AM$24</definedName>
    <definedName name="Company_Street_Address" localSheetId="4">'CATEGORY SETUP'!#REF!</definedName>
    <definedName name="Company_Street_Address">'1 SETUP'!$AM$21</definedName>
    <definedName name="Company_Website" localSheetId="4">'CATEGORY SETUP'!#REF!</definedName>
    <definedName name="Company_Website">'1 SETUP'!$AM$25</definedName>
    <definedName name="Comparable_Row_Spacers" localSheetId="4">#REF!</definedName>
    <definedName name="Comparable_Sales_Rows" localSheetId="4">#REF!</definedName>
    <definedName name="Comparable1_Address" localSheetId="6" hidden="1">#REF!</definedName>
    <definedName name="Comparable1_Address" localSheetId="3" hidden="1">#REF!</definedName>
    <definedName name="Comparable1_Baths" localSheetId="6" hidden="1">#REF!</definedName>
    <definedName name="Comparable1_Baths" localSheetId="3" hidden="1">#REF!</definedName>
    <definedName name="Comparable1_Beds" localSheetId="6" hidden="1">#REF!</definedName>
    <definedName name="Comparable1_Beds" localSheetId="3" hidden="1">#REF!</definedName>
    <definedName name="Comparable1_Sales_Price" localSheetId="6" hidden="1">#REF!</definedName>
    <definedName name="Comparable1_Sales_Price" localSheetId="3" hidden="1">#REF!</definedName>
    <definedName name="Comparable1_SF" localSheetId="6" hidden="1">#REF!</definedName>
    <definedName name="Comparable1_SF" localSheetId="3" hidden="1">#REF!</definedName>
    <definedName name="Comparable2_Address" localSheetId="6" hidden="1">#REF!</definedName>
    <definedName name="Comparable2_Address" localSheetId="3" hidden="1">#REF!</definedName>
    <definedName name="Comparable2_Baths" localSheetId="6" hidden="1">#REF!</definedName>
    <definedName name="Comparable2_Baths" localSheetId="3" hidden="1">#REF!</definedName>
    <definedName name="Comparable2_Beds" localSheetId="6" hidden="1">#REF!</definedName>
    <definedName name="Comparable2_Beds" localSheetId="3" hidden="1">#REF!</definedName>
    <definedName name="Comparable2_Sales_Price" localSheetId="6" hidden="1">#REF!</definedName>
    <definedName name="Comparable2_Sales_Price" localSheetId="3" hidden="1">#REF!</definedName>
    <definedName name="Comparable2_SF" localSheetId="6" hidden="1">#REF!</definedName>
    <definedName name="Comparable2_SF" localSheetId="3" hidden="1">#REF!</definedName>
    <definedName name="Comparable3_Address" localSheetId="6" hidden="1">#REF!</definedName>
    <definedName name="Comparable3_Address" localSheetId="3" hidden="1">#REF!</definedName>
    <definedName name="Comparable3_Baths" localSheetId="6" hidden="1">#REF!</definedName>
    <definedName name="Comparable3_Baths" localSheetId="3" hidden="1">#REF!</definedName>
    <definedName name="Comparable3_Beds" localSheetId="6" hidden="1">#REF!</definedName>
    <definedName name="Comparable3_Beds" localSheetId="3" hidden="1">#REF!</definedName>
    <definedName name="Comparable3_Sales_Price" localSheetId="6" hidden="1">#REF!</definedName>
    <definedName name="Comparable3_Sales_Price" localSheetId="3" hidden="1">#REF!</definedName>
    <definedName name="Comparable3_SF" localSheetId="6" hidden="1">#REF!</definedName>
    <definedName name="Comparable3_SF" localSheetId="3" hidden="1">#REF!</definedName>
    <definedName name="Comparables_Cover_Page" localSheetId="4">#REF!</definedName>
    <definedName name="Comparables_Data">'ANALYSIS DATABASE'!$C$257</definedName>
    <definedName name="Comps_Descr" localSheetId="4">#REF!</definedName>
    <definedName name="Comps_Detail_Page2" localSheetId="4">#REF!</definedName>
    <definedName name="Concatenated_Address">'ANALYSIS DATABASE'!$C$10</definedName>
    <definedName name="Concatentated_Property_Characteristics">'ANALYSIS DATABASE'!$C$19</definedName>
    <definedName name="CONCRETE___FLATWORK_w_ADDERS">'ANALYSIS DATABASE'!$C$104</definedName>
    <definedName name="Concrete_Detailed" hidden="1">'[2]CAPITAL IMPROVEMENTS'!$U$10</definedName>
    <definedName name="CONCRETE_ESTIMATE">'2 REHAB ANALYZER'!$BG$15</definedName>
    <definedName name="Contingency_Amount">'ANALYSIS DATABASE'!$C$135</definedName>
    <definedName name="Contingency_Percentage">'ANALYSIS DATABASE'!$C$130</definedName>
    <definedName name="Contractors_Overhead_Profit_Amount">'ANALYSIS DATABASE'!$C$134</definedName>
    <definedName name="Contractos_Overhead_Percentage">'ANALYSIS DATABASE'!$C$129</definedName>
    <definedName name="Current_Sheet_View">'ANALYSIS DATABASE'!$C$4</definedName>
    <definedName name="Debt_Financing_Cost">'REHAB FINANCING SETUP'!$114:$125</definedName>
    <definedName name="Debt_Financing_Costs">'REHAB FINANCING SETUP'!$114:$125</definedName>
    <definedName name="Debt_Financing_Row">'REHAB FINANCING SETUP'!$108:$108</definedName>
    <definedName name="Debt_Financing_Rows">'REHAB FINANCING SETUP'!$99:$102</definedName>
    <definedName name="DECKING_AND_PATIOS_w_ADDERS">'ANALYSIS DATABASE'!$C$107</definedName>
    <definedName name="DECKING_ESTIMATE">'2 REHAB ANALYZER'!$BG$21</definedName>
    <definedName name="DecSun1">DATE(CalendarYear,12,1)-WEEKDAY(DATE(CalendarYear,12,1))</definedName>
    <definedName name="Demolition_Detailed" hidden="1">'[2]CAPITAL IMPROVEMENTS'!$U$9</definedName>
    <definedName name="DEMOLITION_ESTIMATE">'2 REHAB ANALYZER'!$BG$11</definedName>
    <definedName name="DEMOLITION_w_ADDERS">'ANALYSIS DATABASE'!$C$102</definedName>
    <definedName name="DIY_Savings" localSheetId="6" hidden="1">'[3]3-Repair Cost Calculator'!$Q$14</definedName>
    <definedName name="DIY_Savings" localSheetId="3" hidden="1">'[3]3-Repair Cost Calculator'!$Q$14</definedName>
    <definedName name="DIY_Savings">'3 REPAIR ESTIMATOR'!$AM$84</definedName>
    <definedName name="DIYED" localSheetId="6" hidden="1">'[3]3-Repair Cost Calculator'!$W$6</definedName>
    <definedName name="DIYED" localSheetId="3" hidden="1">'[3]3-Repair Cost Calculator'!$W$6</definedName>
    <definedName name="DIYED">'3 REPAIR ESTIMATOR'!$BB$76</definedName>
    <definedName name="DOORS___TRIM_w_ADDERS">'ANALYSIS DATABASE'!$C$115</definedName>
    <definedName name="Doors_Trim_Detailed" hidden="1">'[2]CAPITAL IMPROVEMENTS'!$AF$12</definedName>
    <definedName name="DOORS_TRIM_ESTIMATE">'2 REHAB ANALYZER'!$BG$37</definedName>
    <definedName name="Doors_Windows_Detailed" hidden="1">'[2]CAPITAL IMPROVEMENTS'!$U$13</definedName>
    <definedName name="DOORS_WINDOWS_ESTIMATE">'2 REHAB ANALYZER'!$BG$25</definedName>
    <definedName name="Down_Payment" localSheetId="6" hidden="1">#REF!</definedName>
    <definedName name="Down_Payment" localSheetId="3" hidden="1">#REF!</definedName>
    <definedName name="Down_Payment">'ANALYSIS DATABASE'!$C$193</definedName>
    <definedName name="Down_Payment_Loan1" localSheetId="4">'ANALYSIS DATABASE'!#REF!</definedName>
    <definedName name="Dp_LTV_Dropdown">LISTS!$J$17:$J$18</definedName>
    <definedName name="Electrical">'3 REPAIR ESTIMATOR'!$AT$81</definedName>
    <definedName name="Electrical_Detailed" hidden="1">'[2]CAPITAL IMPROVEMENTS'!$AQ$12</definedName>
    <definedName name="ELECTRICAL_ESTIMATE">'2 REHAB ANALYZER'!$BG$53</definedName>
    <definedName name="ELECTRICAL_w_ADDERS">'ANALYSIS DATABASE'!$C$123</definedName>
    <definedName name="Equity_Financing_Cost_Row">'REHAB FINANCING SETUP'!$132:$132</definedName>
    <definedName name="Equity_Financing_Costs">'REHAB FINANCING SETUP'!$126:$128</definedName>
    <definedName name="Equity_Financing_Rows">'REHAB FINANCING SETUP'!$103:$105</definedName>
    <definedName name="Equity_Financing_Total">'REHAB FINANCING SETUP'!$109:$109</definedName>
    <definedName name="Equity_Rows">'REHAB FINANCING SETUP'!$71:$92</definedName>
    <definedName name="Estimate_Breakdown_Rows" localSheetId="4">#REF!</definedName>
    <definedName name="Estimate_Report_Options_Range" localSheetId="4">#REF!</definedName>
    <definedName name="Estimate_Row_Spacers" localSheetId="4">#REF!</definedName>
    <definedName name="Estimate_Scope_1_Result">'2 REHAB ANALYZER'!$AQ$98</definedName>
    <definedName name="Estimate_Scope_10_Result">'2 REHAB ANALYZER'!$AQ$107</definedName>
    <definedName name="Estimate_Scope_11_Result">'2 REHAB ANALYZER'!$AQ$108</definedName>
    <definedName name="Estimate_Scope_12_Result">'2 REHAB ANALYZER'!$AQ$109</definedName>
    <definedName name="Estimate_Scope_13_Result">'2 REHAB ANALYZER'!$AQ$110</definedName>
    <definedName name="Estimate_Scope_14_Result">'2 REHAB ANALYZER'!$AQ$111</definedName>
    <definedName name="Estimate_Scope_15_Result">'2 REHAB ANALYZER'!$AQ$112</definedName>
    <definedName name="Estimate_Scope_16_Result">'2 REHAB ANALYZER'!$AQ$113</definedName>
    <definedName name="Estimate_Scope_17_Result">'2 REHAB ANALYZER'!$AQ$114</definedName>
    <definedName name="Estimate_Scope_18_Result">'2 REHAB ANALYZER'!$AQ$115</definedName>
    <definedName name="Estimate_Scope_19_Result">'2 REHAB ANALYZER'!$AQ$116</definedName>
    <definedName name="Estimate_Scope_2_Result">'2 REHAB ANALYZER'!$AQ$99</definedName>
    <definedName name="Estimate_Scope_20_Result">'2 REHAB ANALYZER'!$AQ$117</definedName>
    <definedName name="Estimate_Scope_21_Result">'2 REHAB ANALYZER'!$AQ$118</definedName>
    <definedName name="Estimate_Scope_22_Result">'2 REHAB ANALYZER'!$AQ$119</definedName>
    <definedName name="Estimate_Scope_23_Result">'2 REHAB ANALYZER'!$AQ$120</definedName>
    <definedName name="Estimate_Scope_24_Result">'2 REHAB ANALYZER'!$AQ$121</definedName>
    <definedName name="Estimate_Scope_3_Result">'2 REHAB ANALYZER'!$AQ$100</definedName>
    <definedName name="Estimate_Scope_4_Result">'2 REHAB ANALYZER'!$AQ$101</definedName>
    <definedName name="Estimate_Scope_5_Result">'2 REHAB ANALYZER'!$AQ$102</definedName>
    <definedName name="Estimate_Scope_6_Result">'2 REHAB ANALYZER'!$AQ$103</definedName>
    <definedName name="Estimate_Scope_7_Result">'2 REHAB ANALYZER'!$AQ$104</definedName>
    <definedName name="Estimate_Scope_8_Result">'2 REHAB ANALYZER'!$AQ$105</definedName>
    <definedName name="Estimate_Scope_9_Result">'2 REHAB ANALYZER'!$AQ$106</definedName>
    <definedName name="ESTIMATE_SUBTOTAL">'2 REHAB ANALYZER'!$BG$57</definedName>
    <definedName name="Estimating_Checklist_Check_Box1">'3 REPAIR ESTIMATOR'!$D$1171</definedName>
    <definedName name="Estimating_Checklist_Check_Box2">'3 REPAIR ESTIMATOR'!$D$1173</definedName>
    <definedName name="Estimating_Checklist_Check_Box3">'3 REPAIR ESTIMATOR'!$D$1175</definedName>
    <definedName name="Estimating_Checklist_Check_Box4">'3 REPAIR ESTIMATOR'!$D$1177</definedName>
    <definedName name="Estimating_Checklist_Check_Box5">'3 REPAIR ESTIMATOR'!$D$1179</definedName>
    <definedName name="Estimating_Checklist_Check_Box6">'3 REPAIR ESTIMATOR'!$D$1181</definedName>
    <definedName name="Estimating_Checklist_Check_Box7">'3 REPAIR ESTIMATOR'!$D$1183</definedName>
    <definedName name="Estimating_Checklist_Check_Box8">'3 REPAIR ESTIMATOR'!$D$1185</definedName>
    <definedName name="Estimator_Adders_Cells">'3 REPAIR ESTIMATOR'!$H$76:$I$79</definedName>
    <definedName name="Estimator_Building_Permit_Cell">'3 REPAIR ESTIMATOR'!$H$77</definedName>
    <definedName name="Estimator_Columns">'3 REPAIR ESTIMATOR'!$B:$AZ</definedName>
    <definedName name="Estimator_Contingency_Amount">'3 REPAIR ESTIMATOR'!$J$79</definedName>
    <definedName name="Estimator_Contingency_Cell">'3 REPAIR ESTIMATOR'!$H$79</definedName>
    <definedName name="Estimator_Contractor_Overhead_Amount">'3 REPAIR ESTIMATOR'!$J$78</definedName>
    <definedName name="Estimator_Contractor_Overhead_Cell">'3 REPAIR ESTIMATOR'!$H$78</definedName>
    <definedName name="Estimator_Location_Multiplier_Amount">'3 REPAIR ESTIMATOR'!$J$76</definedName>
    <definedName name="Estimator_Location_Multiplier_Cell">'3 REPAIR ESTIMATOR'!$H$76</definedName>
    <definedName name="Estimator_Lock_Cell">'3 REPAIR ESTIMATOR'!$A$3</definedName>
    <definedName name="Estimator_Permit_Cost_Amount">'3 REPAIR ESTIMATOR'!$J$77</definedName>
    <definedName name="Estimator_Range">'3 REPAIR ESTIMATOR'!$B$74:$AZ$1165</definedName>
    <definedName name="Estimator_Scope_Total_Column1">'3 REPAIR ESTIMATOR'!$U$75:$X$82</definedName>
    <definedName name="Estimator_Scope_Total_Column2">'3 REPAIR ESTIMATOR'!$AF$75:$AI$82</definedName>
    <definedName name="Estimator_Scope_Total_Column3">'3 REPAIR ESTIMATOR'!$AQ$75:$AT$82</definedName>
    <definedName name="Estimator_Scope_Totals">'3 REPAIR ESTIMATOR'!$U$75:$X$82,'3 REPAIR ESTIMATOR'!$AF$75:$AI$82,'3 REPAIR ESTIMATOR'!$AQ$75:$AT$82</definedName>
    <definedName name="Estimator_Total_Adder_Amount">'3 REPAIR ESTIMATOR'!$J$80</definedName>
    <definedName name="Estimator_Total_Columns">'3 REPAIR ESTIMATOR'!$AD$84:$AT$1164</definedName>
    <definedName name="Estimator_Total_Estimate_Cell">'3 REPAIR ESTIMATOR'!$B$74:$M$82</definedName>
    <definedName name="EXT._DOORS___WINDOWS_w_ADDERS">'ANALYSIS DATABASE'!$C$109</definedName>
    <definedName name="Extra_Property_Photos">"Picture 64,Picture 63,Picture 62"</definedName>
    <definedName name="Extra_PropertyPhotos">"Picture 64,Picture 63,Picture 62"</definedName>
    <definedName name="FebSun1">DATE(CalendarYear,2,1)-WEEKDAY(DATE(CalendarYear,2,1))</definedName>
    <definedName name="Financing_Setup_Page" localSheetId="4">'CATEGORY SETUP'!#REF!</definedName>
    <definedName name="Financing_Setup_Page">'REHAB FINANCING SETUP'!$18:$134</definedName>
    <definedName name="Financing_Space" localSheetId="4">'CATEGORY SETUP'!#REF!</definedName>
    <definedName name="Financing_Space">'REHAB FINANCING SETUP'!$43:$43</definedName>
    <definedName name="Fixed_Cost_Calculation_Method">'2 REHAB ANALYZER'!$X$16</definedName>
    <definedName name="Fixed_Costs_Dropdown">LISTS!$J$21:$J$22</definedName>
    <definedName name="Flooring_Detailed" hidden="1">'[2]CAPITAL IMPROVEMENTS'!$AQ$8</definedName>
    <definedName name="FRAMING___DRYWALL_w_ADDERS">'ANALYSIS DATABASE'!$C$113</definedName>
    <definedName name="Framing_Drywall_Detailed" hidden="1">'[2]CAPITAL IMPROVEMENTS'!$AF$13</definedName>
    <definedName name="FRAMING_DRYWALL_ESTIMATE">'2 REHAB ANALYZER'!$BG$33</definedName>
    <definedName name="Funding_Strategy">'ANALYSIS DATABASE'!$C$183</definedName>
    <definedName name="Furnishings">'3 REPAIR ESTIMATOR'!$AT$82</definedName>
    <definedName name="GARAGE_DOORS_ESTIMATE">'2 REHAB ANALYZER'!$BG$27</definedName>
    <definedName name="GARAGE_DOORS_w_ADDERS">'ANALYSIS DATABASE'!$C$110</definedName>
    <definedName name="GC_ESTIMATE">'2 REHAB ANALYZER'!$BG$9</definedName>
    <definedName name="General_Conditions_Detailed" hidden="1">'[2]CAPITAL IMPROVEMENTS'!$U$8</definedName>
    <definedName name="GENERAL_CONDITIONS_w_ADDERS">'ANALYSIS DATABASE'!$C$101</definedName>
    <definedName name="Getting_Started_Rows" localSheetId="3">MACROS!$2:$2</definedName>
    <definedName name="Getting_Started_Rows">HOME!$2:$2</definedName>
    <definedName name="HARDWOOD_ESTIMATE">'2 REHAB ANALYZER'!$BG$41</definedName>
    <definedName name="HARDWOOD_FLOORING_w_ADDERS">'ANALYSIS DATABASE'!$C$117</definedName>
    <definedName name="HOA_Dues" localSheetId="4">'CATEGORY SETUP'!#REF!</definedName>
    <definedName name="Holding_Costs_Result">'ANALYSIS DATABASE'!$C$170</definedName>
    <definedName name="HVAC">'3 REPAIR ESTIMATOR'!$AT$80</definedName>
    <definedName name="HVAC_Detailed" hidden="1">'[2]CAPITAL IMPROVEMENTS'!$AQ$11</definedName>
    <definedName name="HVAC_ESTIMATE">'2 REHAB ANALYZER'!$BG$51</definedName>
    <definedName name="HVAC_w_ADDERS">'ANALYSIS DATABASE'!$C$122</definedName>
    <definedName name="Interest_Rate" localSheetId="4">'CATEGORY SETUP'!#REF!</definedName>
    <definedName name="Interest_Rate" localSheetId="6" hidden="1">#REF!</definedName>
    <definedName name="Interest_Rate" localSheetId="3" hidden="1">#REF!</definedName>
    <definedName name="Interest_Rate">'REHAB FINANCING SETUP'!$AC$28</definedName>
    <definedName name="Interest_Rate_Loan2" localSheetId="4">'CATEGORY SETUP'!#REF!</definedName>
    <definedName name="Interest_Rate_Loan2">'REHAB FINANCING SETUP'!$AC$55</definedName>
    <definedName name="Investment_Report_Description" localSheetId="4">#REF!</definedName>
    <definedName name="Investment_Report_Summary_Page" localSheetId="4">#REF!</definedName>
    <definedName name="Investor_Name" localSheetId="4">'CATEGORY SETUP'!#REF!</definedName>
    <definedName name="Investor_Name">'1 SETUP'!$AM$19</definedName>
    <definedName name="JanSun1">DATE(CalendarYear,1,1)-WEEKDAY(DATE(CalendarYear,1,1))</definedName>
    <definedName name="JulSun1">DATE(CalendarYear,7,1)-WEEKDAY(DATE(CalendarYear,7,1))</definedName>
    <definedName name="JunSun1">DATE(CalendarYear,6,1)-WEEKDAY(DATE(CalendarYear,6,1))</definedName>
    <definedName name="Kitchens_Detailed" hidden="1">'[2]CAPITAL IMPROVEMENTS'!$AF$10</definedName>
    <definedName name="Known_Purchase_Price_Cell">'2 REHAB ANALYZER'!$CW$12</definedName>
    <definedName name="Known_Purchase_Price_Cell_Initial" localSheetId="4">'CATEGORY SETUP'!#REF!</definedName>
    <definedName name="Known_Purchase_Price_Columns">'2 REHAB ANALYZER'!$CV:$EC</definedName>
    <definedName name="Known_Purchase_Price_Row" localSheetId="4">'CATEGORY SETUP'!#REF!</definedName>
    <definedName name="Labor_Estimate">'3 REPAIR ESTIMATOR'!$AD$84</definedName>
    <definedName name="Landscaping_Detailed" hidden="1">'[2]CAPITAL IMPROVEMENTS'!$AF$9</definedName>
    <definedName name="LANDSCAPING_ESTIMATE">'2 REHAB ANALYZER'!$BG$29</definedName>
    <definedName name="LANDSCAPING_w_ADDERS">'ANALYSIS DATABASE'!$C$111</definedName>
    <definedName name="Lender_Points_Loan1" localSheetId="4">'CATEGORY SETUP'!#REF!</definedName>
    <definedName name="Lender_Points_Loan1">'REHAB FINANCING SETUP'!$AC$30</definedName>
    <definedName name="Lender_Points_Loan2" localSheetId="4">'CATEGORY SETUP'!#REF!</definedName>
    <definedName name="Lender_Points_Loan2">'REHAB FINANCING SETUP'!$AC$57</definedName>
    <definedName name="Length_of_Loan_Payments_Loan1" localSheetId="4">'CATEGORY SETUP'!#REF!</definedName>
    <definedName name="Length_of_Loan_Payments_Loan1">'REHAB FINANCING SETUP'!$AR$24</definedName>
    <definedName name="Length_of_Loan_Payments_Loan2" localSheetId="4">'CATEGORY SETUP'!#REF!</definedName>
    <definedName name="Length_of_Loan_Payments_Loan2">'REHAB FINANCING SETUP'!$AR$51</definedName>
    <definedName name="Listing_Schedule" localSheetId="4">'ANALYSIS DATABASE'!#REF!</definedName>
    <definedName name="Listing_Schedule" localSheetId="6" hidden="1">#REF!</definedName>
    <definedName name="Listing_Schedule" localSheetId="3" hidden="1">#REF!</definedName>
    <definedName name="Listing_Schedule_Rehab_Analyzer">'2 REHAB ANALYZER'!$M$44</definedName>
    <definedName name="Listing_Schedule_Rehab_Anaylzer">'2 REHAB ANALYZER'!$M$44</definedName>
    <definedName name="Listing_Schedule_Setup_Sheet" localSheetId="4">'CATEGORY SETUP'!#REF!</definedName>
    <definedName name="Loan_1_Monthly_Payment">'ANALYSIS DATABASE'!$C$198</definedName>
    <definedName name="Loan_1_Range" localSheetId="4">'CATEGORY SETUP'!#REF!</definedName>
    <definedName name="Loan_1_Range">'REHAB FINANCING SETUP'!$17:$43</definedName>
    <definedName name="Loan_2_Loan_Amount_Row" localSheetId="4">'CATEGORY SETUP'!#REF!</definedName>
    <definedName name="Loan_2_Loan_Amount_Row">'REHAB FINANCING SETUP'!$35:$35</definedName>
    <definedName name="Loan_2_Monthly_Payment">'ANALYSIS DATABASE'!$C$228</definedName>
    <definedName name="Loan_Amount" localSheetId="6" hidden="1">#REF!</definedName>
    <definedName name="Loan_Amount" localSheetId="3" hidden="1">#REF!</definedName>
    <definedName name="Loan_Amount">'ANALYSIS DATABASE'!$C$190</definedName>
    <definedName name="Loan_Balance_After_DP_Loan1">'ANALYSIS DATABASE'!$C$194</definedName>
    <definedName name="Loan_Balance_After_DP_Loan2">'ANALYSIS DATABASE'!$C$224</definedName>
    <definedName name="Loan_Financing_Costs">'REHAB FINANCING SETUP'!$130:$131</definedName>
    <definedName name="Loan_Payment_Cell">'2 REHAB ANALYZER'!$R$77</definedName>
    <definedName name="Loan_Payments_Dropdown">LISTS!$M$39:$M$40</definedName>
    <definedName name="Loan_Type_Dropdown">LISTS!$M$45:$M$46</definedName>
    <definedName name="Loan1_Amount">'ANALYSIS DATABASE'!$C$190</definedName>
    <definedName name="Loan1_Down_Payment_Amount">'ANALYSIS DATABASE'!$C$193</definedName>
    <definedName name="Loan1_Interest">'ANALYSIS DATABASE'!$C$199</definedName>
    <definedName name="Loan1_Other_Costs">'REHAB FINANCING SETUP'!$AS$32</definedName>
    <definedName name="Loan1_Points_Amount">'ANALYSIS DATABASE'!$C$203</definedName>
    <definedName name="Loan1_Results">'REHAB FINANCING SETUP'!$34:$43</definedName>
    <definedName name="Loan1_Selection">'ANALYSIS DATABASE'!$C$187</definedName>
    <definedName name="Loan2_Amount">'ANALYSIS DATABASE'!$C$220</definedName>
    <definedName name="Loan2_Down_Payment_Amount">'ANALYSIS DATABASE'!$C$223</definedName>
    <definedName name="Loan2_Financing_Costs">'REHAB FINANCING SETUP'!$120:$125</definedName>
    <definedName name="Loan2_Interest">'ANALYSIS DATABASE'!$C$229</definedName>
    <definedName name="Loan2_Other_Costs">'REHAB FINANCING SETUP'!$BM$60</definedName>
    <definedName name="Loan2_Points_Amount">'ANALYSIS DATABASE'!$C$233</definedName>
    <definedName name="Loan2_Range" localSheetId="4">'CATEGORY SETUP'!#REF!</definedName>
    <definedName name="Loan2_Range">'REHAB FINANCING SETUP'!$44:$70</definedName>
    <definedName name="Loan2_Results">'REHAB FINANCING SETUP'!$61:$70</definedName>
    <definedName name="Loan2_Selection">'ANALYSIS DATABASE'!$C$217</definedName>
    <definedName name="Location_Modifiers_Descr">'3 REPAIR ESTIMATOR'!$E$50</definedName>
    <definedName name="Location_Multiplier_Range">'3 REPAIR ESTIMATOR'!$46:$72</definedName>
    <definedName name="Location_Mutiplier">'ANALYSIS DATABASE'!$C$127</definedName>
    <definedName name="Location_Mutiplier_Amount">'ANALYSIS DATABASE'!$C$132</definedName>
    <definedName name="Logo">"Group 2"</definedName>
    <definedName name="macros_a1">MACROS!$A$1</definedName>
    <definedName name="Macros_Enabled_Indicator">MACROS!$BR$4</definedName>
    <definedName name="Maintenance" localSheetId="4">'CATEGORY SETUP'!#REF!</definedName>
    <definedName name="MarSun1">DATE(CalendarYear,3,1)-WEEKDAY(DATE(CalendarYear,3,1))</definedName>
    <definedName name="MASONRY_ESTIMATE">'2 REHAB ANALYZER'!$BG$17</definedName>
    <definedName name="MASONRY_w_ADDERS">'ANALYSIS DATABASE'!$C$105</definedName>
    <definedName name="Material_Estimate">'3 REPAIR ESTIMATOR'!$AG$84</definedName>
    <definedName name="Maximum_Purchase_Price" localSheetId="6" hidden="1">'[3]4-MPP Calculator'!$CA$31</definedName>
    <definedName name="Maximum_Purchase_Price" localSheetId="3" hidden="1">'[3]4-MPP Calculator'!$CA$31</definedName>
    <definedName name="Maximum_Purchase_Price">'2 REHAB ANALYZER'!$BO$32</definedName>
    <definedName name="Maximum_Purchase_Price_Columns">'2 REHAB ANALYZER'!$BO:$CV</definedName>
    <definedName name="MaySun1">DATE(CalendarYear,5,1)-WEEKDAY(DATE(CalendarYear,5,1))</definedName>
    <definedName name="Measuring_Units_Selection" hidden="1">'[4]1 SETUP'!$L$11</definedName>
    <definedName name="MISC._EXT._IMPROVEMENTS_w_ADDERS">'ANALYSIS DATABASE'!$C$112</definedName>
    <definedName name="Misc_Ext_Detailed" hidden="1">'[2]CAPITAL IMPROVEMENTS'!$AF$8</definedName>
    <definedName name="MISC_EXT_IMPROV_ESTIMATE">'2 REHAB ANALYZER'!$BG$31</definedName>
    <definedName name="MISCELLANEOUS_ESTIMATE">'2 REHAB ANALYZER'!$BG$55</definedName>
    <definedName name="MISCELLANEOUS_w_ADDERS">'ANALYSIS DATABASE'!$C$124</definedName>
    <definedName name="NovSun1">DATE(CalendarYear,11,1)-WEEKDAY(DATE(CalendarYear,11,1))</definedName>
    <definedName name="Number_of_Baths" localSheetId="4">'CATEGORY SETUP'!#REF!</definedName>
    <definedName name="Number_of_Baths">'1 SETUP'!$BI$15</definedName>
    <definedName name="Number_of_Beds" localSheetId="4">'CATEGORY SETUP'!#REF!</definedName>
    <definedName name="Number_of_Beds">'1 SETUP'!$AM$15</definedName>
    <definedName name="Number_of_Comps" localSheetId="4">#REF!</definedName>
    <definedName name="Number_of_Loans">'ANALYSIS DATABASE'!$C$184</definedName>
    <definedName name="Number_of_Loans_Range" localSheetId="4">'CATEGORY SETUP'!#REF!</definedName>
    <definedName name="Number_of_Loans_Range">'REHAB FINANCING SETUP'!$13:$16</definedName>
    <definedName name="OctSun1">DATE(CalendarYear,10,1)-WEEKDAY(DATE(CalendarYear,10,1))</definedName>
    <definedName name="Offer_To_Do_Check_Box1" localSheetId="3">MACROS!#REF!</definedName>
    <definedName name="Offer_To_Do_Check_Box1">HOME!$R$30</definedName>
    <definedName name="Offer_To_Do_Check_Box2" localSheetId="3">MACROS!#REF!</definedName>
    <definedName name="Offer_To_Do_Check_Box2">HOME!$R$32</definedName>
    <definedName name="Offer_To_Do_Check_Box3" localSheetId="3">MACROS!#REF!</definedName>
    <definedName name="Offer_To_Do_Check_Box3">HOME!$R$34</definedName>
    <definedName name="Offer_To_Do_Check_Box4" localSheetId="3">MACROS!#REF!</definedName>
    <definedName name="Offer_To_Do_Check_Box4">HOME!$R$36</definedName>
    <definedName name="Offer_To_Do_Check_Box5" localSheetId="3">MACROS!#REF!</definedName>
    <definedName name="Offer_To_Do_Check_Box5">HOME!$R$38</definedName>
    <definedName name="Offer_To_Do_Check_Box7" localSheetId="3">MACROS!#REF!</definedName>
    <definedName name="Offer_To_Do_Check_Box7">HOME!$R$42</definedName>
    <definedName name="Offer_To_Do_Check_Box8" localSheetId="3">MACROS!#REF!</definedName>
    <definedName name="Offer_To_Do_Check_Box8">HOME!$R$44</definedName>
    <definedName name="Offer_To_Do_Check_Box9" localSheetId="3">MACROS!#REF!</definedName>
    <definedName name="Offer_To_Do_Check_Box9">HOME!$R$46</definedName>
    <definedName name="Other_Detailed" hidden="1">'[2]CAPITAL IMPROVEMENTS'!$AQ$13</definedName>
    <definedName name="Painting_Detailed" hidden="1">'[2]CAPITAL IMPROVEMENTS'!$AQ$9</definedName>
    <definedName name="PAINTING_ESTIMATE">'2 REHAB ANALYZER'!$BG$45</definedName>
    <definedName name="PAINTING_w_ADDERS">'ANALYSIS DATABASE'!$C$119</definedName>
    <definedName name="Payment_Schedule_Freeze_Line" localSheetId="4">#REF!</definedName>
    <definedName name="Payment_Schedule_Help_Range" localSheetId="4">#REF!</definedName>
    <definedName name="Payment_Type_Dropdown">LISTS!$H$9:$H$15</definedName>
    <definedName name="Permit_Amount">'ANALYSIS DATABASE'!$C$133</definedName>
    <definedName name="Permit_Percentage">'ANALYSIS DATABASE'!$C$128</definedName>
    <definedName name="Plumbing">'3 REPAIR ESTIMATOR'!$AT$79</definedName>
    <definedName name="Plumbing_Detailed" hidden="1">'[2]CAPITAL IMPROVEMENTS'!$AQ$10</definedName>
    <definedName name="PLUMBING_ESTIMATE">'2 REHAB ANALYZER'!$BG$49</definedName>
    <definedName name="PLUMBING_w_ADDERS">'ANALYSIS DATABASE'!$C$121</definedName>
    <definedName name="Points_Dropdown">LISTS!$M$36:$M$37</definedName>
    <definedName name="_xlnm.Print_Area" localSheetId="8">'2 REHAB ANALYZER'!$C$6:$CU$82</definedName>
    <definedName name="_xlnm.Print_Area" localSheetId="9">'3 REPAIR ESTIMATOR'!$B$74:$AT$1165</definedName>
    <definedName name="_xlnm.Print_Area" localSheetId="4">'CATEGORY SETUP'!#REF!</definedName>
    <definedName name="_xlnm.Print_Area" localSheetId="2">EULA!$Y$4:$AG$52</definedName>
    <definedName name="_xlnm.Print_Area" localSheetId="1">LISTS!$C$3:$K$444</definedName>
    <definedName name="_xlnm.Print_Area" localSheetId="5">'REHAB FINANCING SETUP'!$T$8:$BY$61</definedName>
    <definedName name="Profit_Maximum_Purchase_Price_Investment_Range">'2 REHAB ANALYZER'!$BO$19:$CU$99</definedName>
    <definedName name="Profit_Maximum_Purchase_Price_Investment_Range2">'2 REHAB ANALYZER'!$CW$19:$EC$101</definedName>
    <definedName name="Profit_Per_Month" localSheetId="6" hidden="1">'[3]4-MPP Calculator'!$CA$20</definedName>
    <definedName name="Profit_Per_Month" localSheetId="3" hidden="1">'[3]4-MPP Calculator'!$CA$20</definedName>
    <definedName name="Profit_Per_Month">'2 REHAB ANALYZER'!$BO$22</definedName>
    <definedName name="Profit_Percentage_Cell">'2 REHAB ANALYZER'!$CM$9</definedName>
    <definedName name="Project_Name" localSheetId="7">'1 SETUP'!$AM$9</definedName>
    <definedName name="Project_Name" localSheetId="4">'CATEGORY SETUP'!#REF!</definedName>
    <definedName name="Project_Name">'1 SETUP'!$AM$9</definedName>
    <definedName name="Project_Schedule" localSheetId="4">'ANALYSIS DATABASE'!#REF!</definedName>
    <definedName name="Property_City_State_Zip" localSheetId="4">'CATEGORY SETUP'!#REF!</definedName>
    <definedName name="Property_City_State_Zip">'1 SETUP'!$AM$12</definedName>
    <definedName name="Property_Size">'ANALYSIS DATABASE'!$C$15</definedName>
    <definedName name="Property_Street_Address" localSheetId="4">'CATEGORY SETUP'!#REF!</definedName>
    <definedName name="Property_Street_Address">'1 SETUP'!$AM$11</definedName>
    <definedName name="Property_Type_Dropdown">LISTS!$M$8:$M$11</definedName>
    <definedName name="Purchase_Date" localSheetId="4">'ANALYSIS DATABASE'!#REF!</definedName>
    <definedName name="Purchase_Date_Setup_Sheet" localSheetId="4">'CATEGORY SETUP'!#REF!</definedName>
    <definedName name="Purchase_Price_Only_Box_Loan1" localSheetId="4">'CATEGORY SETUP'!#REF!</definedName>
    <definedName name="Purchase_Price_Only_Box_Loan1">'REHAB FINANCING SETUP'!$U$22</definedName>
    <definedName name="Purchase_Price_Only_Box_Loan2" localSheetId="4">'CATEGORY SETUP'!#REF!</definedName>
    <definedName name="Purchase_Price_Only_Box_Loan2">'REHAB FINANCING SETUP'!$U$49</definedName>
    <definedName name="Purchase_Price_Result">'ANALYSIS DATABASE'!$C$168</definedName>
    <definedName name="Raw_Repair_Costs_Result">'ANALYSIS DATABASE'!$C$173</definedName>
    <definedName name="RAW_REPAIR_ESTIMATE_TOTAL">'2 REHAB ANALYZER'!$BG$57</definedName>
    <definedName name="Rehab_Analyzer_Buying_Costs1">'2 REHAB ANALYZER'!$AA$21</definedName>
    <definedName name="Rehab_Analyzer_Buying_Costs2">'2 REHAB ANALYZER'!$AA$23</definedName>
    <definedName name="Rehab_Analyzer_Buying_Costs3">'2 REHAB ANALYZER'!$AA$25</definedName>
    <definedName name="Rehab_Analyzer_Buying_Costs4">'2 REHAB ANALYZER'!$AA$27</definedName>
    <definedName name="Rehab_Analyzer_Buying_Costs5">'2 REHAB ANALYZER'!$AA$29</definedName>
    <definedName name="Rehab_Analyzer_Buying_Costs6">'2 REHAB ANALYZER'!$AA$31</definedName>
    <definedName name="Rehab_Analyzer_Calculation_Method">'ANALYSIS DATABASE'!$C$35</definedName>
    <definedName name="Rehab_Analyzer_Closing_Cost_Cell">'2 REHAB ANALYZER'!$AA$75</definedName>
    <definedName name="Rehab_Analyzer_Column_Range">'2 REHAB ANALYZER'!$C:$EC</definedName>
    <definedName name="Rehab_Analyzer_Contingency">'2 REHAB ANALYZER'!$AY$73</definedName>
    <definedName name="Rehab_Analyzer_Freeze_Line">'2 REHAB ANALYZER'!$5:$5</definedName>
    <definedName name="Rehab_Analyzer_Location_Mutiplier">'2 REHAB ANALYZER'!$AY$64</definedName>
    <definedName name="Rehab_Analyzer_Lock_Cell">'2 REHAB ANALYZER'!$A$3</definedName>
    <definedName name="Rehab_Analyzer_OH_Profit">'2 REHAB ANALYZER'!$AY$70</definedName>
    <definedName name="Rehab_Analyzer_Permit_Cost">'2 REHAB ANALYZER'!$AY$67</definedName>
    <definedName name="Rehab_Analyzer_Purchase_Price_Columns">'2 REHAB ANALYZER'!$BN:$EC</definedName>
    <definedName name="Rehab_Analyzer_Range">'2 REHAB ANALYZER'!$C$6:$EC$91</definedName>
    <definedName name="Rehab_Analyzer_Selling_Costs_By_Percentage_Cells">'2 REHAB ANALYZER'!$AA$57:$AH$60</definedName>
    <definedName name="Rehab_Financing_Setup_Cell_1">'REHAB FINANCING SETUP'!$T$10</definedName>
    <definedName name="REHAB_PROFIT_ESTIMATED">'2 REHAB ANALYZER'!$BO$12</definedName>
    <definedName name="Rehab_Schedule" localSheetId="4">'ANALYSIS DATABASE'!#REF!</definedName>
    <definedName name="Rehab_Schedule" localSheetId="6" hidden="1">#REF!</definedName>
    <definedName name="Rehab_Schedule" localSheetId="3" hidden="1">#REF!</definedName>
    <definedName name="Rehab_Schedule_Rehab_Analyzer">'2 REHAB ANALYZER'!$M$39</definedName>
    <definedName name="Rehab_Schedule_Rehab_Anaylzer">'2 REHAB ANALYZER'!$M$39</definedName>
    <definedName name="Rehab_Schedule_Setup_Sheet" localSheetId="4">'CATEGORY SETUP'!#REF!</definedName>
    <definedName name="Remodel_Contingency" localSheetId="6" hidden="1">'[3]4-MPP Calculator'!$AQ$75</definedName>
    <definedName name="Remodel_Contingency" localSheetId="3" hidden="1">'[3]4-MPP Calculator'!$AQ$75</definedName>
    <definedName name="Remodel_Contingency" hidden="1">'[3]4-MPP Calculator'!$AQ$75</definedName>
    <definedName name="Rental_Funding_Strategy">'ANALYSIS DATABASE'!$C$260</definedName>
    <definedName name="Rental_Funding_Type">'ANALYSIS DATABASE'!$C$261</definedName>
    <definedName name="Repair_Budget_Contingency_Percentage_Cell" localSheetId="4">#REF!</definedName>
    <definedName name="Repair_Contingency_Amount_Cell">'2 REHAB ANALYZER'!$BG$73</definedName>
    <definedName name="REPAIR_CONTINGENCY_ESTIMATED">'2 REHAB ANALYZER'!$BG$73</definedName>
    <definedName name="Repair_Contingency_Percentage_Cell">'2 REHAB ANALYZER'!$AY$73</definedName>
    <definedName name="REPAIR_CONTINGENCY_WHOLESALE" localSheetId="4">#REF!</definedName>
    <definedName name="Repair_Cost_Calculation_Method">'2 REHAB ANALYZER'!$BG$6</definedName>
    <definedName name="Repair_Costs_Only_Box_Loan1" localSheetId="4">'CATEGORY SETUP'!#REF!</definedName>
    <definedName name="Repair_Costs_Only_Box_Loan1">'REHAB FINANCING SETUP'!$AM$22</definedName>
    <definedName name="Repair_Costs_Only_Box_Loan2" localSheetId="4">'CATEGORY SETUP'!#REF!</definedName>
    <definedName name="Repair_Costs_Only_Box_Loan2">'REHAB FINANCING SETUP'!$AD$49</definedName>
    <definedName name="Repair_Estimate_Totals">'2 REHAB ANALYZER'!$AJ$9:$BM$32</definedName>
    <definedName name="Repair_Estimator_Freeze_Line">'3 REPAIR ESTIMATOR'!$87:$87</definedName>
    <definedName name="Repair_Estimator_Gap_Row">'3 REPAIR ESTIMATOR'!$73:$73</definedName>
    <definedName name="Repair_Estimator_Header_Rows">'3 REPAIR ESTIMATOR'!$74:$83</definedName>
    <definedName name="Repair_Estimator_Help_Hidden_Cell">'3 REPAIR ESTIMATOR'!$AM$11</definedName>
    <definedName name="Repair_Estimator_Help_Range">'3 REPAIR ESTIMATOR'!$6:$45</definedName>
    <definedName name="Repair_Estimator_Navigation_Freeze_Line">'3 REPAIR ESTIMATOR'!$5:$5</definedName>
    <definedName name="Repair_Estimator_Totals_Columns">'3 REPAIR ESTIMATOR'!$J$75:$M$80</definedName>
    <definedName name="REPAIRS_FIRST_COLUMN">'2 REHAB ANALYZER'!$BG$9:$BM$56</definedName>
    <definedName name="REPAIRS_SECOND_COLUMN">'2 REHAB ANALYZER'!$BG$33:$BK$56</definedName>
    <definedName name="Resale_Date" localSheetId="4">'ANALYSIS DATABASE'!#REF!</definedName>
    <definedName name="Resale_Date_Setup_Sheet" localSheetId="4">'CATEGORY SETUP'!#REF!</definedName>
    <definedName name="Roofing_Detailed" hidden="1">'[2]CAPITAL IMPROVEMENTS'!$U$12</definedName>
    <definedName name="ROOFING_ESTIMATE">'2 REHAB ANALYZER'!$BG$23</definedName>
    <definedName name="ROOFING_w_ADDERS">'ANALYSIS DATABASE'!$C$108</definedName>
    <definedName name="Schedule" localSheetId="4">'ANALYSIS DATABASE'!#REF!</definedName>
    <definedName name="Schedule" localSheetId="6" hidden="1">#REF!</definedName>
    <definedName name="Schedule" localSheetId="3" hidden="1">#REF!</definedName>
    <definedName name="Scheduler_Freeze_Line" localSheetId="4">#REF!</definedName>
    <definedName name="School_District" localSheetId="4">'CATEGORY SETUP'!#REF!</definedName>
    <definedName name="School_District" localSheetId="6" hidden="1">#REF!</definedName>
    <definedName name="School_District" localSheetId="3" hidden="1">#REF!</definedName>
    <definedName name="School_District">'1 SETUP'!$AM$14</definedName>
    <definedName name="Scope_1_Cell">'3 REPAIR ESTIMATOR'!$N$75</definedName>
    <definedName name="Scope_1_First_Cell">'3 REPAIR ESTIMATOR'!$D$88</definedName>
    <definedName name="Scope_1_Range">'3 REPAIR ESTIMATOR'!$88:$131</definedName>
    <definedName name="Scope_1_Setting">'3 REPAIR ESTIMATOR'!$A$87</definedName>
    <definedName name="Scope_10_First_Cell">'3 REPAIR ESTIMATOR'!$D$493</definedName>
    <definedName name="Scope_10_Range">'3 REPAIR ESTIMATOR'!$493:$536</definedName>
    <definedName name="Scope_10_Setting">'3 REPAIR ESTIMATOR'!$A$492</definedName>
    <definedName name="Scope_11_First_Cell">'3 REPAIR ESTIMATOR'!$D$538</definedName>
    <definedName name="Scope_11_Range">'3 REPAIR ESTIMATOR'!$538:$581</definedName>
    <definedName name="Scope_11_Setting">'3 REPAIR ESTIMATOR'!$A$537</definedName>
    <definedName name="Scope_12_First_Cell">'3 REPAIR ESTIMATOR'!$D$583</definedName>
    <definedName name="Scope_12_Range">'3 REPAIR ESTIMATOR'!$583:$626</definedName>
    <definedName name="Scope_12_Setting">'3 REPAIR ESTIMATOR'!$A$582</definedName>
    <definedName name="Scope_13_First_Cell">'3 REPAIR ESTIMATOR'!$D$628</definedName>
    <definedName name="Scope_13_Range">'3 REPAIR ESTIMATOR'!$628:$671</definedName>
    <definedName name="Scope_13_Setting">'3 REPAIR ESTIMATOR'!$A$627</definedName>
    <definedName name="Scope_14_First_Cell">'3 REPAIR ESTIMATOR'!$D$673</definedName>
    <definedName name="Scope_14_Range">'3 REPAIR ESTIMATOR'!$673:$716</definedName>
    <definedName name="Scope_14_Setting">'3 REPAIR ESTIMATOR'!$A$672</definedName>
    <definedName name="Scope_15_First_Cell">'3 REPAIR ESTIMATOR'!$D$718</definedName>
    <definedName name="Scope_15_Range">'3 REPAIR ESTIMATOR'!$718:$761</definedName>
    <definedName name="Scope_15_Setting">'3 REPAIR ESTIMATOR'!$A$717</definedName>
    <definedName name="Scope_16_First_Cell">'3 REPAIR ESTIMATOR'!$D$763</definedName>
    <definedName name="Scope_16_Range">'3 REPAIR ESTIMATOR'!$763:$806</definedName>
    <definedName name="Scope_16_Setting">'3 REPAIR ESTIMATOR'!$A$762</definedName>
    <definedName name="Scope_17_First_Cell">'3 REPAIR ESTIMATOR'!$D$808</definedName>
    <definedName name="Scope_17_Range">'3 REPAIR ESTIMATOR'!$808:$851</definedName>
    <definedName name="Scope_17_Setting">'3 REPAIR ESTIMATOR'!$A$807</definedName>
    <definedName name="Scope_18_First_Cell">'3 REPAIR ESTIMATOR'!$D$853</definedName>
    <definedName name="Scope_18_Range">'3 REPAIR ESTIMATOR'!$853:$896</definedName>
    <definedName name="Scope_18_Setting">'3 REPAIR ESTIMATOR'!$A$852</definedName>
    <definedName name="Scope_19_First_Cell">'3 REPAIR ESTIMATOR'!$D$898</definedName>
    <definedName name="Scope_19_Range">'3 REPAIR ESTIMATOR'!$898:$941</definedName>
    <definedName name="Scope_19_Setting">'3 REPAIR ESTIMATOR'!$A$897</definedName>
    <definedName name="Scope_2_First_Cell">'3 REPAIR ESTIMATOR'!$D$133</definedName>
    <definedName name="Scope_2_Range">'3 REPAIR ESTIMATOR'!$133:$176</definedName>
    <definedName name="Scope_2_Setting">'3 REPAIR ESTIMATOR'!$A$132</definedName>
    <definedName name="Scope_20_First_Cell">'3 REPAIR ESTIMATOR'!$D$943</definedName>
    <definedName name="Scope_20_Range">'3 REPAIR ESTIMATOR'!$943:$986</definedName>
    <definedName name="Scope_20_Setting">'3 REPAIR ESTIMATOR'!$A$942</definedName>
    <definedName name="Scope_21_First_Cell">'3 REPAIR ESTIMATOR'!$D$988</definedName>
    <definedName name="Scope_21_Range">'3 REPAIR ESTIMATOR'!$988:$1031</definedName>
    <definedName name="Scope_21_Setting">'3 REPAIR ESTIMATOR'!$A$987</definedName>
    <definedName name="Scope_22_First_Cell">'3 REPAIR ESTIMATOR'!$D$1033</definedName>
    <definedName name="Scope_22_Range">'3 REPAIR ESTIMATOR'!$1033:$1076</definedName>
    <definedName name="Scope_22_Setting">'3 REPAIR ESTIMATOR'!$A$1032</definedName>
    <definedName name="Scope_23_First_Cell">'3 REPAIR ESTIMATOR'!$D$1078</definedName>
    <definedName name="Scope_23_Range">'3 REPAIR ESTIMATOR'!$1078:$1121</definedName>
    <definedName name="Scope_23_Setting">'3 REPAIR ESTIMATOR'!$A$1077</definedName>
    <definedName name="Scope_24_First_Cell">'3 REPAIR ESTIMATOR'!$D$1123</definedName>
    <definedName name="Scope_24_Range">'3 REPAIR ESTIMATOR'!$1123:$1165</definedName>
    <definedName name="Scope_24_Setting">'3 REPAIR ESTIMATOR'!$A$1122</definedName>
    <definedName name="Scope_3_First_Cell">'3 REPAIR ESTIMATOR'!$D$178</definedName>
    <definedName name="Scope_3_Range">'3 REPAIR ESTIMATOR'!$178:$221</definedName>
    <definedName name="Scope_3_Setting">'3 REPAIR ESTIMATOR'!$A$177</definedName>
    <definedName name="Scope_4_First_Cell">'3 REPAIR ESTIMATOR'!$D$223</definedName>
    <definedName name="Scope_4_Range">'3 REPAIR ESTIMATOR'!$223:$266</definedName>
    <definedName name="Scope_4_Setting">'3 REPAIR ESTIMATOR'!$A$222</definedName>
    <definedName name="Scope_5_First_Cell">'3 REPAIR ESTIMATOR'!$D$268</definedName>
    <definedName name="Scope_5_Range">'3 REPAIR ESTIMATOR'!$268:$311</definedName>
    <definedName name="Scope_5_Setting">'3 REPAIR ESTIMATOR'!$A$267</definedName>
    <definedName name="Scope_6_First_Cell">'3 REPAIR ESTIMATOR'!$D$313</definedName>
    <definedName name="Scope_6_Range">'3 REPAIR ESTIMATOR'!$313:$356</definedName>
    <definedName name="Scope_6_Setting">'3 REPAIR ESTIMATOR'!$A$312</definedName>
    <definedName name="Scope_7_First_Cell">'3 REPAIR ESTIMATOR'!$D$358</definedName>
    <definedName name="Scope_7_Range">'3 REPAIR ESTIMATOR'!$358:$401</definedName>
    <definedName name="Scope_7_Setting">'3 REPAIR ESTIMATOR'!$A$357</definedName>
    <definedName name="Scope_8_First_Cell">'3 REPAIR ESTIMATOR'!$D$403</definedName>
    <definedName name="Scope_8_Range">'3 REPAIR ESTIMATOR'!$403:$446</definedName>
    <definedName name="Scope_8_Setting">'3 REPAIR ESTIMATOR'!$A$402</definedName>
    <definedName name="Scope_9_First_Cell">'3 REPAIR ESTIMATOR'!$D$448</definedName>
    <definedName name="Scope_9_Range">'3 REPAIR ESTIMATOR'!$448:$491</definedName>
    <definedName name="Scope_9_Setting">'3 REPAIR ESTIMATOR'!$A$447</definedName>
    <definedName name="Scope_of_Works_Range1">'2 REHAB ANALYZER'!$AJ$9:$AS$32</definedName>
    <definedName name="Scope_of_Works_Range2">'2 REHAB ANALYZER'!$AJ$33:$AS$56</definedName>
    <definedName name="Selling_Costs_By_Percentage_Range">'2 REHAB ANALYZER'!$AA$57:$AH$60</definedName>
    <definedName name="Selling_Costs_Result">'ANALYSIS DATABASE'!$C$171</definedName>
    <definedName name="SepSun1">DATE(CalendarYear,9,1)-WEEKDAY(DATE(CalendarYear,9,1))</definedName>
    <definedName name="Setup_Freeze_Line" localSheetId="7">'1 SETUP'!$5:$5</definedName>
    <definedName name="Setup_Freeze_Line" localSheetId="4">'CATEGORY SETUP'!$5:$5</definedName>
    <definedName name="Setup_Freeze_Line">'REHAB FINANCING SETUP'!$5:$5</definedName>
    <definedName name="Siding_Detailed" hidden="1">'[2]CAPITAL IMPROVEMENTS'!$U$11</definedName>
    <definedName name="SIDING_ESTIMATE">'2 REHAB ANALYZER'!$BG$19</definedName>
    <definedName name="SIDING_w_ADDERS">'ANALYSIS DATABASE'!$C$106</definedName>
    <definedName name="Specific_Loan_Amount_Box_Loan1" localSheetId="4">'CATEGORY SETUP'!#REF!</definedName>
    <definedName name="Specific_Loan_Amount_Box_Loan1">'REHAB FINANCING SETUP'!$BN$22</definedName>
    <definedName name="Specific_Loan_Amount_Box_Loan2" localSheetId="4">'CATEGORY SETUP'!#REF!</definedName>
    <definedName name="Specific_Loan_Amount_Box_Loan2">'REHAB FINANCING SETUP'!$BN$49</definedName>
    <definedName name="Square_Feet" localSheetId="6" hidden="1">#REF!</definedName>
    <definedName name="Square_Feet" localSheetId="3" hidden="1">#REF!</definedName>
    <definedName name="Square_Feet">'ANALYSIS DATABASE'!$C$18</definedName>
    <definedName name="Street_Address" localSheetId="4">'CATEGORY SETUP'!#REF!</definedName>
    <definedName name="Street_Address" localSheetId="6" hidden="1">#REF!</definedName>
    <definedName name="Street_Address" localSheetId="3" hidden="1">#REF!</definedName>
    <definedName name="Street_Address">'1 SETUP'!$AM$11</definedName>
    <definedName name="STRUCTURAL_CONCRETE_w_ADDERS">'ANALYSIS DATABASE'!$C$103</definedName>
    <definedName name="STRUCTURAL_ESTIMATE">'2 REHAB ANALYZER'!$BG$13</definedName>
    <definedName name="Sub_Estimate">'3 REPAIR ESTIMATOR'!$AJ$84</definedName>
    <definedName name="Sub_Total">'3 REPAIR ESTIMATOR'!$AJ$84</definedName>
    <definedName name="SUBBED">'3 REPAIR ESTIMATOR'!$BB$78</definedName>
    <definedName name="SUBBED_DROPDOWN">'2 REHAB ANALYZER'!$AY$57</definedName>
    <definedName name="Subdivision" localSheetId="6" hidden="1">#REF!</definedName>
    <definedName name="Subdivision" localSheetId="3" hidden="1">#REF!</definedName>
    <definedName name="Subdivision">'ANALYSIS DATABASE'!$C$11</definedName>
    <definedName name="SUBTOTAL_ESTIMATE">'ANALYSIS DATABASE'!$C$99</definedName>
    <definedName name="Taxes" localSheetId="4">'CATEGORY SETUP'!#REF!</definedName>
    <definedName name="TILING_ESTIMATE">'2 REHAB ANALYZER'!$BG$43</definedName>
    <definedName name="TILING_w_ADDERS">'ANALYSIS DATABASE'!$C$118</definedName>
    <definedName name="TOTAL_ADDERS">'ANALYSIS DATABASE'!$C$136</definedName>
    <definedName name="Total_Buying_Costs" localSheetId="6" hidden="1">'[3]4-MPP Calculator'!$AG$34</definedName>
    <definedName name="Total_Buying_Costs" localSheetId="3" hidden="1">'[3]4-MPP Calculator'!$AG$34</definedName>
    <definedName name="Total_Buying_Costs" hidden="1">'[3]4-MPP Calculator'!$AG$34</definedName>
    <definedName name="TOTAL_BUYING_COSTS_ESTIMATED">'2 REHAB ANALYZER'!$AA$33</definedName>
    <definedName name="Total_Cash_Needed">'ANALYSIS DATABASE'!$C$253</definedName>
    <definedName name="Total_Detailed_Estimate" hidden="1">'[2]CAPITAL IMPROVEMENTS'!$AQ$14</definedName>
    <definedName name="Total_Detailed_Labor" hidden="1">'[2]CAPITAL IMPROVEMENTS'!$AD$14</definedName>
    <definedName name="Total_Detailed_Material" hidden="1">'[2]CAPITAL IMPROVEMENTS'!$AG$14</definedName>
    <definedName name="Total_Detailed_Sub" hidden="1">'[2]CAPITAL IMPROVEMENTS'!$AJ$14</definedName>
    <definedName name="TOTAL_ESTIMATE">'ANALYSIS DATABASE'!$C$137</definedName>
    <definedName name="TOTAL_ESTIMATE_W_ADDERS">'ANALYSIS DATABASE'!$C$125</definedName>
    <definedName name="TOTAL_FINANCING_COSTS">'2 REHAB ANALYZER'!$AA$79</definedName>
    <definedName name="Total_Financing_Results_Range" localSheetId="4">'CATEGORY SETUP'!#REF!</definedName>
    <definedName name="Total_Financing_Results_Range">'REHAB FINANCING SETUP'!$94:$134</definedName>
    <definedName name="Total_Fixed_Costs" localSheetId="6" hidden="1">'[3]4-MPP Calculator'!$I$75</definedName>
    <definedName name="Total_Fixed_Costs" localSheetId="3" hidden="1">'[3]4-MPP Calculator'!$I$75</definedName>
    <definedName name="Total_Fixed_Costs" hidden="1">'[3]4-MPP Calculator'!$I$75</definedName>
    <definedName name="TOTAL_FIXED_COSTS_ESTIMATED">'2 REHAB ANALYZER'!$H$84</definedName>
    <definedName name="Total_Fixed_Costs_Result">'ANALYSIS DATABASE'!$C$172</definedName>
    <definedName name="Total_Holding_Costs" localSheetId="6" hidden="1">'[3]4-MPP Calculator'!$AG$52</definedName>
    <definedName name="Total_Holding_Costs" localSheetId="3" hidden="1">'[3]4-MPP Calculator'!$AG$52</definedName>
    <definedName name="Total_Holding_Costs" hidden="1">'[3]4-MPP Calculator'!$AG$52</definedName>
    <definedName name="TOTAL_HOLDING_COSTS_ESTIMATED">'2 REHAB ANALYZER'!$AA$51</definedName>
    <definedName name="Total_Investment" localSheetId="6" hidden="1">'[3]4-MPP Calculator'!$CA$75</definedName>
    <definedName name="Total_Investment" localSheetId="3" hidden="1">'[3]4-MPP Calculator'!$CA$75</definedName>
    <definedName name="TOTAL_INVESTMENT_ESTIMATED" localSheetId="4">'2 REHAB ANALYZER'!#REF!</definedName>
    <definedName name="Total_Monthly_Holding_Costs">'2 REHAB ANALYZER'!$R$51</definedName>
    <definedName name="Total_Monthly_Holding_Costs_Cell">'2 REHAB ANALYZER'!$R$51</definedName>
    <definedName name="Total_Profit_Result">'ANALYSIS DATABASE'!$C$178</definedName>
    <definedName name="Total_Project_Costs_Result">'ANALYSIS DATABASE'!$C$177</definedName>
    <definedName name="TOTAL_REMODEL_ESTIMATE">'2 REHAB ANALYZER'!$AO$84</definedName>
    <definedName name="Total_Repair_Costs_Result">'ANALYSIS DATABASE'!$C$175</definedName>
    <definedName name="TOTAL_REPAIRS_ESTIMATE">'2 REHAB ANALYZER'!$AO$84</definedName>
    <definedName name="Total_Schedule" localSheetId="7" hidden="1">#REF!</definedName>
    <definedName name="Total_Schedule" localSheetId="4" hidden="1">#REF!</definedName>
    <definedName name="Total_Schedule" localSheetId="6" hidden="1">#REF!</definedName>
    <definedName name="Total_Schedule" localSheetId="3" hidden="1">#REF!</definedName>
    <definedName name="Total_Schedule" hidden="1">#REF!</definedName>
    <definedName name="Total_Schedule_Cell">'2 REHAB ANALYZER'!$M$49</definedName>
    <definedName name="Total_Schedule_Setup_Sheet" localSheetId="4">'CATEGORY SETUP'!#REF!</definedName>
    <definedName name="Total_Selling_Costs" localSheetId="6" hidden="1">'[3]4-MPP Calculator'!$AG$70</definedName>
    <definedName name="Total_Selling_Costs" localSheetId="3" hidden="1">'[3]4-MPP Calculator'!$AG$70</definedName>
    <definedName name="Total_Selling_Costs" hidden="1">'[3]4-MPP Calculator'!$AG$70</definedName>
    <definedName name="TOTAL_SELLING_COSTS_ESTIMATED">'2 REHAB ANALYZER'!$AA$71</definedName>
    <definedName name="Total_Upfront_Costs_Result">'ANALYSIS DATABASE'!$C$176</definedName>
    <definedName name="Utilities" localSheetId="4">'CATEGORY SETUP'!#REF!</definedName>
    <definedName name="Year1" localSheetId="4">VALUE(LEFT(#REF!,4))</definedName>
    <definedName name="Yes_No_Dropdown">LISTS!$D$5:$D$6</definedName>
    <definedName name="Z_CCC3C480_7EFF_4539_BA29_9C13086C00B7_.wvu.Cols" localSheetId="7" hidden="1">'1 SETUP'!$O:$O</definedName>
    <definedName name="Z_CCC3C480_7EFF_4539_BA29_9C13086C00B7_.wvu.Cols" localSheetId="4" hidden="1">'CATEGORY SETUP'!$O:$O</definedName>
    <definedName name="Z_CCC3C480_7EFF_4539_BA29_9C13086C00B7_.wvu.Cols" localSheetId="1" hidden="1">LISTS!#REF!</definedName>
    <definedName name="Z_CCC3C480_7EFF_4539_BA29_9C13086C00B7_.wvu.Cols" localSheetId="5" hidden="1">'REHAB FINANCING SETUP'!$O:$O</definedName>
    <definedName name="Z_CCC3C480_7EFF_4539_BA29_9C13086C00B7_.wvu.FilterData" localSheetId="9" hidden="1">'3 REPAIR ESTIMATOR'!$B$85:$AT$85</definedName>
    <definedName name="Z_CCC3C480_7EFF_4539_BA29_9C13086C00B7_.wvu.PrintArea" localSheetId="7" hidden="1">'1 SETUP'!#REF!</definedName>
    <definedName name="Z_CCC3C480_7EFF_4539_BA29_9C13086C00B7_.wvu.PrintArea" localSheetId="8" hidden="1">'2 REHAB ANALYZER'!$C$21:$L$74</definedName>
    <definedName name="Z_CCC3C480_7EFF_4539_BA29_9C13086C00B7_.wvu.PrintArea" localSheetId="9" hidden="1">'3 REPAIR ESTIMATOR'!$E$74:$AU$1166</definedName>
    <definedName name="Z_CCC3C480_7EFF_4539_BA29_9C13086C00B7_.wvu.PrintArea" localSheetId="4" hidden="1">'CATEGORY SETUP'!#REF!</definedName>
    <definedName name="Z_CCC3C480_7EFF_4539_BA29_9C13086C00B7_.wvu.PrintArea" localSheetId="1" hidden="1">LISTS!#REF!</definedName>
    <definedName name="Z_CCC3C480_7EFF_4539_BA29_9C13086C00B7_.wvu.PrintArea" localSheetId="5" hidden="1">'REHAB FINANCING SETUP'!#REF!</definedName>
    <definedName name="Z_CCC3C480_7EFF_4539_BA29_9C13086C00B7_.wvu.PrintTitles" localSheetId="9" hidden="1">'3 REPAIR ESTIMATOR'!$84:$85</definedName>
    <definedName name="Z_CCC3C480_7EFF_4539_BA29_9C13086C00B7_.wvu.Rows" localSheetId="7" hidden="1">'1 SETUP'!#REF!</definedName>
    <definedName name="Z_CCC3C480_7EFF_4539_BA29_9C13086C00B7_.wvu.Rows" localSheetId="9" hidden="1">'3 REPAIR ESTIMATOR'!#REF!</definedName>
    <definedName name="Z_CCC3C480_7EFF_4539_BA29_9C13086C00B7_.wvu.Rows" localSheetId="4" hidden="1">'CATEGORY SETUP'!#REF!</definedName>
    <definedName name="Z_CCC3C480_7EFF_4539_BA29_9C13086C00B7_.wvu.Rows" localSheetId="1" hidden="1">LISTS!#REF!</definedName>
    <definedName name="Z_CCC3C480_7EFF_4539_BA29_9C13086C00B7_.wvu.Rows" localSheetId="5" hidden="1">'REHAB FINANCING SETUP'!#REF!</definedName>
    <definedName name="Zoom_Setting">HOME!$D$10</definedName>
    <definedName name="Zoom_Setting_Dropdown">LISTS!$F$9:$F$54</definedName>
  </definedNames>
  <calcPr calcId="191029" iterate="1"/>
  <customWorkbookViews>
    <customWorkbookView name="Inspection Checklist" guid="{CCC3C480-7EFF-4539-BA29-9C13086C00B7}" maximized="1" windowWidth="1920" windowHeight="813" activeSheetId="1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4" i="152" l="1"/>
  <c r="Y75" i="16"/>
  <c r="AP89" i="37" l="1"/>
  <c r="C17" i="159"/>
  <c r="C16" i="159"/>
  <c r="C18" i="159" s="1"/>
  <c r="C15" i="159" s="1"/>
  <c r="BL104" i="37"/>
  <c r="BZ104" i="37" s="1"/>
  <c r="B98" i="159"/>
  <c r="B124" i="159" s="1"/>
  <c r="B97" i="159"/>
  <c r="B123" i="159" s="1"/>
  <c r="B96" i="159"/>
  <c r="B95" i="159"/>
  <c r="B94" i="159"/>
  <c r="B93" i="159"/>
  <c r="B92" i="159"/>
  <c r="B91" i="159"/>
  <c r="B90" i="159"/>
  <c r="B89" i="159"/>
  <c r="B88" i="159"/>
  <c r="B87" i="159"/>
  <c r="B86" i="159"/>
  <c r="B112" i="159" s="1"/>
  <c r="B85" i="159"/>
  <c r="B111" i="159" s="1"/>
  <c r="B84" i="159"/>
  <c r="B83" i="159"/>
  <c r="B82" i="159"/>
  <c r="B81" i="159"/>
  <c r="B80" i="159"/>
  <c r="B79" i="159"/>
  <c r="B78" i="159"/>
  <c r="B77" i="159"/>
  <c r="B76" i="159"/>
  <c r="B75" i="159"/>
  <c r="AJ82" i="16"/>
  <c r="AJ81" i="16"/>
  <c r="AJ80" i="16"/>
  <c r="AJ79" i="16"/>
  <c r="AJ78" i="16"/>
  <c r="AJ77" i="16"/>
  <c r="AJ45" i="36" s="1"/>
  <c r="AJ76" i="16"/>
  <c r="AJ75" i="16"/>
  <c r="Y82" i="16"/>
  <c r="Y81" i="16"/>
  <c r="Y80" i="16"/>
  <c r="Y79" i="16"/>
  <c r="Y78" i="16"/>
  <c r="Y77" i="16"/>
  <c r="Y76" i="16"/>
  <c r="N82" i="16"/>
  <c r="N81" i="16"/>
  <c r="AJ21" i="36" s="1"/>
  <c r="N80" i="16"/>
  <c r="N79" i="16"/>
  <c r="N78" i="16"/>
  <c r="AJ15" i="36"/>
  <c r="N77" i="16"/>
  <c r="N76" i="16"/>
  <c r="N75" i="16"/>
  <c r="Y33" i="187"/>
  <c r="Y32" i="187"/>
  <c r="Y31" i="187"/>
  <c r="Y30" i="187"/>
  <c r="Y29" i="187"/>
  <c r="Y28" i="187"/>
  <c r="Y11" i="187"/>
  <c r="Y12" i="187"/>
  <c r="Y13" i="187"/>
  <c r="Y14" i="187"/>
  <c r="Y15" i="187"/>
  <c r="Y16" i="187"/>
  <c r="Y17" i="187"/>
  <c r="Y18" i="187"/>
  <c r="Y19" i="187"/>
  <c r="Y20" i="187"/>
  <c r="Y21" i="187"/>
  <c r="Y22" i="187"/>
  <c r="Y23" i="187"/>
  <c r="Y24" i="187"/>
  <c r="Y25" i="187"/>
  <c r="Y26" i="187"/>
  <c r="Y27" i="187"/>
  <c r="Y10" i="187"/>
  <c r="AZ89" i="37"/>
  <c r="AL32" i="37"/>
  <c r="AJ32" i="37"/>
  <c r="T32" i="37"/>
  <c r="AL59" i="37"/>
  <c r="AJ59" i="37"/>
  <c r="T59" i="37"/>
  <c r="Y9" i="186"/>
  <c r="Y19" i="186"/>
  <c r="Y10" i="186"/>
  <c r="Y20" i="186"/>
  <c r="Y11" i="186"/>
  <c r="Y21" i="186"/>
  <c r="Y12" i="186"/>
  <c r="Y22" i="186"/>
  <c r="Y13" i="186"/>
  <c r="Y23" i="186"/>
  <c r="Y14" i="186"/>
  <c r="Y24" i="186"/>
  <c r="Y15" i="186"/>
  <c r="Y25" i="186"/>
  <c r="Y26" i="186"/>
  <c r="R51" i="36"/>
  <c r="C185" i="159"/>
  <c r="C225" i="159" s="1"/>
  <c r="C130" i="159"/>
  <c r="C129" i="159"/>
  <c r="C128" i="159"/>
  <c r="C127" i="159"/>
  <c r="M49" i="36"/>
  <c r="C153" i="159"/>
  <c r="C154" i="159"/>
  <c r="C139" i="159"/>
  <c r="AM88" i="16"/>
  <c r="AM89" i="16"/>
  <c r="BJ89" i="16" s="1"/>
  <c r="AM90" i="16"/>
  <c r="BG90" i="16" s="1"/>
  <c r="AM91" i="16"/>
  <c r="AM92" i="16"/>
  <c r="AD92" i="16" s="1"/>
  <c r="AM93" i="16"/>
  <c r="AM94" i="16"/>
  <c r="AM95" i="16"/>
  <c r="AM96" i="16"/>
  <c r="AD96" i="16" s="1"/>
  <c r="AM97" i="16"/>
  <c r="AM98" i="16"/>
  <c r="AD98" i="16" s="1"/>
  <c r="AM99" i="16"/>
  <c r="BJ99" i="16" s="1"/>
  <c r="AM100" i="16"/>
  <c r="AD100" i="16" s="1"/>
  <c r="AM101" i="16"/>
  <c r="BJ101" i="16" s="1"/>
  <c r="AM102" i="16"/>
  <c r="AD102" i="16" s="1"/>
  <c r="AM103" i="16"/>
  <c r="AM104" i="16"/>
  <c r="AD104" i="16" s="1"/>
  <c r="BI104" i="16" s="1"/>
  <c r="AM105" i="16"/>
  <c r="AM106" i="16"/>
  <c r="BG106" i="16" s="1"/>
  <c r="AM107" i="16"/>
  <c r="BJ107" i="16" s="1"/>
  <c r="AM108" i="16"/>
  <c r="AM109" i="16"/>
  <c r="BJ109" i="16" s="1"/>
  <c r="AM110" i="16"/>
  <c r="AD110" i="16" s="1"/>
  <c r="AM111" i="16"/>
  <c r="AM112" i="16"/>
  <c r="AD112" i="16" s="1"/>
  <c r="AM113" i="16"/>
  <c r="AM114" i="16"/>
  <c r="BJ114" i="16" s="1"/>
  <c r="AM115" i="16"/>
  <c r="AM116" i="16"/>
  <c r="AD116" i="16" s="1"/>
  <c r="BI116" i="16" s="1"/>
  <c r="AM117" i="16"/>
  <c r="AM118" i="16"/>
  <c r="BG118" i="16" s="1"/>
  <c r="AM119" i="16"/>
  <c r="AM120" i="16"/>
  <c r="AD120" i="16" s="1"/>
  <c r="BI120" i="16" s="1"/>
  <c r="AM121" i="16"/>
  <c r="BJ121" i="16" s="1"/>
  <c r="AM122" i="16"/>
  <c r="AM123" i="16"/>
  <c r="BJ123" i="16" s="1"/>
  <c r="AM124" i="16"/>
  <c r="AM125" i="16"/>
  <c r="BG125" i="16" s="1"/>
  <c r="AM126" i="16"/>
  <c r="BJ126" i="16" s="1"/>
  <c r="AM127" i="16"/>
  <c r="AG88" i="16"/>
  <c r="AG89" i="16"/>
  <c r="AG90" i="16"/>
  <c r="BB90" i="16" s="1"/>
  <c r="AG91" i="16"/>
  <c r="AG92" i="16"/>
  <c r="AG93" i="16"/>
  <c r="AG94" i="16"/>
  <c r="AG95" i="16"/>
  <c r="AG96" i="16"/>
  <c r="AG97" i="16"/>
  <c r="AG98" i="16"/>
  <c r="AG99" i="16"/>
  <c r="AG100" i="16"/>
  <c r="AG101" i="16"/>
  <c r="AG102" i="16"/>
  <c r="AG103" i="16"/>
  <c r="AG104" i="16"/>
  <c r="AG105" i="16"/>
  <c r="AG106" i="16"/>
  <c r="AG107" i="16"/>
  <c r="AG108" i="16"/>
  <c r="AG109" i="16"/>
  <c r="AG110" i="16"/>
  <c r="BB110" i="16" s="1"/>
  <c r="AG111" i="16"/>
  <c r="AG112" i="16"/>
  <c r="AG113" i="16"/>
  <c r="AG114" i="16"/>
  <c r="BB114" i="16" s="1"/>
  <c r="AG115" i="16"/>
  <c r="AG116" i="16"/>
  <c r="AG117" i="16"/>
  <c r="AG118" i="16"/>
  <c r="AG119" i="16"/>
  <c r="AG120" i="16"/>
  <c r="AG121" i="16"/>
  <c r="AG122" i="16"/>
  <c r="BB122" i="16" s="1"/>
  <c r="AG123" i="16"/>
  <c r="AG124" i="16"/>
  <c r="AG125" i="16"/>
  <c r="AG126" i="16"/>
  <c r="BB126" i="16" s="1"/>
  <c r="AG127" i="16"/>
  <c r="AJ88" i="16"/>
  <c r="BC88" i="16" s="1"/>
  <c r="AJ89" i="16"/>
  <c r="BC89" i="16" s="1"/>
  <c r="AJ90" i="16"/>
  <c r="BC90" i="16" s="1"/>
  <c r="AJ91" i="16"/>
  <c r="BC91" i="16" s="1"/>
  <c r="AJ92" i="16"/>
  <c r="AJ93" i="16"/>
  <c r="BC93" i="16" s="1"/>
  <c r="AJ94" i="16"/>
  <c r="BC94" i="16" s="1"/>
  <c r="AJ95" i="16"/>
  <c r="AJ96" i="16"/>
  <c r="BC96" i="16" s="1"/>
  <c r="AJ97" i="16"/>
  <c r="BC97" i="16" s="1"/>
  <c r="AJ98" i="16"/>
  <c r="AJ99" i="16"/>
  <c r="BC99" i="16" s="1"/>
  <c r="AJ100" i="16"/>
  <c r="BC100" i="16" s="1"/>
  <c r="AJ101" i="16"/>
  <c r="BC101" i="16" s="1"/>
  <c r="AJ102" i="16"/>
  <c r="BC102" i="16" s="1"/>
  <c r="AJ103" i="16"/>
  <c r="AJ104" i="16"/>
  <c r="BC104" i="16" s="1"/>
  <c r="AJ105" i="16"/>
  <c r="BC105" i="16" s="1"/>
  <c r="AJ106" i="16"/>
  <c r="BC106" i="16" s="1"/>
  <c r="AJ107" i="16"/>
  <c r="BC107" i="16" s="1"/>
  <c r="AJ108" i="16"/>
  <c r="AJ109" i="16"/>
  <c r="BC109" i="16" s="1"/>
  <c r="AJ110" i="16"/>
  <c r="BC110" i="16" s="1"/>
  <c r="AJ111" i="16"/>
  <c r="AJ112" i="16"/>
  <c r="BC112" i="16" s="1"/>
  <c r="AJ113" i="16"/>
  <c r="BC113" i="16" s="1"/>
  <c r="AJ114" i="16"/>
  <c r="BC114" i="16" s="1"/>
  <c r="AJ115" i="16"/>
  <c r="BC115" i="16" s="1"/>
  <c r="AJ116" i="16"/>
  <c r="BC116" i="16" s="1"/>
  <c r="AJ117" i="16"/>
  <c r="BC117" i="16" s="1"/>
  <c r="AJ118" i="16"/>
  <c r="BC118" i="16" s="1"/>
  <c r="AJ119" i="16"/>
  <c r="BC119" i="16" s="1"/>
  <c r="AJ120" i="16"/>
  <c r="BC120" i="16" s="1"/>
  <c r="AJ121" i="16"/>
  <c r="BC121" i="16" s="1"/>
  <c r="AJ122" i="16"/>
  <c r="BC122" i="16" s="1"/>
  <c r="AJ123" i="16"/>
  <c r="BC123" i="16" s="1"/>
  <c r="AJ124" i="16"/>
  <c r="AJ125" i="16"/>
  <c r="BC125" i="16" s="1"/>
  <c r="AJ126" i="16"/>
  <c r="BC126" i="16" s="1"/>
  <c r="AJ127" i="16"/>
  <c r="AM133" i="16"/>
  <c r="BJ133" i="16" s="1"/>
  <c r="AM134" i="16"/>
  <c r="AM135" i="16"/>
  <c r="BG135" i="16" s="1"/>
  <c r="AM136" i="16"/>
  <c r="AM137" i="16"/>
  <c r="BJ137" i="16" s="1"/>
  <c r="AM138" i="16"/>
  <c r="AM139" i="16"/>
  <c r="AM140" i="16"/>
  <c r="AM141" i="16"/>
  <c r="BJ141" i="16" s="1"/>
  <c r="AM142" i="16"/>
  <c r="AM143" i="16"/>
  <c r="BG143" i="16" s="1"/>
  <c r="AM144" i="16"/>
  <c r="BJ144" i="16" s="1"/>
  <c r="AM145" i="16"/>
  <c r="AM146" i="16"/>
  <c r="AM147" i="16"/>
  <c r="BJ147" i="16" s="1"/>
  <c r="AM148" i="16"/>
  <c r="AM149" i="16"/>
  <c r="AD149" i="16" s="1"/>
  <c r="AM150" i="16"/>
  <c r="AM151" i="16"/>
  <c r="BG151" i="16" s="1"/>
  <c r="AM152" i="16"/>
  <c r="BJ152" i="16" s="1"/>
  <c r="AM153" i="16"/>
  <c r="BJ153" i="16" s="1"/>
  <c r="AM154" i="16"/>
  <c r="AM155" i="16"/>
  <c r="AD155" i="16" s="1"/>
  <c r="AM156" i="16"/>
  <c r="BJ156" i="16" s="1"/>
  <c r="AM157" i="16"/>
  <c r="AD157" i="16" s="1"/>
  <c r="AM158" i="16"/>
  <c r="AM159" i="16"/>
  <c r="AM160" i="16"/>
  <c r="AM161" i="16"/>
  <c r="BJ161" i="16" s="1"/>
  <c r="AM162" i="16"/>
  <c r="AM163" i="16"/>
  <c r="AM164" i="16"/>
  <c r="AM165" i="16"/>
  <c r="AM166" i="16"/>
  <c r="AM167" i="16"/>
  <c r="BJ167" i="16" s="1"/>
  <c r="AM168" i="16"/>
  <c r="BG168" i="16" s="1"/>
  <c r="AM169" i="16"/>
  <c r="BG169" i="16" s="1"/>
  <c r="AM170" i="16"/>
  <c r="AM171" i="16"/>
  <c r="BJ171" i="16" s="1"/>
  <c r="AM172" i="16"/>
  <c r="BG172" i="16" s="1"/>
  <c r="AG133" i="16"/>
  <c r="AG134" i="16"/>
  <c r="AG135" i="16"/>
  <c r="AG136" i="16"/>
  <c r="AG137" i="16"/>
  <c r="AG138" i="16"/>
  <c r="AG139" i="16"/>
  <c r="AG140" i="16"/>
  <c r="AG141" i="16"/>
  <c r="AG142" i="16"/>
  <c r="AG143" i="16"/>
  <c r="AG144" i="16"/>
  <c r="AG145" i="16"/>
  <c r="AG146" i="16"/>
  <c r="AG147" i="16"/>
  <c r="AG148" i="16"/>
  <c r="AG149" i="16"/>
  <c r="AG150" i="16"/>
  <c r="AG151" i="16"/>
  <c r="AG152" i="16"/>
  <c r="AG153" i="16"/>
  <c r="AG154" i="16"/>
  <c r="AG155" i="16"/>
  <c r="AG156" i="16"/>
  <c r="AG157" i="16"/>
  <c r="AG158" i="16"/>
  <c r="AG159" i="16"/>
  <c r="AG160" i="16"/>
  <c r="AG161" i="16"/>
  <c r="AG162" i="16"/>
  <c r="AG163" i="16"/>
  <c r="BB163" i="16"/>
  <c r="AG164" i="16"/>
  <c r="AG165" i="16"/>
  <c r="AG166" i="16"/>
  <c r="AG167" i="16"/>
  <c r="AG168" i="16"/>
  <c r="AG169" i="16"/>
  <c r="AG170" i="16"/>
  <c r="AG171" i="16"/>
  <c r="AG172" i="16"/>
  <c r="AJ133" i="16"/>
  <c r="BC133" i="16" s="1"/>
  <c r="AJ134" i="16"/>
  <c r="BC134" i="16" s="1"/>
  <c r="AJ135" i="16"/>
  <c r="BC135" i="16" s="1"/>
  <c r="AJ136" i="16"/>
  <c r="AJ137" i="16"/>
  <c r="BC137" i="16" s="1"/>
  <c r="AJ138" i="16"/>
  <c r="BC138" i="16" s="1"/>
  <c r="AJ139" i="16"/>
  <c r="BC139" i="16" s="1"/>
  <c r="AJ140" i="16"/>
  <c r="AJ141" i="16"/>
  <c r="BC141" i="16" s="1"/>
  <c r="AJ142" i="16"/>
  <c r="BC142" i="16" s="1"/>
  <c r="AJ143" i="16"/>
  <c r="BC143" i="16" s="1"/>
  <c r="AJ144" i="16"/>
  <c r="AJ145" i="16"/>
  <c r="BC145" i="16" s="1"/>
  <c r="AJ146" i="16"/>
  <c r="BC146" i="16" s="1"/>
  <c r="AJ147" i="16"/>
  <c r="BC147" i="16" s="1"/>
  <c r="AJ148" i="16"/>
  <c r="AJ149" i="16"/>
  <c r="BC149" i="16" s="1"/>
  <c r="AJ150" i="16"/>
  <c r="BC150" i="16" s="1"/>
  <c r="AJ151" i="16"/>
  <c r="BC151" i="16" s="1"/>
  <c r="AJ152" i="16"/>
  <c r="BC152" i="16" s="1"/>
  <c r="AJ153" i="16"/>
  <c r="BC153" i="16" s="1"/>
  <c r="AJ154" i="16"/>
  <c r="BC154" i="16" s="1"/>
  <c r="AJ155" i="16"/>
  <c r="BC155" i="16" s="1"/>
  <c r="AJ156" i="16"/>
  <c r="AJ157" i="16"/>
  <c r="BC157" i="16" s="1"/>
  <c r="AJ158" i="16"/>
  <c r="BC158" i="16" s="1"/>
  <c r="AJ159" i="16"/>
  <c r="BC159" i="16" s="1"/>
  <c r="AJ160" i="16"/>
  <c r="AJ161" i="16"/>
  <c r="BC161" i="16" s="1"/>
  <c r="AJ162" i="16"/>
  <c r="BC162" i="16"/>
  <c r="AJ163" i="16"/>
  <c r="BC163" i="16" s="1"/>
  <c r="AJ164" i="16"/>
  <c r="AJ165" i="16"/>
  <c r="BC165" i="16" s="1"/>
  <c r="AJ166" i="16"/>
  <c r="BC166" i="16" s="1"/>
  <c r="AJ167" i="16"/>
  <c r="BC167" i="16" s="1"/>
  <c r="AJ168" i="16"/>
  <c r="AJ169" i="16"/>
  <c r="BC169" i="16" s="1"/>
  <c r="AJ170" i="16"/>
  <c r="BC170" i="16" s="1"/>
  <c r="AJ171" i="16"/>
  <c r="BC171" i="16" s="1"/>
  <c r="AJ172" i="16"/>
  <c r="BC172" i="16" s="1"/>
  <c r="AM178" i="16"/>
  <c r="BJ178" i="16" s="1"/>
  <c r="AM179" i="16"/>
  <c r="AM180" i="16"/>
  <c r="AM181" i="16"/>
  <c r="AM182" i="16"/>
  <c r="BJ182" i="16" s="1"/>
  <c r="AM183" i="16"/>
  <c r="AM184" i="16"/>
  <c r="AM185" i="16"/>
  <c r="AM186" i="16"/>
  <c r="AM187" i="16"/>
  <c r="AM188" i="16"/>
  <c r="AM189" i="16"/>
  <c r="AM190" i="16"/>
  <c r="AM191" i="16"/>
  <c r="AM192" i="16"/>
  <c r="AM193" i="16"/>
  <c r="AM194" i="16"/>
  <c r="BJ194" i="16" s="1"/>
  <c r="AM195" i="16"/>
  <c r="AM196" i="16"/>
  <c r="AM197" i="16"/>
  <c r="AM198" i="16"/>
  <c r="AM199" i="16"/>
  <c r="AM200" i="16"/>
  <c r="AM201" i="16"/>
  <c r="AM202" i="16"/>
  <c r="BG202" i="16" s="1"/>
  <c r="AM203" i="16"/>
  <c r="AM204" i="16"/>
  <c r="AM205" i="16"/>
  <c r="AM206" i="16"/>
  <c r="BJ206" i="16" s="1"/>
  <c r="AM207" i="16"/>
  <c r="AM208" i="16"/>
  <c r="AM209" i="16"/>
  <c r="AM210" i="16"/>
  <c r="AM211" i="16"/>
  <c r="AM212" i="16"/>
  <c r="AM213" i="16"/>
  <c r="AM214" i="16"/>
  <c r="AM215" i="16"/>
  <c r="AM216" i="16"/>
  <c r="AM217" i="16"/>
  <c r="AG178" i="16"/>
  <c r="AG179" i="16"/>
  <c r="AG180" i="16"/>
  <c r="AG181" i="16"/>
  <c r="AG182" i="16"/>
  <c r="AG183" i="16"/>
  <c r="AG184" i="16"/>
  <c r="BB184" i="16" s="1"/>
  <c r="AG185" i="16"/>
  <c r="AG186" i="16"/>
  <c r="BB186" i="16" s="1"/>
  <c r="AG187" i="16"/>
  <c r="AG188" i="16"/>
  <c r="BB188" i="16" s="1"/>
  <c r="AG189" i="16"/>
  <c r="AG190" i="16"/>
  <c r="BB190" i="16" s="1"/>
  <c r="AG191" i="16"/>
  <c r="AG192" i="16"/>
  <c r="BB192" i="16" s="1"/>
  <c r="AG193" i="16"/>
  <c r="AG194" i="16"/>
  <c r="BB194" i="16" s="1"/>
  <c r="AG195" i="16"/>
  <c r="AG196" i="16"/>
  <c r="BB196" i="16" s="1"/>
  <c r="AG197" i="16"/>
  <c r="AG198" i="16"/>
  <c r="BB198" i="16" s="1"/>
  <c r="AG199" i="16"/>
  <c r="AG200" i="16"/>
  <c r="BB200" i="16" s="1"/>
  <c r="AG201" i="16"/>
  <c r="AG202" i="16"/>
  <c r="BB202" i="16" s="1"/>
  <c r="AG203" i="16"/>
  <c r="AG204" i="16"/>
  <c r="BB204" i="16" s="1"/>
  <c r="AG205" i="16"/>
  <c r="AG206" i="16"/>
  <c r="BB206" i="16" s="1"/>
  <c r="AG207" i="16"/>
  <c r="AG208" i="16"/>
  <c r="BB208" i="16" s="1"/>
  <c r="AG209" i="16"/>
  <c r="AG210" i="16"/>
  <c r="BB210" i="16" s="1"/>
  <c r="AG211" i="16"/>
  <c r="AG212" i="16"/>
  <c r="BB212" i="16" s="1"/>
  <c r="AG213" i="16"/>
  <c r="AG214" i="16"/>
  <c r="BB214" i="16" s="1"/>
  <c r="AG215" i="16"/>
  <c r="AG216" i="16"/>
  <c r="BB216" i="16" s="1"/>
  <c r="AG217" i="16"/>
  <c r="AJ178" i="16"/>
  <c r="BC178" i="16" s="1"/>
  <c r="AJ179" i="16"/>
  <c r="BC179" i="16" s="1"/>
  <c r="AJ180" i="16"/>
  <c r="BC180" i="16" s="1"/>
  <c r="AJ181" i="16"/>
  <c r="BC181" i="16" s="1"/>
  <c r="AJ182" i="16"/>
  <c r="AJ183" i="16"/>
  <c r="BC183" i="16" s="1"/>
  <c r="AJ184" i="16"/>
  <c r="BC184" i="16"/>
  <c r="AJ185" i="16"/>
  <c r="BC185" i="16"/>
  <c r="AJ186" i="16"/>
  <c r="BC186" i="16" s="1"/>
  <c r="AJ187" i="16"/>
  <c r="BC187" i="16" s="1"/>
  <c r="AJ188" i="16"/>
  <c r="BC188" i="16"/>
  <c r="AJ189" i="16"/>
  <c r="BC189" i="16" s="1"/>
  <c r="AJ190" i="16"/>
  <c r="BC190" i="16" s="1"/>
  <c r="AJ191" i="16"/>
  <c r="BC191" i="16"/>
  <c r="AJ192" i="16"/>
  <c r="BC192" i="16" s="1"/>
  <c r="AJ193" i="16"/>
  <c r="BC193" i="16" s="1"/>
  <c r="AJ194" i="16"/>
  <c r="BC194" i="16"/>
  <c r="AJ195" i="16"/>
  <c r="BC195" i="16" s="1"/>
  <c r="AJ196" i="16"/>
  <c r="BC196" i="16" s="1"/>
  <c r="AJ197" i="16"/>
  <c r="BC197" i="16"/>
  <c r="AJ198" i="16"/>
  <c r="BC198" i="16" s="1"/>
  <c r="AJ199" i="16"/>
  <c r="BC199" i="16" s="1"/>
  <c r="AJ200" i="16"/>
  <c r="BC200" i="16"/>
  <c r="AJ201" i="16"/>
  <c r="BC201" i="16" s="1"/>
  <c r="AJ202" i="16"/>
  <c r="BC202" i="16" s="1"/>
  <c r="AJ203" i="16"/>
  <c r="BC203" i="16"/>
  <c r="AJ204" i="16"/>
  <c r="BC204" i="16" s="1"/>
  <c r="AJ205" i="16"/>
  <c r="BC205" i="16" s="1"/>
  <c r="AJ206" i="16"/>
  <c r="BC206" i="16" s="1"/>
  <c r="AJ207" i="16"/>
  <c r="BC207" i="16" s="1"/>
  <c r="AJ208" i="16"/>
  <c r="BC208" i="16" s="1"/>
  <c r="AJ209" i="16"/>
  <c r="BC209" i="16"/>
  <c r="AJ210" i="16"/>
  <c r="BC210" i="16" s="1"/>
  <c r="AJ211" i="16"/>
  <c r="BC211" i="16" s="1"/>
  <c r="AJ212" i="16"/>
  <c r="BC212" i="16" s="1"/>
  <c r="AJ213" i="16"/>
  <c r="BC213" i="16" s="1"/>
  <c r="AJ214" i="16"/>
  <c r="BC214" i="16" s="1"/>
  <c r="AJ215" i="16"/>
  <c r="BC215" i="16"/>
  <c r="AJ216" i="16"/>
  <c r="BC216" i="16" s="1"/>
  <c r="AJ217" i="16"/>
  <c r="BC217" i="16" s="1"/>
  <c r="AM223" i="16"/>
  <c r="AD223" i="16"/>
  <c r="BI223" i="16" s="1"/>
  <c r="AM224" i="16"/>
  <c r="AM225" i="16"/>
  <c r="BJ225" i="16" s="1"/>
  <c r="AM226" i="16"/>
  <c r="AM227" i="16"/>
  <c r="AD227" i="16" s="1"/>
  <c r="AM228" i="16"/>
  <c r="AM229" i="16"/>
  <c r="BJ229" i="16" s="1"/>
  <c r="AM230" i="16"/>
  <c r="AM231" i="16"/>
  <c r="AD231" i="16" s="1"/>
  <c r="BI231" i="16" s="1"/>
  <c r="AM232" i="16"/>
  <c r="AM233" i="16"/>
  <c r="AM234" i="16"/>
  <c r="AM235" i="16"/>
  <c r="AD235" i="16" s="1"/>
  <c r="BI235" i="16" s="1"/>
  <c r="AM236" i="16"/>
  <c r="AM237" i="16"/>
  <c r="AM238" i="16"/>
  <c r="BJ238" i="16" s="1"/>
  <c r="AM239" i="16"/>
  <c r="AD239" i="16"/>
  <c r="AM240" i="16"/>
  <c r="AM241" i="16"/>
  <c r="AM242" i="16"/>
  <c r="BJ242" i="16" s="1"/>
  <c r="AM243" i="16"/>
  <c r="AD243" i="16" s="1"/>
  <c r="BI243" i="16" s="1"/>
  <c r="AM244" i="16"/>
  <c r="AM245" i="16"/>
  <c r="AM246" i="16"/>
  <c r="AM247" i="16"/>
  <c r="AM248" i="16"/>
  <c r="AM249" i="16"/>
  <c r="AD249" i="16"/>
  <c r="AM250" i="16"/>
  <c r="BJ250" i="16"/>
  <c r="AM251" i="16"/>
  <c r="BG251" i="16" s="1"/>
  <c r="AM252" i="16"/>
  <c r="AM253" i="16"/>
  <c r="AD253" i="16" s="1"/>
  <c r="AM254" i="16"/>
  <c r="BJ254" i="16" s="1"/>
  <c r="AM255" i="16"/>
  <c r="AM256" i="16"/>
  <c r="AM257" i="16"/>
  <c r="AM258" i="16"/>
  <c r="BJ258" i="16"/>
  <c r="AM259" i="16"/>
  <c r="AM260" i="16"/>
  <c r="AM261" i="16"/>
  <c r="BJ261" i="16" s="1"/>
  <c r="AM262" i="16"/>
  <c r="AG223" i="16"/>
  <c r="AG224" i="16"/>
  <c r="AG225" i="16"/>
  <c r="AG226" i="16"/>
  <c r="AG227" i="16"/>
  <c r="AG228" i="16"/>
  <c r="AG229" i="16"/>
  <c r="AG230" i="16"/>
  <c r="AG231" i="16"/>
  <c r="AG232" i="16"/>
  <c r="AG233" i="16"/>
  <c r="AG234" i="16"/>
  <c r="AG235" i="16"/>
  <c r="AG236" i="16"/>
  <c r="AG237" i="16"/>
  <c r="AG238" i="16"/>
  <c r="AG239" i="16"/>
  <c r="AG240" i="16"/>
  <c r="AG241" i="16"/>
  <c r="AG242" i="16"/>
  <c r="AG243" i="16"/>
  <c r="AG244" i="16"/>
  <c r="AG245" i="16"/>
  <c r="AG246" i="16"/>
  <c r="AG247" i="16"/>
  <c r="AG248" i="16"/>
  <c r="AG249" i="16"/>
  <c r="AG250" i="16"/>
  <c r="AG251" i="16"/>
  <c r="AG252" i="16"/>
  <c r="AG253" i="16"/>
  <c r="AG254" i="16"/>
  <c r="AG255" i="16"/>
  <c r="AG256" i="16"/>
  <c r="AG257" i="16"/>
  <c r="AG258" i="16"/>
  <c r="AG259" i="16"/>
  <c r="AG260" i="16"/>
  <c r="AG261" i="16"/>
  <c r="AG262" i="16"/>
  <c r="AJ223" i="16"/>
  <c r="BC223" i="16" s="1"/>
  <c r="AJ224" i="16"/>
  <c r="BC224" i="16" s="1"/>
  <c r="AJ225" i="16"/>
  <c r="BC225" i="16" s="1"/>
  <c r="AJ226" i="16"/>
  <c r="BC226" i="16" s="1"/>
  <c r="AJ227" i="16"/>
  <c r="BC227" i="16" s="1"/>
  <c r="AJ228" i="16"/>
  <c r="BC228" i="16"/>
  <c r="AJ229" i="16"/>
  <c r="BC229" i="16" s="1"/>
  <c r="AJ230" i="16"/>
  <c r="BC230" i="16" s="1"/>
  <c r="AJ231" i="16"/>
  <c r="BC231" i="16" s="1"/>
  <c r="AJ232" i="16"/>
  <c r="BC232" i="16" s="1"/>
  <c r="AJ233" i="16"/>
  <c r="BC233" i="16" s="1"/>
  <c r="AJ234" i="16"/>
  <c r="BC234" i="16"/>
  <c r="AJ235" i="16"/>
  <c r="BC235" i="16" s="1"/>
  <c r="AJ236" i="16"/>
  <c r="BC236" i="16" s="1"/>
  <c r="AJ237" i="16"/>
  <c r="BC237" i="16" s="1"/>
  <c r="AJ238" i="16"/>
  <c r="BC238" i="16" s="1"/>
  <c r="AJ239" i="16"/>
  <c r="BC239" i="16" s="1"/>
  <c r="AJ240" i="16"/>
  <c r="BC240" i="16"/>
  <c r="AJ241" i="16"/>
  <c r="BC241" i="16" s="1"/>
  <c r="AJ242" i="16"/>
  <c r="BC242" i="16" s="1"/>
  <c r="AJ243" i="16"/>
  <c r="BC243" i="16" s="1"/>
  <c r="AJ244" i="16"/>
  <c r="BC244" i="16" s="1"/>
  <c r="AJ245" i="16"/>
  <c r="BC245" i="16" s="1"/>
  <c r="AJ246" i="16"/>
  <c r="BC246" i="16"/>
  <c r="AJ247" i="16"/>
  <c r="AJ248" i="16"/>
  <c r="BC248" i="16" s="1"/>
  <c r="AJ249" i="16"/>
  <c r="BC249" i="16" s="1"/>
  <c r="AJ250" i="16"/>
  <c r="BC250" i="16" s="1"/>
  <c r="AJ251" i="16"/>
  <c r="BC251" i="16" s="1"/>
  <c r="AJ252" i="16"/>
  <c r="BC252" i="16"/>
  <c r="AJ253" i="16"/>
  <c r="BC253" i="16" s="1"/>
  <c r="AJ254" i="16"/>
  <c r="BC254" i="16" s="1"/>
  <c r="AJ255" i="16"/>
  <c r="BC255" i="16" s="1"/>
  <c r="AJ256" i="16"/>
  <c r="BC256" i="16" s="1"/>
  <c r="AJ257" i="16"/>
  <c r="BC257" i="16" s="1"/>
  <c r="AJ258" i="16"/>
  <c r="BC258" i="16" s="1"/>
  <c r="AJ259" i="16"/>
  <c r="BC259" i="16" s="1"/>
  <c r="AJ260" i="16"/>
  <c r="BC260" i="16" s="1"/>
  <c r="AJ261" i="16"/>
  <c r="BC261" i="16" s="1"/>
  <c r="AJ262" i="16"/>
  <c r="BC262" i="16" s="1"/>
  <c r="AM268" i="16"/>
  <c r="AM269" i="16"/>
  <c r="AM270" i="16"/>
  <c r="AD270" i="16"/>
  <c r="BI270" i="16" s="1"/>
  <c r="AM271" i="16"/>
  <c r="BJ271" i="16"/>
  <c r="AM272" i="16"/>
  <c r="AM273" i="16"/>
  <c r="AM274" i="16"/>
  <c r="AD274" i="16" s="1"/>
  <c r="BI274" i="16" s="1"/>
  <c r="AM275" i="16"/>
  <c r="BJ275" i="16" s="1"/>
  <c r="AM276" i="16"/>
  <c r="BJ276" i="16"/>
  <c r="AM277" i="16"/>
  <c r="BJ277" i="16" s="1"/>
  <c r="AM278" i="16"/>
  <c r="AD278" i="16" s="1"/>
  <c r="BI278" i="16" s="1"/>
  <c r="AM279" i="16"/>
  <c r="BJ279" i="16" s="1"/>
  <c r="AM280" i="16"/>
  <c r="AM281" i="16"/>
  <c r="AM282" i="16"/>
  <c r="AM283" i="16"/>
  <c r="AM284" i="16"/>
  <c r="BG284" i="16" s="1"/>
  <c r="AM285" i="16"/>
  <c r="BJ285" i="16" s="1"/>
  <c r="AM286" i="16"/>
  <c r="AD286" i="16" s="1"/>
  <c r="BI286" i="16" s="1"/>
  <c r="AM287" i="16"/>
  <c r="BG287" i="16" s="1"/>
  <c r="AM288" i="16"/>
  <c r="BJ288" i="16" s="1"/>
  <c r="AM289" i="16"/>
  <c r="BJ289" i="16"/>
  <c r="AM290" i="16"/>
  <c r="AD290" i="16" s="1"/>
  <c r="BI290" i="16"/>
  <c r="AM291" i="16"/>
  <c r="AM292" i="16"/>
  <c r="AM293" i="16"/>
  <c r="BJ293" i="16" s="1"/>
  <c r="AM294" i="16"/>
  <c r="AD294" i="16"/>
  <c r="BI294" i="16" s="1"/>
  <c r="AM295" i="16"/>
  <c r="BJ295" i="16"/>
  <c r="AM296" i="16"/>
  <c r="BJ296" i="16" s="1"/>
  <c r="AM297" i="16"/>
  <c r="AD297" i="16" s="1"/>
  <c r="AM298" i="16"/>
  <c r="AD298" i="16" s="1"/>
  <c r="BI298" i="16" s="1"/>
  <c r="AM299" i="16"/>
  <c r="AM300" i="16"/>
  <c r="AM301" i="16"/>
  <c r="AM302" i="16"/>
  <c r="AD302" i="16"/>
  <c r="BI302" i="16" s="1"/>
  <c r="AM303" i="16"/>
  <c r="BJ303" i="16"/>
  <c r="AM304" i="16"/>
  <c r="AM305" i="16"/>
  <c r="AM306" i="16"/>
  <c r="AD306" i="16" s="1"/>
  <c r="BI306" i="16" s="1"/>
  <c r="AM307" i="16"/>
  <c r="AG268" i="16"/>
  <c r="AG269" i="16"/>
  <c r="AG270" i="16"/>
  <c r="AG271" i="16"/>
  <c r="AG272" i="16"/>
  <c r="AG273" i="16"/>
  <c r="AG274" i="16"/>
  <c r="AG275" i="16"/>
  <c r="AG276" i="16"/>
  <c r="AG277" i="16"/>
  <c r="AG278" i="16"/>
  <c r="AG279" i="16"/>
  <c r="AG280" i="16"/>
  <c r="AG281" i="16"/>
  <c r="AG282" i="16"/>
  <c r="AG283" i="16"/>
  <c r="AG284" i="16"/>
  <c r="AG285" i="16"/>
  <c r="AG286" i="16"/>
  <c r="AG287" i="16"/>
  <c r="AG288" i="16"/>
  <c r="AG289" i="16"/>
  <c r="AG290" i="16"/>
  <c r="AG291" i="16"/>
  <c r="AG292" i="16"/>
  <c r="AG293" i="16"/>
  <c r="AG294" i="16"/>
  <c r="AG295" i="16"/>
  <c r="AG296" i="16"/>
  <c r="AG297" i="16"/>
  <c r="AG298" i="16"/>
  <c r="AG299" i="16"/>
  <c r="AG300" i="16"/>
  <c r="AG301" i="16"/>
  <c r="AG302" i="16"/>
  <c r="AG303" i="16"/>
  <c r="AG304" i="16"/>
  <c r="AG305" i="16"/>
  <c r="AG306" i="16"/>
  <c r="AG307" i="16"/>
  <c r="AJ268" i="16"/>
  <c r="BC268" i="16"/>
  <c r="AJ269" i="16"/>
  <c r="BC269" i="16" s="1"/>
  <c r="AJ270" i="16"/>
  <c r="BC270" i="16" s="1"/>
  <c r="AJ271" i="16"/>
  <c r="BC271" i="16"/>
  <c r="AJ272" i="16"/>
  <c r="BC272" i="16" s="1"/>
  <c r="AJ273" i="16"/>
  <c r="BC273" i="16" s="1"/>
  <c r="AJ274" i="16"/>
  <c r="BC274" i="16" s="1"/>
  <c r="AJ275" i="16"/>
  <c r="BC275" i="16" s="1"/>
  <c r="AJ276" i="16"/>
  <c r="BC276" i="16" s="1"/>
  <c r="AJ277" i="16"/>
  <c r="BC277" i="16" s="1"/>
  <c r="AJ278" i="16"/>
  <c r="BC278" i="16" s="1"/>
  <c r="AJ279" i="16"/>
  <c r="BC279" i="16" s="1"/>
  <c r="AJ280" i="16"/>
  <c r="BC280" i="16"/>
  <c r="AJ281" i="16"/>
  <c r="BC281" i="16" s="1"/>
  <c r="AJ282" i="16"/>
  <c r="BC282" i="16" s="1"/>
  <c r="AJ283" i="16"/>
  <c r="BC283" i="16" s="1"/>
  <c r="AJ284" i="16"/>
  <c r="BC284" i="16" s="1"/>
  <c r="AJ285" i="16"/>
  <c r="BC285" i="16" s="1"/>
  <c r="AJ286" i="16"/>
  <c r="BC286" i="16"/>
  <c r="AJ287" i="16"/>
  <c r="BC287" i="16" s="1"/>
  <c r="AJ288" i="16"/>
  <c r="BC288" i="16" s="1"/>
  <c r="AJ289" i="16"/>
  <c r="BC289" i="16" s="1"/>
  <c r="BC267" i="16" s="1"/>
  <c r="AJ290" i="16"/>
  <c r="BC290" i="16" s="1"/>
  <c r="AJ291" i="16"/>
  <c r="BC291" i="16" s="1"/>
  <c r="AJ292" i="16"/>
  <c r="BC292" i="16"/>
  <c r="AJ293" i="16"/>
  <c r="BC293" i="16" s="1"/>
  <c r="AJ294" i="16"/>
  <c r="BC294" i="16" s="1"/>
  <c r="AJ295" i="16"/>
  <c r="BC295" i="16"/>
  <c r="AJ296" i="16"/>
  <c r="BC296" i="16" s="1"/>
  <c r="AJ297" i="16"/>
  <c r="BC297" i="16" s="1"/>
  <c r="AJ298" i="16"/>
  <c r="BC298" i="16" s="1"/>
  <c r="AJ299" i="16"/>
  <c r="BC299" i="16" s="1"/>
  <c r="AJ300" i="16"/>
  <c r="BC300" i="16" s="1"/>
  <c r="AJ301" i="16"/>
  <c r="BC301" i="16"/>
  <c r="AJ302" i="16"/>
  <c r="BC302" i="16" s="1"/>
  <c r="AJ303" i="16"/>
  <c r="BC303" i="16" s="1"/>
  <c r="AJ304" i="16"/>
  <c r="BC304" i="16"/>
  <c r="AJ305" i="16"/>
  <c r="BC305" i="16" s="1"/>
  <c r="AJ306" i="16"/>
  <c r="BC306" i="16" s="1"/>
  <c r="AJ307" i="16"/>
  <c r="BC307" i="16" s="1"/>
  <c r="AM313" i="16"/>
  <c r="AM314" i="16"/>
  <c r="AM315" i="16"/>
  <c r="AM316" i="16"/>
  <c r="BG316" i="16" s="1"/>
  <c r="AM317" i="16"/>
  <c r="AM318" i="16"/>
  <c r="AM319" i="16"/>
  <c r="AM320" i="16"/>
  <c r="BG320" i="16"/>
  <c r="AM321" i="16"/>
  <c r="AM322" i="16"/>
  <c r="AM323" i="16"/>
  <c r="AM324" i="16"/>
  <c r="AM325" i="16"/>
  <c r="AM326" i="16"/>
  <c r="AM327" i="16"/>
  <c r="BJ327" i="16" s="1"/>
  <c r="AM328" i="16"/>
  <c r="AM329" i="16"/>
  <c r="AM330" i="16"/>
  <c r="AM331" i="16"/>
  <c r="AD331" i="16" s="1"/>
  <c r="BI331" i="16" s="1"/>
  <c r="AM332" i="16"/>
  <c r="AM333" i="16"/>
  <c r="AM334" i="16"/>
  <c r="AM335" i="16"/>
  <c r="BG335" i="16" s="1"/>
  <c r="AM336" i="16"/>
  <c r="AM337" i="16"/>
  <c r="AM338" i="16"/>
  <c r="AM339" i="16"/>
  <c r="AM340" i="16"/>
  <c r="BG340" i="16" s="1"/>
  <c r="AM341" i="16"/>
  <c r="AM342" i="16"/>
  <c r="AM343" i="16"/>
  <c r="AD343" i="16" s="1"/>
  <c r="BI343" i="16" s="1"/>
  <c r="AM344" i="16"/>
  <c r="BJ344" i="16" s="1"/>
  <c r="AM345" i="16"/>
  <c r="AM346" i="16"/>
  <c r="AM347" i="16"/>
  <c r="BJ347" i="16" s="1"/>
  <c r="AM348" i="16"/>
  <c r="BG348" i="16" s="1"/>
  <c r="AM349" i="16"/>
  <c r="AM350" i="16"/>
  <c r="AM351" i="16"/>
  <c r="AM352" i="16"/>
  <c r="BG352" i="16"/>
  <c r="AG313" i="16"/>
  <c r="AG314" i="16"/>
  <c r="AG315" i="16"/>
  <c r="AG316" i="16"/>
  <c r="AG317" i="16"/>
  <c r="AG318" i="16"/>
  <c r="AG319" i="16"/>
  <c r="AG320" i="16"/>
  <c r="AG321" i="16"/>
  <c r="AG322" i="16"/>
  <c r="AG323" i="16"/>
  <c r="AG324" i="16"/>
  <c r="AG325" i="16"/>
  <c r="AG326" i="16"/>
  <c r="AG327" i="16"/>
  <c r="AG328" i="16"/>
  <c r="AG329" i="16"/>
  <c r="AG330" i="16"/>
  <c r="AG331" i="16"/>
  <c r="AG332" i="16"/>
  <c r="AG333" i="16"/>
  <c r="AG334" i="16"/>
  <c r="AG335" i="16"/>
  <c r="AG336" i="16"/>
  <c r="BB336" i="16" s="1"/>
  <c r="AG337" i="16"/>
  <c r="AG338" i="16"/>
  <c r="AG339" i="16"/>
  <c r="AG340" i="16"/>
  <c r="AG341" i="16"/>
  <c r="AG342" i="16"/>
  <c r="AG343" i="16"/>
  <c r="AG344" i="16"/>
  <c r="AG345" i="16"/>
  <c r="AG346" i="16"/>
  <c r="AG347" i="16"/>
  <c r="AG348" i="16"/>
  <c r="AG349" i="16"/>
  <c r="AG350" i="16"/>
  <c r="AG351" i="16"/>
  <c r="AG352" i="16"/>
  <c r="AJ313" i="16"/>
  <c r="BC313" i="16" s="1"/>
  <c r="AJ314" i="16"/>
  <c r="BC314" i="16"/>
  <c r="AJ315" i="16"/>
  <c r="AJ316" i="16"/>
  <c r="AJ317" i="16"/>
  <c r="BC317" i="16" s="1"/>
  <c r="AJ318" i="16"/>
  <c r="BC318" i="16" s="1"/>
  <c r="AJ319" i="16"/>
  <c r="AJ320" i="16"/>
  <c r="BC320" i="16" s="1"/>
  <c r="AJ321" i="16"/>
  <c r="BC321" i="16" s="1"/>
  <c r="AJ322" i="16"/>
  <c r="BC322" i="16" s="1"/>
  <c r="AJ323" i="16"/>
  <c r="AJ324" i="16"/>
  <c r="BC324" i="16" s="1"/>
  <c r="AJ325" i="16"/>
  <c r="BC325" i="16" s="1"/>
  <c r="AJ326" i="16"/>
  <c r="BC326" i="16" s="1"/>
  <c r="AJ327" i="16"/>
  <c r="BC327" i="16" s="1"/>
  <c r="AJ328" i="16"/>
  <c r="BC328" i="16" s="1"/>
  <c r="BC312" i="16" s="1"/>
  <c r="AJ329" i="16"/>
  <c r="BC329" i="16" s="1"/>
  <c r="AJ330" i="16"/>
  <c r="BC330" i="16" s="1"/>
  <c r="AJ331" i="16"/>
  <c r="AJ332" i="16"/>
  <c r="BC332" i="16" s="1"/>
  <c r="AJ333" i="16"/>
  <c r="BC333" i="16"/>
  <c r="AJ334" i="16"/>
  <c r="BC334" i="16" s="1"/>
  <c r="AJ335" i="16"/>
  <c r="AJ336" i="16"/>
  <c r="BC336" i="16" s="1"/>
  <c r="AJ337" i="16"/>
  <c r="BC337" i="16" s="1"/>
  <c r="AJ338" i="16"/>
  <c r="BC338" i="16" s="1"/>
  <c r="AJ339" i="16"/>
  <c r="BC339" i="16" s="1"/>
  <c r="AJ340" i="16"/>
  <c r="BC340" i="16" s="1"/>
  <c r="AJ341" i="16"/>
  <c r="BC341" i="16" s="1"/>
  <c r="AJ342" i="16"/>
  <c r="BC342" i="16" s="1"/>
  <c r="AJ343" i="16"/>
  <c r="BC343" i="16" s="1"/>
  <c r="AJ344" i="16"/>
  <c r="AJ345" i="16"/>
  <c r="BC345" i="16" s="1"/>
  <c r="AJ346" i="16"/>
  <c r="BC346" i="16"/>
  <c r="AJ347" i="16"/>
  <c r="BC347" i="16" s="1"/>
  <c r="AJ348" i="16"/>
  <c r="AJ349" i="16"/>
  <c r="BC349" i="16" s="1"/>
  <c r="AJ350" i="16"/>
  <c r="BC350" i="16" s="1"/>
  <c r="AJ351" i="16"/>
  <c r="BC351" i="16" s="1"/>
  <c r="AJ352" i="16"/>
  <c r="BC352" i="16"/>
  <c r="AM358" i="16"/>
  <c r="BJ358" i="16" s="1"/>
  <c r="AM359" i="16"/>
  <c r="BJ359" i="16" s="1"/>
  <c r="AM360" i="16"/>
  <c r="AM361" i="16"/>
  <c r="BG361" i="16" s="1"/>
  <c r="AM362" i="16"/>
  <c r="AD362" i="16" s="1"/>
  <c r="AM363" i="16"/>
  <c r="AM364" i="16"/>
  <c r="AM365" i="16"/>
  <c r="AM366" i="16"/>
  <c r="AM367" i="16"/>
  <c r="AD367" i="16" s="1"/>
  <c r="BI367" i="16" s="1"/>
  <c r="AM368" i="16"/>
  <c r="AM369" i="16"/>
  <c r="AM370" i="16"/>
  <c r="AM371" i="16"/>
  <c r="AM372" i="16"/>
  <c r="AM373" i="16"/>
  <c r="BJ373" i="16" s="1"/>
  <c r="AM374" i="16"/>
  <c r="AM375" i="16"/>
  <c r="AD375" i="16"/>
  <c r="BI375" i="16" s="1"/>
  <c r="AM376" i="16"/>
  <c r="AM377" i="16"/>
  <c r="AD377" i="16"/>
  <c r="AM378" i="16"/>
  <c r="AD378" i="16" s="1"/>
  <c r="AM379" i="16"/>
  <c r="AM380" i="16"/>
  <c r="BJ380" i="16" s="1"/>
  <c r="AM381" i="16"/>
  <c r="AM382" i="16"/>
  <c r="AD382" i="16" s="1"/>
  <c r="BI382" i="16" s="1"/>
  <c r="AM383" i="16"/>
  <c r="AM384" i="16"/>
  <c r="AM385" i="16"/>
  <c r="AM386" i="16"/>
  <c r="AD386" i="16" s="1"/>
  <c r="AM387" i="16"/>
  <c r="AM388" i="16"/>
  <c r="BJ388" i="16" s="1"/>
  <c r="BK388" i="16" s="1"/>
  <c r="AM389" i="16"/>
  <c r="AM390" i="16"/>
  <c r="AM391" i="16"/>
  <c r="AM392" i="16"/>
  <c r="AM393" i="16"/>
  <c r="AD393" i="16" s="1"/>
  <c r="BI393" i="16" s="1"/>
  <c r="AM394" i="16"/>
  <c r="AD394" i="16" s="1"/>
  <c r="BI394" i="16" s="1"/>
  <c r="AM395" i="16"/>
  <c r="AM396" i="16"/>
  <c r="BJ396" i="16"/>
  <c r="AM397" i="16"/>
  <c r="BJ397" i="16" s="1"/>
  <c r="AG358" i="16"/>
  <c r="AG359" i="16"/>
  <c r="AG360" i="16"/>
  <c r="AG361" i="16"/>
  <c r="AG362" i="16"/>
  <c r="AG363" i="16"/>
  <c r="AG364" i="16"/>
  <c r="AG365" i="16"/>
  <c r="BB365" i="16" s="1"/>
  <c r="AG366" i="16"/>
  <c r="AG367" i="16"/>
  <c r="AG368" i="16"/>
  <c r="AG369" i="16"/>
  <c r="BB369" i="16" s="1"/>
  <c r="AG370" i="16"/>
  <c r="AG371" i="16"/>
  <c r="AG372" i="16"/>
  <c r="AG373" i="16"/>
  <c r="AG374" i="16"/>
  <c r="AG375" i="16"/>
  <c r="AG376" i="16"/>
  <c r="AG377" i="16"/>
  <c r="AG378" i="16"/>
  <c r="AG379" i="16"/>
  <c r="AG380" i="16"/>
  <c r="AG381" i="16"/>
  <c r="AG382" i="16"/>
  <c r="AG383" i="16"/>
  <c r="AG384" i="16"/>
  <c r="AG385" i="16"/>
  <c r="AG386" i="16"/>
  <c r="AG387" i="16"/>
  <c r="AG388" i="16"/>
  <c r="AG389" i="16"/>
  <c r="AG390" i="16"/>
  <c r="AG391" i="16"/>
  <c r="AG392" i="16"/>
  <c r="AG393" i="16"/>
  <c r="AG394" i="16"/>
  <c r="AG395" i="16"/>
  <c r="AG396" i="16"/>
  <c r="AG397" i="16"/>
  <c r="AJ358" i="16"/>
  <c r="BC358" i="16" s="1"/>
  <c r="AJ359" i="16"/>
  <c r="BC359" i="16" s="1"/>
  <c r="AJ360" i="16"/>
  <c r="BC360" i="16" s="1"/>
  <c r="AJ361" i="16"/>
  <c r="AJ362" i="16"/>
  <c r="BC362" i="16" s="1"/>
  <c r="AJ363" i="16"/>
  <c r="BC363" i="16" s="1"/>
  <c r="AJ364" i="16"/>
  <c r="BC364" i="16" s="1"/>
  <c r="AJ365" i="16"/>
  <c r="AJ366" i="16"/>
  <c r="BC366" i="16"/>
  <c r="AJ367" i="16"/>
  <c r="AJ368" i="16"/>
  <c r="BC368" i="16"/>
  <c r="AJ369" i="16"/>
  <c r="AJ370" i="16"/>
  <c r="AJ371" i="16"/>
  <c r="BC371" i="16" s="1"/>
  <c r="AJ372" i="16"/>
  <c r="BC372" i="16" s="1"/>
  <c r="AJ373" i="16"/>
  <c r="BC373" i="16" s="1"/>
  <c r="AJ374" i="16"/>
  <c r="AJ375" i="16"/>
  <c r="BC375" i="16" s="1"/>
  <c r="AJ376" i="16"/>
  <c r="BC376" i="16" s="1"/>
  <c r="AJ377" i="16"/>
  <c r="BC377" i="16" s="1"/>
  <c r="BC357" i="16" s="1"/>
  <c r="AJ378" i="16"/>
  <c r="BC378" i="16" s="1"/>
  <c r="AJ379" i="16"/>
  <c r="BC379" i="16" s="1"/>
  <c r="AJ380" i="16"/>
  <c r="BC380" i="16" s="1"/>
  <c r="AJ381" i="16"/>
  <c r="BC381" i="16" s="1"/>
  <c r="AJ382" i="16"/>
  <c r="AJ383" i="16"/>
  <c r="BC383" i="16" s="1"/>
  <c r="AJ384" i="16"/>
  <c r="BC384" i="16" s="1"/>
  <c r="AJ385" i="16"/>
  <c r="BC385" i="16" s="1"/>
  <c r="AJ386" i="16"/>
  <c r="BC386" i="16" s="1"/>
  <c r="AJ387" i="16"/>
  <c r="BC387" i="16" s="1"/>
  <c r="AJ388" i="16"/>
  <c r="BC388" i="16"/>
  <c r="AJ389" i="16"/>
  <c r="BC389" i="16" s="1"/>
  <c r="AJ390" i="16"/>
  <c r="BC390" i="16" s="1"/>
  <c r="AJ391" i="16"/>
  <c r="BC391" i="16" s="1"/>
  <c r="AJ392" i="16"/>
  <c r="BC392" i="16" s="1"/>
  <c r="AJ393" i="16"/>
  <c r="BC393" i="16" s="1"/>
  <c r="AJ394" i="16"/>
  <c r="BC394" i="16"/>
  <c r="AJ395" i="16"/>
  <c r="BC395" i="16" s="1"/>
  <c r="AJ396" i="16"/>
  <c r="BC396" i="16" s="1"/>
  <c r="AJ397" i="16"/>
  <c r="BC397" i="16" s="1"/>
  <c r="AM403" i="16"/>
  <c r="BJ403" i="16" s="1"/>
  <c r="AM404" i="16"/>
  <c r="BJ404" i="16" s="1"/>
  <c r="AM405" i="16"/>
  <c r="AM406" i="16"/>
  <c r="AM407" i="16"/>
  <c r="AM408" i="16"/>
  <c r="BJ408" i="16"/>
  <c r="AM409" i="16"/>
  <c r="AD409" i="16" s="1"/>
  <c r="BI409" i="16" s="1"/>
  <c r="AM410" i="16"/>
  <c r="AM411" i="16"/>
  <c r="BJ411" i="16" s="1"/>
  <c r="AM412" i="16"/>
  <c r="AD412" i="16"/>
  <c r="BI412" i="16" s="1"/>
  <c r="AM413" i="16"/>
  <c r="AM414" i="16"/>
  <c r="AM415" i="16"/>
  <c r="BJ415" i="16" s="1"/>
  <c r="AM416" i="16"/>
  <c r="BG416" i="16" s="1"/>
  <c r="AM417" i="16"/>
  <c r="AM418" i="16"/>
  <c r="AM419" i="16"/>
  <c r="BJ419" i="16" s="1"/>
  <c r="AM420" i="16"/>
  <c r="BJ420" i="16"/>
  <c r="AM421" i="16"/>
  <c r="AM422" i="16"/>
  <c r="AM423" i="16"/>
  <c r="BG423" i="16" s="1"/>
  <c r="AM424" i="16"/>
  <c r="BJ424" i="16" s="1"/>
  <c r="AM425" i="16"/>
  <c r="AM426" i="16"/>
  <c r="BG426" i="16" s="1"/>
  <c r="AM427" i="16"/>
  <c r="BJ427" i="16"/>
  <c r="AM428" i="16"/>
  <c r="AD428" i="16" s="1"/>
  <c r="BI428" i="16" s="1"/>
  <c r="AM429" i="16"/>
  <c r="AM430" i="16"/>
  <c r="BG430" i="16" s="1"/>
  <c r="AM431" i="16"/>
  <c r="BJ431" i="16"/>
  <c r="AM432" i="16"/>
  <c r="BG432" i="16" s="1"/>
  <c r="AM433" i="16"/>
  <c r="AM434" i="16"/>
  <c r="BG434" i="16" s="1"/>
  <c r="AM435" i="16"/>
  <c r="BJ435" i="16" s="1"/>
  <c r="AM436" i="16"/>
  <c r="BJ436" i="16" s="1"/>
  <c r="AM437" i="16"/>
  <c r="AM438" i="16"/>
  <c r="BG438" i="16" s="1"/>
  <c r="AM439" i="16"/>
  <c r="AM440" i="16"/>
  <c r="BJ440" i="16" s="1"/>
  <c r="AM441" i="16"/>
  <c r="AM442" i="16"/>
  <c r="BG442" i="16" s="1"/>
  <c r="AG403" i="16"/>
  <c r="AG404" i="16"/>
  <c r="BB404" i="16" s="1"/>
  <c r="AG405" i="16"/>
  <c r="AG406" i="16"/>
  <c r="BB406" i="16" s="1"/>
  <c r="AG407" i="16"/>
  <c r="AG408" i="16"/>
  <c r="AG409" i="16"/>
  <c r="AG410" i="16"/>
  <c r="AG411" i="16"/>
  <c r="AG412" i="16"/>
  <c r="BB412" i="16" s="1"/>
  <c r="AG413" i="16"/>
  <c r="AG414" i="16"/>
  <c r="BB414" i="16" s="1"/>
  <c r="AG415" i="16"/>
  <c r="AG416" i="16"/>
  <c r="AG417" i="16"/>
  <c r="AG418" i="16"/>
  <c r="AG419" i="16"/>
  <c r="AG420" i="16"/>
  <c r="BB420" i="16" s="1"/>
  <c r="AG421" i="16"/>
  <c r="AG422" i="16"/>
  <c r="AG423" i="16"/>
  <c r="AG424" i="16"/>
  <c r="AG425" i="16"/>
  <c r="AG426" i="16"/>
  <c r="AG427" i="16"/>
  <c r="AG428" i="16"/>
  <c r="BB428" i="16" s="1"/>
  <c r="AG429" i="16"/>
  <c r="AG430" i="16"/>
  <c r="AG431" i="16"/>
  <c r="AG432" i="16"/>
  <c r="AG433" i="16"/>
  <c r="AG434" i="16"/>
  <c r="AG435" i="16"/>
  <c r="AG436" i="16"/>
  <c r="BB436" i="16" s="1"/>
  <c r="AG437" i="16"/>
  <c r="AG438" i="16"/>
  <c r="AG439" i="16"/>
  <c r="AG440" i="16"/>
  <c r="AG441" i="16"/>
  <c r="AG442" i="16"/>
  <c r="AJ403" i="16"/>
  <c r="BC403" i="16" s="1"/>
  <c r="AJ404" i="16"/>
  <c r="BC404" i="16" s="1"/>
  <c r="AJ405" i="16"/>
  <c r="BC405" i="16" s="1"/>
  <c r="AJ406" i="16"/>
  <c r="BC406" i="16" s="1"/>
  <c r="AJ407" i="16"/>
  <c r="BC407" i="16" s="1"/>
  <c r="AJ408" i="16"/>
  <c r="BC408" i="16" s="1"/>
  <c r="AJ409" i="16"/>
  <c r="BC409" i="16"/>
  <c r="AJ410" i="16"/>
  <c r="BC410" i="16" s="1"/>
  <c r="AJ411" i="16"/>
  <c r="BC411" i="16" s="1"/>
  <c r="AJ412" i="16"/>
  <c r="BC412" i="16" s="1"/>
  <c r="AJ413" i="16"/>
  <c r="BC413" i="16" s="1"/>
  <c r="AJ414" i="16"/>
  <c r="BC414" i="16"/>
  <c r="AJ415" i="16"/>
  <c r="BC415" i="16"/>
  <c r="AJ416" i="16"/>
  <c r="BC416" i="16" s="1"/>
  <c r="AJ417" i="16"/>
  <c r="BC417" i="16" s="1"/>
  <c r="AJ418" i="16"/>
  <c r="BC418" i="16" s="1"/>
  <c r="AJ419" i="16"/>
  <c r="BC419" i="16" s="1"/>
  <c r="AJ420" i="16"/>
  <c r="BC420" i="16" s="1"/>
  <c r="AJ421" i="16"/>
  <c r="BC421" i="16" s="1"/>
  <c r="AJ422" i="16"/>
  <c r="BC422" i="16" s="1"/>
  <c r="AJ423" i="16"/>
  <c r="BC423" i="16" s="1"/>
  <c r="AJ424" i="16"/>
  <c r="BC424" i="16"/>
  <c r="AJ425" i="16"/>
  <c r="BC425" i="16" s="1"/>
  <c r="AJ426" i="16"/>
  <c r="BC426" i="16" s="1"/>
  <c r="AJ427" i="16"/>
  <c r="BC427" i="16"/>
  <c r="AJ428" i="16"/>
  <c r="BC428" i="16" s="1"/>
  <c r="AJ429" i="16"/>
  <c r="BC429" i="16" s="1"/>
  <c r="AJ430" i="16"/>
  <c r="BC430" i="16" s="1"/>
  <c r="AJ431" i="16"/>
  <c r="BC431" i="16" s="1"/>
  <c r="AJ432" i="16"/>
  <c r="BC432" i="16" s="1"/>
  <c r="AJ433" i="16"/>
  <c r="BC433" i="16"/>
  <c r="AJ434" i="16"/>
  <c r="BC434" i="16" s="1"/>
  <c r="AJ435" i="16"/>
  <c r="BC435" i="16" s="1"/>
  <c r="AJ436" i="16"/>
  <c r="BC436" i="16"/>
  <c r="AJ437" i="16"/>
  <c r="BC437" i="16" s="1"/>
  <c r="AJ438" i="16"/>
  <c r="BC438" i="16"/>
  <c r="AJ439" i="16"/>
  <c r="BC439" i="16"/>
  <c r="AJ440" i="16"/>
  <c r="BC440" i="16" s="1"/>
  <c r="AJ441" i="16"/>
  <c r="BC441" i="16" s="1"/>
  <c r="AJ442" i="16"/>
  <c r="BC442" i="16" s="1"/>
  <c r="AM448" i="16"/>
  <c r="BJ448" i="16" s="1"/>
  <c r="AM449" i="16"/>
  <c r="BG449" i="16" s="1"/>
  <c r="AM450" i="16"/>
  <c r="AM451" i="16"/>
  <c r="AM452" i="16"/>
  <c r="BJ452" i="16" s="1"/>
  <c r="AM453" i="16"/>
  <c r="AD453" i="16" s="1"/>
  <c r="AM454" i="16"/>
  <c r="AM455" i="16"/>
  <c r="AM456" i="16"/>
  <c r="AD456" i="16"/>
  <c r="BI456" i="16" s="1"/>
  <c r="AM457" i="16"/>
  <c r="AM458" i="16"/>
  <c r="AM459" i="16"/>
  <c r="BJ459" i="16" s="1"/>
  <c r="AM460" i="16"/>
  <c r="AM461" i="16"/>
  <c r="AM462" i="16"/>
  <c r="AM463" i="16"/>
  <c r="BJ463" i="16" s="1"/>
  <c r="AM464" i="16"/>
  <c r="BJ464" i="16"/>
  <c r="AM465" i="16"/>
  <c r="AM466" i="16"/>
  <c r="AM467" i="16"/>
  <c r="BJ467" i="16" s="1"/>
  <c r="AM468" i="16"/>
  <c r="AD468" i="16" s="1"/>
  <c r="AM469" i="16"/>
  <c r="BG469" i="16"/>
  <c r="AM470" i="16"/>
  <c r="AM471" i="16"/>
  <c r="AM472" i="16"/>
  <c r="AD472" i="16" s="1"/>
  <c r="AM473" i="16"/>
  <c r="AM474" i="16"/>
  <c r="AM475" i="16"/>
  <c r="BJ475" i="16" s="1"/>
  <c r="AM476" i="16"/>
  <c r="AM477" i="16"/>
  <c r="AM478" i="16"/>
  <c r="AM479" i="16"/>
  <c r="AD479" i="16"/>
  <c r="AM480" i="16"/>
  <c r="AM481" i="16"/>
  <c r="BG481" i="16"/>
  <c r="AM482" i="16"/>
  <c r="AM483" i="16"/>
  <c r="BJ483" i="16"/>
  <c r="AM484" i="16"/>
  <c r="AD484" i="16" s="1"/>
  <c r="AM485" i="16"/>
  <c r="AM486" i="16"/>
  <c r="AM487" i="16"/>
  <c r="AG448" i="16"/>
  <c r="AG449" i="16"/>
  <c r="AG450" i="16"/>
  <c r="AG451" i="16"/>
  <c r="AG452" i="16"/>
  <c r="AG453" i="16"/>
  <c r="AG454" i="16"/>
  <c r="AG455" i="16"/>
  <c r="AG456" i="16"/>
  <c r="AG457" i="16"/>
  <c r="AG458" i="16"/>
  <c r="AG459" i="16"/>
  <c r="AG460" i="16"/>
  <c r="AG461" i="16"/>
  <c r="AG462" i="16"/>
  <c r="AG463" i="16"/>
  <c r="AG464" i="16"/>
  <c r="AG465" i="16"/>
  <c r="AG466" i="16"/>
  <c r="AG467" i="16"/>
  <c r="AG468" i="16"/>
  <c r="AG469" i="16"/>
  <c r="AG470" i="16"/>
  <c r="AG471" i="16"/>
  <c r="AG472" i="16"/>
  <c r="AG473" i="16"/>
  <c r="AG474" i="16"/>
  <c r="AG475" i="16"/>
  <c r="AG476" i="16"/>
  <c r="AG477" i="16"/>
  <c r="AG478" i="16"/>
  <c r="AG479" i="16"/>
  <c r="AG480" i="16"/>
  <c r="AG481" i="16"/>
  <c r="AG482" i="16"/>
  <c r="AG483" i="16"/>
  <c r="AG484" i="16"/>
  <c r="AG485" i="16"/>
  <c r="AG486" i="16"/>
  <c r="AG487" i="16"/>
  <c r="AJ448" i="16"/>
  <c r="BC448" i="16" s="1"/>
  <c r="AJ449" i="16"/>
  <c r="BC449" i="16" s="1"/>
  <c r="AJ450" i="16"/>
  <c r="BC450" i="16" s="1"/>
  <c r="AJ451" i="16"/>
  <c r="BC451" i="16" s="1"/>
  <c r="AJ452" i="16"/>
  <c r="BC452" i="16" s="1"/>
  <c r="AJ453" i="16"/>
  <c r="BC453" i="16"/>
  <c r="AJ454" i="16"/>
  <c r="BC454" i="16" s="1"/>
  <c r="AJ455" i="16"/>
  <c r="BC455" i="16" s="1"/>
  <c r="AJ456" i="16"/>
  <c r="AJ457" i="16"/>
  <c r="BC457" i="16" s="1"/>
  <c r="AJ458" i="16"/>
  <c r="BC458" i="16" s="1"/>
  <c r="AJ459" i="16"/>
  <c r="BC459" i="16" s="1"/>
  <c r="AJ460" i="16"/>
  <c r="AJ461" i="16"/>
  <c r="BC461" i="16" s="1"/>
  <c r="AJ462" i="16"/>
  <c r="AJ463" i="16"/>
  <c r="BC463" i="16" s="1"/>
  <c r="AJ464" i="16"/>
  <c r="AJ465" i="16"/>
  <c r="BC465" i="16" s="1"/>
  <c r="AJ466" i="16"/>
  <c r="BC466" i="16" s="1"/>
  <c r="AJ467" i="16"/>
  <c r="BC467" i="16" s="1"/>
  <c r="AJ468" i="16"/>
  <c r="AJ469" i="16"/>
  <c r="BC469" i="16" s="1"/>
  <c r="AJ470" i="16"/>
  <c r="BC470" i="16" s="1"/>
  <c r="AJ471" i="16"/>
  <c r="BC471" i="16" s="1"/>
  <c r="AJ472" i="16"/>
  <c r="BC472" i="16" s="1"/>
  <c r="AJ473" i="16"/>
  <c r="BC473" i="16"/>
  <c r="AJ474" i="16"/>
  <c r="BC474" i="16" s="1"/>
  <c r="AJ475" i="16"/>
  <c r="BC475" i="16" s="1"/>
  <c r="AJ476" i="16"/>
  <c r="AJ477" i="16"/>
  <c r="BC477" i="16" s="1"/>
  <c r="AJ478" i="16"/>
  <c r="BC478" i="16" s="1"/>
  <c r="AJ479" i="16"/>
  <c r="BC479" i="16" s="1"/>
  <c r="AJ480" i="16"/>
  <c r="AJ481" i="16"/>
  <c r="BC481" i="16" s="1"/>
  <c r="AJ482" i="16"/>
  <c r="BC482" i="16" s="1"/>
  <c r="AJ483" i="16"/>
  <c r="BC483" i="16" s="1"/>
  <c r="AJ484" i="16"/>
  <c r="BC484" i="16" s="1"/>
  <c r="AJ485" i="16"/>
  <c r="BC485" i="16" s="1"/>
  <c r="AJ486" i="16"/>
  <c r="BC486" i="16"/>
  <c r="AJ487" i="16"/>
  <c r="BC487" i="16" s="1"/>
  <c r="AM493" i="16"/>
  <c r="BG493" i="16" s="1"/>
  <c r="AM494" i="16"/>
  <c r="BG494" i="16" s="1"/>
  <c r="AM495" i="16"/>
  <c r="AD495" i="16" s="1"/>
  <c r="AM496" i="16"/>
  <c r="AD496" i="16" s="1"/>
  <c r="BI496" i="16" s="1"/>
  <c r="AM497" i="16"/>
  <c r="AM498" i="16"/>
  <c r="BJ498" i="16" s="1"/>
  <c r="AM499" i="16"/>
  <c r="AM500" i="16"/>
  <c r="AM501" i="16"/>
  <c r="AM502" i="16"/>
  <c r="AM503" i="16"/>
  <c r="AM504" i="16"/>
  <c r="BG504" i="16" s="1"/>
  <c r="AM505" i="16"/>
  <c r="AM506" i="16"/>
  <c r="AM507" i="16"/>
  <c r="AM508" i="16"/>
  <c r="AM509" i="16"/>
  <c r="AM510" i="16"/>
  <c r="AD510" i="16" s="1"/>
  <c r="AM511" i="16"/>
  <c r="AM512" i="16"/>
  <c r="AM513" i="16"/>
  <c r="AM514" i="16"/>
  <c r="BJ514" i="16"/>
  <c r="AM515" i="16"/>
  <c r="AM516" i="16"/>
  <c r="AM517" i="16"/>
  <c r="AM518" i="16"/>
  <c r="BJ518" i="16" s="1"/>
  <c r="AM519" i="16"/>
  <c r="AM520" i="16"/>
  <c r="AM521" i="16"/>
  <c r="AM522" i="16"/>
  <c r="BJ522" i="16" s="1"/>
  <c r="AM523" i="16"/>
  <c r="AM524" i="16"/>
  <c r="AM525" i="16"/>
  <c r="AM526" i="16"/>
  <c r="BJ526" i="16" s="1"/>
  <c r="AM527" i="16"/>
  <c r="BG527" i="16" s="1"/>
  <c r="AM528" i="16"/>
  <c r="AM529" i="16"/>
  <c r="AM530" i="16"/>
  <c r="AM531" i="16"/>
  <c r="AM532" i="16"/>
  <c r="AG493" i="16"/>
  <c r="AG494" i="16"/>
  <c r="AG495" i="16"/>
  <c r="AG496" i="16"/>
  <c r="AG497" i="16"/>
  <c r="AG498" i="16"/>
  <c r="AG499" i="16"/>
  <c r="AG500" i="16"/>
  <c r="AG501" i="16"/>
  <c r="AG502" i="16"/>
  <c r="AG503" i="16"/>
  <c r="AG504" i="16"/>
  <c r="AG505" i="16"/>
  <c r="AG506" i="16"/>
  <c r="AG507" i="16"/>
  <c r="BB507" i="16" s="1"/>
  <c r="AG508" i="16"/>
  <c r="AG509" i="16"/>
  <c r="AG510" i="16"/>
  <c r="AG511" i="16"/>
  <c r="BB511" i="16" s="1"/>
  <c r="AG512" i="16"/>
  <c r="AG513" i="16"/>
  <c r="AG514" i="16"/>
  <c r="AG515" i="16"/>
  <c r="AG516" i="16"/>
  <c r="AG517" i="16"/>
  <c r="AG518" i="16"/>
  <c r="AG519" i="16"/>
  <c r="AG520" i="16"/>
  <c r="AG521" i="16"/>
  <c r="AG522" i="16"/>
  <c r="AG523" i="16"/>
  <c r="AG524" i="16"/>
  <c r="AG525" i="16"/>
  <c r="AG526" i="16"/>
  <c r="AG527" i="16"/>
  <c r="AG528" i="16"/>
  <c r="AG529" i="16"/>
  <c r="AG530" i="16"/>
  <c r="AG531" i="16"/>
  <c r="AG532" i="16"/>
  <c r="AJ493" i="16"/>
  <c r="BC493" i="16" s="1"/>
  <c r="AJ494" i="16"/>
  <c r="BC494" i="16" s="1"/>
  <c r="AJ495" i="16"/>
  <c r="BC495" i="16" s="1"/>
  <c r="AJ496" i="16"/>
  <c r="BC496" i="16" s="1"/>
  <c r="AJ497" i="16"/>
  <c r="BC497" i="16" s="1"/>
  <c r="AJ498" i="16"/>
  <c r="BC498" i="16" s="1"/>
  <c r="AJ499" i="16"/>
  <c r="BC499" i="16" s="1"/>
  <c r="AJ500" i="16"/>
  <c r="AJ501" i="16"/>
  <c r="BC501" i="16" s="1"/>
  <c r="AJ502" i="16"/>
  <c r="BC502" i="16" s="1"/>
  <c r="AJ503" i="16"/>
  <c r="BC503" i="16" s="1"/>
  <c r="AJ504" i="16"/>
  <c r="AJ505" i="16"/>
  <c r="BC505" i="16" s="1"/>
  <c r="AJ506" i="16"/>
  <c r="BC506" i="16" s="1"/>
  <c r="AJ507" i="16"/>
  <c r="BC507" i="16" s="1"/>
  <c r="AJ508" i="16"/>
  <c r="AJ509" i="16"/>
  <c r="BC509" i="16"/>
  <c r="AJ510" i="16"/>
  <c r="BC510" i="16" s="1"/>
  <c r="AJ511" i="16"/>
  <c r="BC511" i="16" s="1"/>
  <c r="AJ512" i="16"/>
  <c r="AJ513" i="16"/>
  <c r="BC513" i="16" s="1"/>
  <c r="AJ514" i="16"/>
  <c r="BC514" i="16"/>
  <c r="AJ515" i="16"/>
  <c r="BC515" i="16" s="1"/>
  <c r="AJ516" i="16"/>
  <c r="AJ517" i="16"/>
  <c r="BC517" i="16" s="1"/>
  <c r="AJ518" i="16"/>
  <c r="BC518" i="16" s="1"/>
  <c r="AJ519" i="16"/>
  <c r="BC519" i="16" s="1"/>
  <c r="AJ520" i="16"/>
  <c r="BC520" i="16" s="1"/>
  <c r="AJ521" i="16"/>
  <c r="BC521" i="16" s="1"/>
  <c r="AJ522" i="16"/>
  <c r="BC522" i="16" s="1"/>
  <c r="AJ523" i="16"/>
  <c r="BC523" i="16" s="1"/>
  <c r="AJ524" i="16"/>
  <c r="AJ525" i="16"/>
  <c r="BC525" i="16" s="1"/>
  <c r="AJ526" i="16"/>
  <c r="BC526" i="16" s="1"/>
  <c r="AJ527" i="16"/>
  <c r="BC527" i="16" s="1"/>
  <c r="AJ528" i="16"/>
  <c r="BC528" i="16" s="1"/>
  <c r="AJ529" i="16"/>
  <c r="BC529" i="16" s="1"/>
  <c r="AJ530" i="16"/>
  <c r="BC530" i="16" s="1"/>
  <c r="AJ531" i="16"/>
  <c r="BC531" i="16" s="1"/>
  <c r="AJ532" i="16"/>
  <c r="AM538" i="16"/>
  <c r="AD538" i="16" s="1"/>
  <c r="AM539" i="16"/>
  <c r="AD539" i="16" s="1"/>
  <c r="AM540" i="16"/>
  <c r="AM541" i="16"/>
  <c r="AD541" i="16"/>
  <c r="BI541" i="16" s="1"/>
  <c r="AM542" i="16"/>
  <c r="BG542" i="16" s="1"/>
  <c r="AM543" i="16"/>
  <c r="AD543" i="16"/>
  <c r="BI543" i="16" s="1"/>
  <c r="AM544" i="16"/>
  <c r="AM545" i="16"/>
  <c r="AM546" i="16"/>
  <c r="AM547" i="16"/>
  <c r="AM548" i="16"/>
  <c r="AM549" i="16"/>
  <c r="AM550" i="16"/>
  <c r="AM551" i="16"/>
  <c r="AD551" i="16" s="1"/>
  <c r="BI551" i="16" s="1"/>
  <c r="AM552" i="16"/>
  <c r="AM553" i="16"/>
  <c r="BJ553" i="16"/>
  <c r="AM554" i="16"/>
  <c r="AM555" i="16"/>
  <c r="BJ555" i="16" s="1"/>
  <c r="AM556" i="16"/>
  <c r="BG556" i="16" s="1"/>
  <c r="AM557" i="16"/>
  <c r="BJ557" i="16"/>
  <c r="AM558" i="16"/>
  <c r="AM559" i="16"/>
  <c r="AM560" i="16"/>
  <c r="AM561" i="16"/>
  <c r="AM562" i="16"/>
  <c r="AD562" i="16" s="1"/>
  <c r="AM563" i="16"/>
  <c r="AD563" i="16"/>
  <c r="BI563" i="16" s="1"/>
  <c r="AM564" i="16"/>
  <c r="AM565" i="16"/>
  <c r="BG565" i="16"/>
  <c r="AM566" i="16"/>
  <c r="AM567" i="16"/>
  <c r="AM568" i="16"/>
  <c r="AM569" i="16"/>
  <c r="AM570" i="16"/>
  <c r="AM571" i="16"/>
  <c r="AM572" i="16"/>
  <c r="AM573" i="16"/>
  <c r="AM574" i="16"/>
  <c r="AM575" i="16"/>
  <c r="AD575" i="16" s="1"/>
  <c r="AM576" i="16"/>
  <c r="AM577" i="16"/>
  <c r="BJ577" i="16" s="1"/>
  <c r="AG538" i="16"/>
  <c r="AG539" i="16"/>
  <c r="AG540" i="16"/>
  <c r="AG541" i="16"/>
  <c r="AG542" i="16"/>
  <c r="BB542" i="16" s="1"/>
  <c r="AG543" i="16"/>
  <c r="AG544" i="16"/>
  <c r="AG545" i="16"/>
  <c r="AG546" i="16"/>
  <c r="AG547" i="16"/>
  <c r="AG548" i="16"/>
  <c r="AG549" i="16"/>
  <c r="AG550" i="16"/>
  <c r="AG551" i="16"/>
  <c r="AG552" i="16"/>
  <c r="AG553" i="16"/>
  <c r="AG554" i="16"/>
  <c r="AG555" i="16"/>
  <c r="AG556" i="16"/>
  <c r="AG557" i="16"/>
  <c r="AG558" i="16"/>
  <c r="AG559" i="16"/>
  <c r="AG560" i="16"/>
  <c r="BB560" i="16" s="1"/>
  <c r="AG561" i="16"/>
  <c r="AG562" i="16"/>
  <c r="AG563" i="16"/>
  <c r="AG564" i="16"/>
  <c r="AG565" i="16"/>
  <c r="AG566" i="16"/>
  <c r="AG567" i="16"/>
  <c r="AG568" i="16"/>
  <c r="AG569" i="16"/>
  <c r="AG570" i="16"/>
  <c r="AG571" i="16"/>
  <c r="AG572" i="16"/>
  <c r="AG573" i="16"/>
  <c r="AG574" i="16"/>
  <c r="AG575" i="16"/>
  <c r="AG576" i="16"/>
  <c r="AG577" i="16"/>
  <c r="AJ538" i="16"/>
  <c r="BC538" i="16" s="1"/>
  <c r="AJ539" i="16"/>
  <c r="AJ540" i="16"/>
  <c r="BC540" i="16"/>
  <c r="AJ541" i="16"/>
  <c r="BC541" i="16" s="1"/>
  <c r="AJ542" i="16"/>
  <c r="AJ543" i="16"/>
  <c r="BC543" i="16" s="1"/>
  <c r="AJ544" i="16"/>
  <c r="BC544" i="16" s="1"/>
  <c r="AJ545" i="16"/>
  <c r="BC545" i="16"/>
  <c r="AJ546" i="16"/>
  <c r="BC546" i="16" s="1"/>
  <c r="AJ547" i="16"/>
  <c r="BC547" i="16" s="1"/>
  <c r="AJ548" i="16"/>
  <c r="BC548" i="16" s="1"/>
  <c r="AJ549" i="16"/>
  <c r="BC549" i="16" s="1"/>
  <c r="AJ550" i="16"/>
  <c r="BC550" i="16" s="1"/>
  <c r="AJ551" i="16"/>
  <c r="BC551" i="16" s="1"/>
  <c r="AJ552" i="16"/>
  <c r="AJ553" i="16"/>
  <c r="BC553" i="16"/>
  <c r="AJ554" i="16"/>
  <c r="BC554" i="16" s="1"/>
  <c r="AJ555" i="16"/>
  <c r="BC555" i="16" s="1"/>
  <c r="AJ556" i="16"/>
  <c r="AJ557" i="16"/>
  <c r="BC557" i="16" s="1"/>
  <c r="AJ558" i="16"/>
  <c r="BC558" i="16" s="1"/>
  <c r="AJ559" i="16"/>
  <c r="BC559" i="16" s="1"/>
  <c r="AJ560" i="16"/>
  <c r="AJ561" i="16"/>
  <c r="BC561" i="16" s="1"/>
  <c r="AJ562" i="16"/>
  <c r="BC562" i="16" s="1"/>
  <c r="AJ563" i="16"/>
  <c r="BC563" i="16" s="1"/>
  <c r="AJ564" i="16"/>
  <c r="AJ565" i="16"/>
  <c r="BC565" i="16" s="1"/>
  <c r="AJ566" i="16"/>
  <c r="BC566" i="16"/>
  <c r="AJ567" i="16"/>
  <c r="AJ568" i="16"/>
  <c r="BC568" i="16" s="1"/>
  <c r="AJ569" i="16"/>
  <c r="BC569" i="16" s="1"/>
  <c r="AJ570" i="16"/>
  <c r="BC570" i="16" s="1"/>
  <c r="AJ571" i="16"/>
  <c r="AJ572" i="16"/>
  <c r="BC572" i="16" s="1"/>
  <c r="AJ573" i="16"/>
  <c r="BC573" i="16" s="1"/>
  <c r="AJ574" i="16"/>
  <c r="BC574" i="16" s="1"/>
  <c r="AJ575" i="16"/>
  <c r="AJ576" i="16"/>
  <c r="BC576" i="16" s="1"/>
  <c r="AJ577" i="16"/>
  <c r="BC577" i="16" s="1"/>
  <c r="AM583" i="16"/>
  <c r="AM584" i="16"/>
  <c r="AM585" i="16"/>
  <c r="AD585" i="16"/>
  <c r="BI585" i="16" s="1"/>
  <c r="AM586" i="16"/>
  <c r="AM587" i="16"/>
  <c r="AM588" i="16"/>
  <c r="AM589" i="16"/>
  <c r="BJ589" i="16" s="1"/>
  <c r="AM590" i="16"/>
  <c r="AM591" i="16"/>
  <c r="AM592" i="16"/>
  <c r="AM593" i="16"/>
  <c r="AD593" i="16"/>
  <c r="BI593" i="16" s="1"/>
  <c r="AM594" i="16"/>
  <c r="BG594" i="16" s="1"/>
  <c r="AM595" i="16"/>
  <c r="AD595" i="16" s="1"/>
  <c r="AM596" i="16"/>
  <c r="AM597" i="16"/>
  <c r="BJ597" i="16" s="1"/>
  <c r="AM598" i="16"/>
  <c r="BG598" i="16"/>
  <c r="AM599" i="16"/>
  <c r="AM600" i="16"/>
  <c r="AM601" i="16"/>
  <c r="AM602" i="16"/>
  <c r="BG602" i="16"/>
  <c r="AM603" i="16"/>
  <c r="AM604" i="16"/>
  <c r="AM605" i="16"/>
  <c r="AM606" i="16"/>
  <c r="BJ606" i="16" s="1"/>
  <c r="AM607" i="16"/>
  <c r="AM608" i="16"/>
  <c r="AM609" i="16"/>
  <c r="BJ609" i="16"/>
  <c r="AM610" i="16"/>
  <c r="AM611" i="16"/>
  <c r="AM612" i="16"/>
  <c r="AM613" i="16"/>
  <c r="AM614" i="16"/>
  <c r="AM615" i="16"/>
  <c r="BG615" i="16" s="1"/>
  <c r="AM616" i="16"/>
  <c r="AM617" i="16"/>
  <c r="BJ617" i="16" s="1"/>
  <c r="AM618" i="16"/>
  <c r="AD618" i="16"/>
  <c r="AM619" i="16"/>
  <c r="AM620" i="16"/>
  <c r="AM621" i="16"/>
  <c r="AM622" i="16"/>
  <c r="AG583" i="16"/>
  <c r="AG584" i="16"/>
  <c r="AG585" i="16"/>
  <c r="AG586" i="16"/>
  <c r="BB586" i="16" s="1"/>
  <c r="AG587" i="16"/>
  <c r="AG588" i="16"/>
  <c r="BB588" i="16" s="1"/>
  <c r="AG589" i="16"/>
  <c r="AG590" i="16"/>
  <c r="AG591" i="16"/>
  <c r="AG592" i="16"/>
  <c r="AG593" i="16"/>
  <c r="AG594" i="16"/>
  <c r="AG595" i="16"/>
  <c r="AG596" i="16"/>
  <c r="AG597" i="16"/>
  <c r="AG598" i="16"/>
  <c r="AG599" i="16"/>
  <c r="AG600" i="16"/>
  <c r="AG601" i="16"/>
  <c r="AG602" i="16"/>
  <c r="AG603" i="16"/>
  <c r="AG604" i="16"/>
  <c r="AG605" i="16"/>
  <c r="AG606" i="16"/>
  <c r="BB606" i="16"/>
  <c r="AG607" i="16"/>
  <c r="AG608" i="16"/>
  <c r="AG609" i="16"/>
  <c r="AG610" i="16"/>
  <c r="AG611" i="16"/>
  <c r="AG612" i="16"/>
  <c r="BB612" i="16" s="1"/>
  <c r="AG613" i="16"/>
  <c r="AG614" i="16"/>
  <c r="BB614" i="16" s="1"/>
  <c r="AG615" i="16"/>
  <c r="AG616" i="16"/>
  <c r="AG617" i="16"/>
  <c r="AG618" i="16"/>
  <c r="BB618" i="16" s="1"/>
  <c r="AG619" i="16"/>
  <c r="AG620" i="16"/>
  <c r="BB620" i="16" s="1"/>
  <c r="AG621" i="16"/>
  <c r="AG622" i="16"/>
  <c r="AJ583" i="16"/>
  <c r="BC583" i="16" s="1"/>
  <c r="AJ584" i="16"/>
  <c r="BC584" i="16" s="1"/>
  <c r="AJ585" i="16"/>
  <c r="BC585" i="16" s="1"/>
  <c r="AJ586" i="16"/>
  <c r="BC586" i="16" s="1"/>
  <c r="AJ587" i="16"/>
  <c r="BC587" i="16" s="1"/>
  <c r="AJ588" i="16"/>
  <c r="BC588" i="16"/>
  <c r="AJ589" i="16"/>
  <c r="BC589" i="16"/>
  <c r="AJ590" i="16"/>
  <c r="BC590" i="16" s="1"/>
  <c r="AJ591" i="16"/>
  <c r="BC591" i="16" s="1"/>
  <c r="AJ592" i="16"/>
  <c r="BC592" i="16" s="1"/>
  <c r="AJ593" i="16"/>
  <c r="BC593" i="16" s="1"/>
  <c r="AJ594" i="16"/>
  <c r="BC594" i="16" s="1"/>
  <c r="AJ595" i="16"/>
  <c r="BC595" i="16" s="1"/>
  <c r="AJ596" i="16"/>
  <c r="BC596" i="16"/>
  <c r="AJ597" i="16"/>
  <c r="BC597" i="16" s="1"/>
  <c r="AJ598" i="16"/>
  <c r="AJ599" i="16"/>
  <c r="BC599" i="16" s="1"/>
  <c r="AJ600" i="16"/>
  <c r="BC600" i="16"/>
  <c r="AJ601" i="16"/>
  <c r="BC601" i="16" s="1"/>
  <c r="BC582" i="16" s="1"/>
  <c r="AJ602" i="16"/>
  <c r="BC602" i="16" s="1"/>
  <c r="AJ603" i="16"/>
  <c r="BC603" i="16" s="1"/>
  <c r="AJ604" i="16"/>
  <c r="BC604" i="16" s="1"/>
  <c r="AJ605" i="16"/>
  <c r="BC605" i="16" s="1"/>
  <c r="AJ606" i="16"/>
  <c r="BC606" i="16" s="1"/>
  <c r="AJ607" i="16"/>
  <c r="BC607" i="16" s="1"/>
  <c r="AJ608" i="16"/>
  <c r="BC608" i="16" s="1"/>
  <c r="AJ609" i="16"/>
  <c r="AJ610" i="16"/>
  <c r="BC610" i="16" s="1"/>
  <c r="AJ611" i="16"/>
  <c r="BC611" i="16" s="1"/>
  <c r="AJ612" i="16"/>
  <c r="BC612" i="16" s="1"/>
  <c r="AJ613" i="16"/>
  <c r="BC613" i="16" s="1"/>
  <c r="AJ614" i="16"/>
  <c r="BC614" i="16" s="1"/>
  <c r="AJ615" i="16"/>
  <c r="AJ616" i="16"/>
  <c r="BC616" i="16" s="1"/>
  <c r="AJ617" i="16"/>
  <c r="BC617" i="16"/>
  <c r="AJ618" i="16"/>
  <c r="BC618" i="16" s="1"/>
  <c r="AJ619" i="16"/>
  <c r="BC619" i="16"/>
  <c r="AJ620" i="16"/>
  <c r="BC620" i="16" s="1"/>
  <c r="AJ621" i="16"/>
  <c r="BC621" i="16" s="1"/>
  <c r="AJ622" i="16"/>
  <c r="AM628" i="16"/>
  <c r="AD628" i="16" s="1"/>
  <c r="BI628" i="16" s="1"/>
  <c r="AM629" i="16"/>
  <c r="AM630" i="16"/>
  <c r="AM631" i="16"/>
  <c r="AM632" i="16"/>
  <c r="AM633" i="16"/>
  <c r="AM634" i="16"/>
  <c r="AM635" i="16"/>
  <c r="AM636" i="16"/>
  <c r="BJ636" i="16"/>
  <c r="AM637" i="16"/>
  <c r="AD637" i="16" s="1"/>
  <c r="BI637" i="16" s="1"/>
  <c r="AM638" i="16"/>
  <c r="AM639" i="16"/>
  <c r="BJ639" i="16" s="1"/>
  <c r="AM640" i="16"/>
  <c r="BJ640" i="16" s="1"/>
  <c r="AM641" i="16"/>
  <c r="BJ641" i="16" s="1"/>
  <c r="AM642" i="16"/>
  <c r="AD642" i="16" s="1"/>
  <c r="AM643" i="16"/>
  <c r="BG643" i="16"/>
  <c r="AM644" i="16"/>
  <c r="AD644" i="16"/>
  <c r="BI644" i="16" s="1"/>
  <c r="AM645" i="16"/>
  <c r="AM646" i="16"/>
  <c r="AD646" i="16" s="1"/>
  <c r="AM647" i="16"/>
  <c r="AM648" i="16"/>
  <c r="AM649" i="16"/>
  <c r="AM650" i="16"/>
  <c r="AM651" i="16"/>
  <c r="AD651" i="16"/>
  <c r="AM652" i="16"/>
  <c r="BJ652" i="16"/>
  <c r="AM653" i="16"/>
  <c r="AM654" i="16"/>
  <c r="AM655" i="16"/>
  <c r="AM656" i="16"/>
  <c r="AD656" i="16"/>
  <c r="BI656" i="16" s="1"/>
  <c r="AM657" i="16"/>
  <c r="BJ657" i="16"/>
  <c r="AM658" i="16"/>
  <c r="BJ658" i="16" s="1"/>
  <c r="AM659" i="16"/>
  <c r="AM660" i="16"/>
  <c r="BJ660" i="16"/>
  <c r="AM661" i="16"/>
  <c r="AM662" i="16"/>
  <c r="AM663" i="16"/>
  <c r="AM664" i="16"/>
  <c r="AM665" i="16"/>
  <c r="AD665" i="16" s="1"/>
  <c r="BI665" i="16" s="1"/>
  <c r="AM666" i="16"/>
  <c r="AM667" i="16"/>
  <c r="BG667" i="16" s="1"/>
  <c r="AG628" i="16"/>
  <c r="AG629" i="16"/>
  <c r="AG630" i="16"/>
  <c r="AG631" i="16"/>
  <c r="AG632" i="16"/>
  <c r="BB632" i="16" s="1"/>
  <c r="AG633" i="16"/>
  <c r="AG634" i="16"/>
  <c r="BB634" i="16" s="1"/>
  <c r="AG635" i="16"/>
  <c r="AG636" i="16"/>
  <c r="AG637" i="16"/>
  <c r="AG638" i="16"/>
  <c r="AG639" i="16"/>
  <c r="AG640" i="16"/>
  <c r="AG641" i="16"/>
  <c r="AG642" i="16"/>
  <c r="AG643" i="16"/>
  <c r="AG644" i="16"/>
  <c r="AG645" i="16"/>
  <c r="BB645" i="16" s="1"/>
  <c r="AG646" i="16"/>
  <c r="AG647" i="16"/>
  <c r="AG648" i="16"/>
  <c r="AG649" i="16"/>
  <c r="AG650" i="16"/>
  <c r="AG651" i="16"/>
  <c r="AG652" i="16"/>
  <c r="AG653" i="16"/>
  <c r="BB653" i="16" s="1"/>
  <c r="AG654" i="16"/>
  <c r="AG655" i="16"/>
  <c r="AG656" i="16"/>
  <c r="AG657" i="16"/>
  <c r="AG658" i="16"/>
  <c r="AG659" i="16"/>
  <c r="AG660" i="16"/>
  <c r="AG661" i="16"/>
  <c r="BB661" i="16" s="1"/>
  <c r="AG662" i="16"/>
  <c r="AG663" i="16"/>
  <c r="AG664" i="16"/>
  <c r="AG665" i="16"/>
  <c r="AG666" i="16"/>
  <c r="AG667" i="16"/>
  <c r="AJ628" i="16"/>
  <c r="BC628" i="16" s="1"/>
  <c r="AJ629" i="16"/>
  <c r="BC629" i="16" s="1"/>
  <c r="AJ630" i="16"/>
  <c r="BC630" i="16" s="1"/>
  <c r="AJ631" i="16"/>
  <c r="BC631" i="16" s="1"/>
  <c r="AJ632" i="16"/>
  <c r="BC632" i="16" s="1"/>
  <c r="AJ633" i="16"/>
  <c r="BC633" i="16" s="1"/>
  <c r="AJ634" i="16"/>
  <c r="BC634" i="16" s="1"/>
  <c r="AJ635" i="16"/>
  <c r="BC635" i="16" s="1"/>
  <c r="AJ636" i="16"/>
  <c r="BC636" i="16"/>
  <c r="AJ637" i="16"/>
  <c r="BC637" i="16" s="1"/>
  <c r="AJ638" i="16"/>
  <c r="BC638" i="16"/>
  <c r="AJ639" i="16"/>
  <c r="BC639" i="16" s="1"/>
  <c r="AJ640" i="16"/>
  <c r="BC640" i="16" s="1"/>
  <c r="AJ641" i="16"/>
  <c r="BC641" i="16" s="1"/>
  <c r="AJ642" i="16"/>
  <c r="BC642" i="16" s="1"/>
  <c r="AJ643" i="16"/>
  <c r="BC643" i="16" s="1"/>
  <c r="AJ644" i="16"/>
  <c r="BC644" i="16"/>
  <c r="AJ645" i="16"/>
  <c r="BC645" i="16" s="1"/>
  <c r="AJ646" i="16"/>
  <c r="BC646" i="16" s="1"/>
  <c r="AJ647" i="16"/>
  <c r="BC647" i="16" s="1"/>
  <c r="AJ648" i="16"/>
  <c r="BC648" i="16" s="1"/>
  <c r="AJ649" i="16"/>
  <c r="BC649" i="16" s="1"/>
  <c r="AJ650" i="16"/>
  <c r="BC650" i="16" s="1"/>
  <c r="AJ651" i="16"/>
  <c r="BC651" i="16" s="1"/>
  <c r="AJ652" i="16"/>
  <c r="BC652" i="16" s="1"/>
  <c r="AJ653" i="16"/>
  <c r="BC653" i="16" s="1"/>
  <c r="AJ654" i="16"/>
  <c r="BC654" i="16" s="1"/>
  <c r="AJ655" i="16"/>
  <c r="AJ656" i="16"/>
  <c r="BC656" i="16" s="1"/>
  <c r="AJ657" i="16"/>
  <c r="BC657" i="16" s="1"/>
  <c r="AJ658" i="16"/>
  <c r="BC658" i="16"/>
  <c r="AJ659" i="16"/>
  <c r="BC659" i="16"/>
  <c r="AJ660" i="16"/>
  <c r="BC660" i="16"/>
  <c r="AJ661" i="16"/>
  <c r="BC661" i="16" s="1"/>
  <c r="AJ662" i="16"/>
  <c r="BC662" i="16" s="1"/>
  <c r="AJ663" i="16"/>
  <c r="BC663" i="16" s="1"/>
  <c r="AJ664" i="16"/>
  <c r="BC664" i="16" s="1"/>
  <c r="AJ665" i="16"/>
  <c r="AJ666" i="16"/>
  <c r="BC666" i="16" s="1"/>
  <c r="AJ667" i="16"/>
  <c r="BC667" i="16" s="1"/>
  <c r="AM673" i="16"/>
  <c r="AD673" i="16" s="1"/>
  <c r="AM674" i="16"/>
  <c r="AM675" i="16"/>
  <c r="AM676" i="16"/>
  <c r="AM677" i="16"/>
  <c r="AD677" i="16" s="1"/>
  <c r="BI677" i="16" s="1"/>
  <c r="AM678" i="16"/>
  <c r="AM679" i="16"/>
  <c r="BJ679" i="16"/>
  <c r="AM680" i="16"/>
  <c r="BG680" i="16" s="1"/>
  <c r="AM681" i="16"/>
  <c r="BG681" i="16" s="1"/>
  <c r="AM682" i="16"/>
  <c r="AM683" i="16"/>
  <c r="AD683" i="16"/>
  <c r="BI683" i="16" s="1"/>
  <c r="AM684" i="16"/>
  <c r="AM685" i="16"/>
  <c r="AM686" i="16"/>
  <c r="BG686" i="16"/>
  <c r="AM687" i="16"/>
  <c r="AM688" i="16"/>
  <c r="AD688" i="16" s="1"/>
  <c r="BI688" i="16" s="1"/>
  <c r="AM689" i="16"/>
  <c r="AD689" i="16" s="1"/>
  <c r="BI689" i="16" s="1"/>
  <c r="AM690" i="16"/>
  <c r="AM691" i="16"/>
  <c r="AM692" i="16"/>
  <c r="AD692" i="16"/>
  <c r="BI692" i="16" s="1"/>
  <c r="AM693" i="16"/>
  <c r="AM694" i="16"/>
  <c r="AM695" i="16"/>
  <c r="BJ695" i="16"/>
  <c r="AM696" i="16"/>
  <c r="BJ696" i="16"/>
  <c r="AM697" i="16"/>
  <c r="AD697" i="16"/>
  <c r="BI697" i="16" s="1"/>
  <c r="AM698" i="16"/>
  <c r="AM699" i="16"/>
  <c r="AM700" i="16"/>
  <c r="AM701" i="16"/>
  <c r="AM702" i="16"/>
  <c r="AM703" i="16"/>
  <c r="BJ703" i="16"/>
  <c r="AM704" i="16"/>
  <c r="BG704" i="16"/>
  <c r="AM705" i="16"/>
  <c r="AM706" i="16"/>
  <c r="BG706" i="16" s="1"/>
  <c r="AM707" i="16"/>
  <c r="BJ707" i="16" s="1"/>
  <c r="AM708" i="16"/>
  <c r="AM709" i="16"/>
  <c r="AM710" i="16"/>
  <c r="BG710" i="16" s="1"/>
  <c r="AM711" i="16"/>
  <c r="BJ711" i="16" s="1"/>
  <c r="AM712" i="16"/>
  <c r="AG673" i="16"/>
  <c r="AG674" i="16"/>
  <c r="BB674" i="16" s="1"/>
  <c r="AG675" i="16"/>
  <c r="AG676" i="16"/>
  <c r="AG677" i="16"/>
  <c r="AG678" i="16"/>
  <c r="AG679" i="16"/>
  <c r="AG680" i="16"/>
  <c r="AG681" i="16"/>
  <c r="AG682" i="16"/>
  <c r="BB682" i="16" s="1"/>
  <c r="AG683" i="16"/>
  <c r="AG684" i="16"/>
  <c r="AG685" i="16"/>
  <c r="BB685" i="16" s="1"/>
  <c r="AG686" i="16"/>
  <c r="AG687" i="16"/>
  <c r="AG688" i="16"/>
  <c r="AG689" i="16"/>
  <c r="AG690" i="16"/>
  <c r="AG691" i="16"/>
  <c r="AG692" i="16"/>
  <c r="AG693" i="16"/>
  <c r="BB693" i="16" s="1"/>
  <c r="AG694" i="16"/>
  <c r="AG695" i="16"/>
  <c r="BB695" i="16" s="1"/>
  <c r="AG696" i="16"/>
  <c r="AG697" i="16"/>
  <c r="AG698" i="16"/>
  <c r="BB698" i="16" s="1"/>
  <c r="AG699" i="16"/>
  <c r="AG700" i="16"/>
  <c r="BB700" i="16" s="1"/>
  <c r="AG701" i="16"/>
  <c r="AG702" i="16"/>
  <c r="BB702" i="16" s="1"/>
  <c r="AG703" i="16"/>
  <c r="AG704" i="16"/>
  <c r="AG705" i="16"/>
  <c r="AG706" i="16"/>
  <c r="AG707" i="16"/>
  <c r="AG708" i="16"/>
  <c r="AG709" i="16"/>
  <c r="AG710" i="16"/>
  <c r="BB710" i="16" s="1"/>
  <c r="AG711" i="16"/>
  <c r="AG712" i="16"/>
  <c r="BB712" i="16" s="1"/>
  <c r="AJ673" i="16"/>
  <c r="BC673" i="16" s="1"/>
  <c r="AJ674" i="16"/>
  <c r="BC674" i="16" s="1"/>
  <c r="AJ675" i="16"/>
  <c r="BC675" i="16" s="1"/>
  <c r="AJ676" i="16"/>
  <c r="BC676" i="16" s="1"/>
  <c r="AJ677" i="16"/>
  <c r="BC677" i="16" s="1"/>
  <c r="AJ678" i="16"/>
  <c r="BC678" i="16" s="1"/>
  <c r="AJ679" i="16"/>
  <c r="BC679" i="16" s="1"/>
  <c r="AJ680" i="16"/>
  <c r="BC680" i="16" s="1"/>
  <c r="AJ681" i="16"/>
  <c r="BC681" i="16"/>
  <c r="AJ682" i="16"/>
  <c r="BC682" i="16" s="1"/>
  <c r="AJ683" i="16"/>
  <c r="BC683" i="16" s="1"/>
  <c r="AJ684" i="16"/>
  <c r="AJ685" i="16"/>
  <c r="BC685" i="16" s="1"/>
  <c r="AJ686" i="16"/>
  <c r="BC686" i="16"/>
  <c r="AJ687" i="16"/>
  <c r="BC687" i="16" s="1"/>
  <c r="AJ688" i="16"/>
  <c r="BC688" i="16" s="1"/>
  <c r="AJ689" i="16"/>
  <c r="BC689" i="16" s="1"/>
  <c r="AJ690" i="16"/>
  <c r="BC690" i="16" s="1"/>
  <c r="AJ691" i="16"/>
  <c r="BC691" i="16" s="1"/>
  <c r="AJ692" i="16"/>
  <c r="AJ693" i="16"/>
  <c r="BC693" i="16" s="1"/>
  <c r="AJ694" i="16"/>
  <c r="BC694" i="16" s="1"/>
  <c r="AJ695" i="16"/>
  <c r="BC695" i="16" s="1"/>
  <c r="AJ696" i="16"/>
  <c r="BC696" i="16"/>
  <c r="AJ697" i="16"/>
  <c r="BC697" i="16" s="1"/>
  <c r="AJ698" i="16"/>
  <c r="BC698" i="16" s="1"/>
  <c r="AJ699" i="16"/>
  <c r="BC699" i="16" s="1"/>
  <c r="AJ700" i="16"/>
  <c r="BC700" i="16"/>
  <c r="AJ701" i="16"/>
  <c r="BC701" i="16" s="1"/>
  <c r="AJ702" i="16"/>
  <c r="BC702" i="16" s="1"/>
  <c r="AJ703" i="16"/>
  <c r="BC703" i="16" s="1"/>
  <c r="AJ704" i="16"/>
  <c r="BC704" i="16" s="1"/>
  <c r="AJ705" i="16"/>
  <c r="AJ706" i="16"/>
  <c r="BC706" i="16" s="1"/>
  <c r="AJ707" i="16"/>
  <c r="BC707" i="16" s="1"/>
  <c r="AJ708" i="16"/>
  <c r="BC708" i="16" s="1"/>
  <c r="AJ709" i="16"/>
  <c r="AJ710" i="16"/>
  <c r="BC710" i="16" s="1"/>
  <c r="AJ711" i="16"/>
  <c r="BC711" i="16" s="1"/>
  <c r="AJ712" i="16"/>
  <c r="BC712" i="16" s="1"/>
  <c r="AM718" i="16"/>
  <c r="AM719" i="16"/>
  <c r="BJ719" i="16" s="1"/>
  <c r="AM720" i="16"/>
  <c r="AM721" i="16"/>
  <c r="AM722" i="16"/>
  <c r="AM723" i="16"/>
  <c r="BJ723" i="16" s="1"/>
  <c r="AM724" i="16"/>
  <c r="AD724" i="16"/>
  <c r="BI724" i="16" s="1"/>
  <c r="AM725" i="16"/>
  <c r="AM726" i="16"/>
  <c r="AM727" i="16"/>
  <c r="AD727" i="16" s="1"/>
  <c r="BI727" i="16" s="1"/>
  <c r="AM728" i="16"/>
  <c r="AD728" i="16"/>
  <c r="BI728" i="16" s="1"/>
  <c r="AM729" i="16"/>
  <c r="AM730" i="16"/>
  <c r="AM731" i="16"/>
  <c r="AM732" i="16"/>
  <c r="AD732" i="16" s="1"/>
  <c r="AM733" i="16"/>
  <c r="AM734" i="16"/>
  <c r="AM735" i="16"/>
  <c r="BJ735" i="16" s="1"/>
  <c r="AM736" i="16"/>
  <c r="AM737" i="16"/>
  <c r="AM738" i="16"/>
  <c r="AM739" i="16"/>
  <c r="AD739" i="16"/>
  <c r="AM740" i="16"/>
  <c r="AD740" i="16"/>
  <c r="AM741" i="16"/>
  <c r="AM742" i="16"/>
  <c r="BJ742" i="16" s="1"/>
  <c r="AM743" i="16"/>
  <c r="AD743" i="16" s="1"/>
  <c r="BI743" i="16" s="1"/>
  <c r="AM744" i="16"/>
  <c r="AD744" i="16"/>
  <c r="BI744" i="16" s="1"/>
  <c r="AM745" i="16"/>
  <c r="AM746" i="16"/>
  <c r="AM747" i="16"/>
  <c r="AM748" i="16"/>
  <c r="AM749" i="16"/>
  <c r="AM750" i="16"/>
  <c r="BJ750" i="16"/>
  <c r="AM751" i="16"/>
  <c r="BJ751" i="16"/>
  <c r="AM752" i="16"/>
  <c r="AM753" i="16"/>
  <c r="AM754" i="16"/>
  <c r="BG754" i="16" s="1"/>
  <c r="AM755" i="16"/>
  <c r="AD755" i="16" s="1"/>
  <c r="AM756" i="16"/>
  <c r="AM757" i="16"/>
  <c r="BJ757" i="16" s="1"/>
  <c r="AG718" i="16"/>
  <c r="AG719" i="16"/>
  <c r="AG720" i="16"/>
  <c r="BB720" i="16" s="1"/>
  <c r="AG721" i="16"/>
  <c r="AG722" i="16"/>
  <c r="AG723" i="16"/>
  <c r="AG724" i="16"/>
  <c r="AG725" i="16"/>
  <c r="AG726" i="16"/>
  <c r="AG727" i="16"/>
  <c r="AG728" i="16"/>
  <c r="AG729" i="16"/>
  <c r="AG730" i="16"/>
  <c r="AG731" i="16"/>
  <c r="AG732" i="16"/>
  <c r="AG733" i="16"/>
  <c r="AG734" i="16"/>
  <c r="AG735" i="16"/>
  <c r="AG736" i="16"/>
  <c r="AG737" i="16"/>
  <c r="AG738" i="16"/>
  <c r="BB738" i="16" s="1"/>
  <c r="AG739" i="16"/>
  <c r="AG740" i="16"/>
  <c r="BB740" i="16" s="1"/>
  <c r="AG741" i="16"/>
  <c r="AG742" i="16"/>
  <c r="AG743" i="16"/>
  <c r="AG744" i="16"/>
  <c r="AG745" i="16"/>
  <c r="AG746" i="16"/>
  <c r="AG747" i="16"/>
  <c r="BB747" i="16" s="1"/>
  <c r="AG748" i="16"/>
  <c r="AG749" i="16"/>
  <c r="BB749" i="16" s="1"/>
  <c r="AG750" i="16"/>
  <c r="AG751" i="16"/>
  <c r="AG752" i="16"/>
  <c r="AG753" i="16"/>
  <c r="AG754" i="16"/>
  <c r="AG755" i="16"/>
  <c r="AG756" i="16"/>
  <c r="AG757" i="16"/>
  <c r="AJ718" i="16"/>
  <c r="BC718" i="16" s="1"/>
  <c r="AJ719" i="16"/>
  <c r="BC719" i="16"/>
  <c r="AJ720" i="16"/>
  <c r="BC720" i="16" s="1"/>
  <c r="AJ721" i="16"/>
  <c r="BC721" i="16" s="1"/>
  <c r="AJ722" i="16"/>
  <c r="AJ723" i="16"/>
  <c r="BC723" i="16"/>
  <c r="AJ724" i="16"/>
  <c r="BC724" i="16" s="1"/>
  <c r="AJ725" i="16"/>
  <c r="BC725" i="16" s="1"/>
  <c r="AJ726" i="16"/>
  <c r="BC726" i="16" s="1"/>
  <c r="AJ727" i="16"/>
  <c r="BC727" i="16" s="1"/>
  <c r="AJ728" i="16"/>
  <c r="BC728" i="16"/>
  <c r="AJ729" i="16"/>
  <c r="BC729" i="16" s="1"/>
  <c r="AJ730" i="16"/>
  <c r="AJ731" i="16"/>
  <c r="BC731" i="16"/>
  <c r="AJ732" i="16"/>
  <c r="BC732" i="16" s="1"/>
  <c r="AJ733" i="16"/>
  <c r="BC733" i="16"/>
  <c r="AJ734" i="16"/>
  <c r="AJ735" i="16"/>
  <c r="BC735" i="16" s="1"/>
  <c r="AJ736" i="16"/>
  <c r="BC736" i="16"/>
  <c r="AJ737" i="16"/>
  <c r="BC737" i="16" s="1"/>
  <c r="AJ738" i="16"/>
  <c r="BC738" i="16" s="1"/>
  <c r="AJ739" i="16"/>
  <c r="BC739" i="16" s="1"/>
  <c r="AJ740" i="16"/>
  <c r="BC740" i="16" s="1"/>
  <c r="AJ741" i="16"/>
  <c r="BC741" i="16" s="1"/>
  <c r="AJ742" i="16"/>
  <c r="BC742" i="16" s="1"/>
  <c r="AJ743" i="16"/>
  <c r="BC743" i="16"/>
  <c r="AJ744" i="16"/>
  <c r="BC744" i="16" s="1"/>
  <c r="AJ745" i="16"/>
  <c r="BC745" i="16" s="1"/>
  <c r="AJ746" i="16"/>
  <c r="BC746" i="16" s="1"/>
  <c r="AJ747" i="16"/>
  <c r="BC747" i="16" s="1"/>
  <c r="AJ748" i="16"/>
  <c r="BC748" i="16" s="1"/>
  <c r="AJ749" i="16"/>
  <c r="BC749" i="16" s="1"/>
  <c r="AJ750" i="16"/>
  <c r="BC750" i="16" s="1"/>
  <c r="AJ751" i="16"/>
  <c r="BC751" i="16" s="1"/>
  <c r="AJ752" i="16"/>
  <c r="BC752" i="16" s="1"/>
  <c r="AJ753" i="16"/>
  <c r="BC753" i="16" s="1"/>
  <c r="AJ754" i="16"/>
  <c r="BC754" i="16"/>
  <c r="AJ755" i="16"/>
  <c r="BC755" i="16"/>
  <c r="AJ756" i="16"/>
  <c r="BC756" i="16" s="1"/>
  <c r="AJ757" i="16"/>
  <c r="BC757" i="16" s="1"/>
  <c r="AM763" i="16"/>
  <c r="AM764" i="16"/>
  <c r="BJ764" i="16"/>
  <c r="AM765" i="16"/>
  <c r="BJ765" i="16" s="1"/>
  <c r="AM766" i="16"/>
  <c r="AD766" i="16"/>
  <c r="AM767" i="16"/>
  <c r="AM768" i="16"/>
  <c r="AM769" i="16"/>
  <c r="AD769" i="16"/>
  <c r="BI769" i="16" s="1"/>
  <c r="AM770" i="16"/>
  <c r="AD770" i="16" s="1"/>
  <c r="AM771" i="16"/>
  <c r="BG771" i="16"/>
  <c r="AM772" i="16"/>
  <c r="AD772" i="16" s="1"/>
  <c r="BI772" i="16" s="1"/>
  <c r="AM773" i="16"/>
  <c r="AM774" i="16"/>
  <c r="AM775" i="16"/>
  <c r="AM776" i="16"/>
  <c r="BJ776" i="16" s="1"/>
  <c r="AM777" i="16"/>
  <c r="AM778" i="16"/>
  <c r="AM779" i="16"/>
  <c r="AM780" i="16"/>
  <c r="AM781" i="16"/>
  <c r="BJ781" i="16" s="1"/>
  <c r="AM782" i="16"/>
  <c r="AD782" i="16"/>
  <c r="BI782" i="16" s="1"/>
  <c r="AM783" i="16"/>
  <c r="AM784" i="16"/>
  <c r="AM785" i="16"/>
  <c r="AD785" i="16" s="1"/>
  <c r="BI785" i="16" s="1"/>
  <c r="AM786" i="16"/>
  <c r="AD786" i="16"/>
  <c r="BI786" i="16" s="1"/>
  <c r="AM787" i="16"/>
  <c r="AM788" i="16"/>
  <c r="BJ788" i="16" s="1"/>
  <c r="AM789" i="16"/>
  <c r="AM790" i="16"/>
  <c r="AD790" i="16"/>
  <c r="AM791" i="16"/>
  <c r="BG791" i="16" s="1"/>
  <c r="AM792" i="16"/>
  <c r="BJ792" i="16" s="1"/>
  <c r="AM793" i="16"/>
  <c r="BJ793" i="16" s="1"/>
  <c r="AM794" i="16"/>
  <c r="AM795" i="16"/>
  <c r="AM796" i="16"/>
  <c r="BJ796" i="16" s="1"/>
  <c r="AM797" i="16"/>
  <c r="BJ797" i="16" s="1"/>
  <c r="BK797" i="16" s="1"/>
  <c r="AM798" i="16"/>
  <c r="AD798" i="16" s="1"/>
  <c r="BI798" i="16" s="1"/>
  <c r="AM799" i="16"/>
  <c r="BG799" i="16"/>
  <c r="AM800" i="16"/>
  <c r="AM801" i="16"/>
  <c r="AD801" i="16" s="1"/>
  <c r="BI801" i="16" s="1"/>
  <c r="AM802" i="16"/>
  <c r="AD802" i="16" s="1"/>
  <c r="BI802" i="16" s="1"/>
  <c r="AG763" i="16"/>
  <c r="AG764" i="16"/>
  <c r="BB764" i="16"/>
  <c r="AG765" i="16"/>
  <c r="AG766" i="16"/>
  <c r="BB766" i="16" s="1"/>
  <c r="AG767" i="16"/>
  <c r="AG768" i="16"/>
  <c r="AG769" i="16"/>
  <c r="AG770" i="16"/>
  <c r="BB770" i="16" s="1"/>
  <c r="AG771" i="16"/>
  <c r="AG772" i="16"/>
  <c r="BB772" i="16" s="1"/>
  <c r="AG773" i="16"/>
  <c r="AG774" i="16"/>
  <c r="AG775" i="16"/>
  <c r="AG776" i="16"/>
  <c r="AG777" i="16"/>
  <c r="AG778" i="16"/>
  <c r="BB778" i="16"/>
  <c r="AG779" i="16"/>
  <c r="AG780" i="16"/>
  <c r="BB780" i="16" s="1"/>
  <c r="AG781" i="16"/>
  <c r="AG782" i="16"/>
  <c r="AG783" i="16"/>
  <c r="AG784" i="16"/>
  <c r="AG785" i="16"/>
  <c r="AG786" i="16"/>
  <c r="BB786" i="16"/>
  <c r="AG787" i="16"/>
  <c r="AG788" i="16"/>
  <c r="BB788" i="16" s="1"/>
  <c r="AG789" i="16"/>
  <c r="AG790" i="16"/>
  <c r="AG791" i="16"/>
  <c r="AG792" i="16"/>
  <c r="AG793" i="16"/>
  <c r="AG794" i="16"/>
  <c r="BB794" i="16" s="1"/>
  <c r="AG795" i="16"/>
  <c r="AG796" i="16"/>
  <c r="AG797" i="16"/>
  <c r="AG798" i="16"/>
  <c r="BB798" i="16" s="1"/>
  <c r="AG799" i="16"/>
  <c r="AG800" i="16"/>
  <c r="AG801" i="16"/>
  <c r="AG802" i="16"/>
  <c r="BB802" i="16" s="1"/>
  <c r="AJ763" i="16"/>
  <c r="BC763" i="16" s="1"/>
  <c r="AJ764" i="16"/>
  <c r="AJ765" i="16"/>
  <c r="BC765" i="16" s="1"/>
  <c r="AJ766" i="16"/>
  <c r="BC766" i="16" s="1"/>
  <c r="AJ767" i="16"/>
  <c r="BC767" i="16" s="1"/>
  <c r="AJ768" i="16"/>
  <c r="AJ769" i="16"/>
  <c r="BC769" i="16" s="1"/>
  <c r="AJ770" i="16"/>
  <c r="BC770" i="16" s="1"/>
  <c r="AJ771" i="16"/>
  <c r="BC771" i="16" s="1"/>
  <c r="AJ772" i="16"/>
  <c r="AJ773" i="16"/>
  <c r="BC773" i="16" s="1"/>
  <c r="AJ774" i="16"/>
  <c r="BC774" i="16"/>
  <c r="AJ775" i="16"/>
  <c r="BC775" i="16" s="1"/>
  <c r="AJ776" i="16"/>
  <c r="BC776" i="16" s="1"/>
  <c r="AJ777" i="16"/>
  <c r="BC777" i="16" s="1"/>
  <c r="AJ778" i="16"/>
  <c r="BC778" i="16" s="1"/>
  <c r="AJ779" i="16"/>
  <c r="BC779" i="16" s="1"/>
  <c r="AJ780" i="16"/>
  <c r="BC780" i="16" s="1"/>
  <c r="AJ781" i="16"/>
  <c r="BC781" i="16" s="1"/>
  <c r="AJ782" i="16"/>
  <c r="BC782" i="16"/>
  <c r="AJ783" i="16"/>
  <c r="BC783" i="16" s="1"/>
  <c r="AJ784" i="16"/>
  <c r="BC784" i="16" s="1"/>
  <c r="AJ785" i="16"/>
  <c r="BC785" i="16" s="1"/>
  <c r="AJ786" i="16"/>
  <c r="BC786" i="16"/>
  <c r="AJ787" i="16"/>
  <c r="BC787" i="16" s="1"/>
  <c r="AJ788" i="16"/>
  <c r="BC788" i="16" s="1"/>
  <c r="AJ789" i="16"/>
  <c r="BC789" i="16" s="1"/>
  <c r="AJ790" i="16"/>
  <c r="AJ791" i="16"/>
  <c r="BC791" i="16"/>
  <c r="AJ792" i="16"/>
  <c r="BC792" i="16" s="1"/>
  <c r="AJ793" i="16"/>
  <c r="BC793" i="16" s="1"/>
  <c r="AJ794" i="16"/>
  <c r="BC794" i="16"/>
  <c r="AJ795" i="16"/>
  <c r="BC795" i="16" s="1"/>
  <c r="AJ796" i="16"/>
  <c r="BC796" i="16" s="1"/>
  <c r="AJ797" i="16"/>
  <c r="BC797" i="16"/>
  <c r="AJ798" i="16"/>
  <c r="BC798" i="16" s="1"/>
  <c r="AJ799" i="16"/>
  <c r="BC799" i="16" s="1"/>
  <c r="AJ800" i="16"/>
  <c r="BC800" i="16" s="1"/>
  <c r="AJ801" i="16"/>
  <c r="BC801" i="16" s="1"/>
  <c r="AJ802" i="16"/>
  <c r="BC802" i="16" s="1"/>
  <c r="AM808" i="16"/>
  <c r="AD808" i="16" s="1"/>
  <c r="AM809" i="16"/>
  <c r="AM810" i="16"/>
  <c r="AM811" i="16"/>
  <c r="AM812" i="16"/>
  <c r="AM813" i="16"/>
  <c r="AD813" i="16"/>
  <c r="BA813" i="16" s="1"/>
  <c r="AM814" i="16"/>
  <c r="AM815" i="16"/>
  <c r="BG815" i="16" s="1"/>
  <c r="AM816" i="16"/>
  <c r="AD816" i="16"/>
  <c r="BI816" i="16" s="1"/>
  <c r="AM817" i="16"/>
  <c r="AM818" i="16"/>
  <c r="AM819" i="16"/>
  <c r="BJ819" i="16" s="1"/>
  <c r="AM820" i="16"/>
  <c r="AM821" i="16"/>
  <c r="AD821" i="16" s="1"/>
  <c r="AM822" i="16"/>
  <c r="BG822" i="16" s="1"/>
  <c r="AM823" i="16"/>
  <c r="AM824" i="16"/>
  <c r="BJ824" i="16" s="1"/>
  <c r="AM825" i="16"/>
  <c r="AM826" i="16"/>
  <c r="BG826" i="16" s="1"/>
  <c r="AM827" i="16"/>
  <c r="BJ827" i="16" s="1"/>
  <c r="AM828" i="16"/>
  <c r="BJ828" i="16"/>
  <c r="AM829" i="16"/>
  <c r="AD829" i="16" s="1"/>
  <c r="BI829" i="16" s="1"/>
  <c r="AM830" i="16"/>
  <c r="AM831" i="16"/>
  <c r="AM832" i="16"/>
  <c r="AD832" i="16"/>
  <c r="BI832" i="16" s="1"/>
  <c r="AM833" i="16"/>
  <c r="AD833" i="16" s="1"/>
  <c r="AM834" i="16"/>
  <c r="AM835" i="16"/>
  <c r="BJ835" i="16" s="1"/>
  <c r="AM836" i="16"/>
  <c r="AM837" i="16"/>
  <c r="AD837" i="16"/>
  <c r="BI837" i="16" s="1"/>
  <c r="AM838" i="16"/>
  <c r="BG838" i="16"/>
  <c r="AM839" i="16"/>
  <c r="BJ839" i="16" s="1"/>
  <c r="AM840" i="16"/>
  <c r="BJ840" i="16"/>
  <c r="AM841" i="16"/>
  <c r="AM842" i="16"/>
  <c r="AM843" i="16"/>
  <c r="AM844" i="16"/>
  <c r="BJ844" i="16" s="1"/>
  <c r="AM845" i="16"/>
  <c r="AM846" i="16"/>
  <c r="BG846" i="16" s="1"/>
  <c r="AM847" i="16"/>
  <c r="AG808" i="16"/>
  <c r="AG809" i="16"/>
  <c r="AG810" i="16"/>
  <c r="BB810" i="16" s="1"/>
  <c r="AG811" i="16"/>
  <c r="AG812" i="16"/>
  <c r="BB812" i="16" s="1"/>
  <c r="AG813" i="16"/>
  <c r="AG814" i="16"/>
  <c r="AG815" i="16"/>
  <c r="AG816" i="16"/>
  <c r="AG817" i="16"/>
  <c r="AG818" i="16"/>
  <c r="BB818" i="16" s="1"/>
  <c r="AG819" i="16"/>
  <c r="AG820" i="16"/>
  <c r="BB820" i="16" s="1"/>
  <c r="AG821" i="16"/>
  <c r="AG822" i="16"/>
  <c r="BB822" i="16" s="1"/>
  <c r="AG823" i="16"/>
  <c r="AG824" i="16"/>
  <c r="AG825" i="16"/>
  <c r="AG826" i="16"/>
  <c r="BB826" i="16" s="1"/>
  <c r="AG827" i="16"/>
  <c r="AG828" i="16"/>
  <c r="AG829" i="16"/>
  <c r="AG830" i="16"/>
  <c r="AG831" i="16"/>
  <c r="BB831" i="16" s="1"/>
  <c r="AG832" i="16"/>
  <c r="AG833" i="16"/>
  <c r="BB833" i="16" s="1"/>
  <c r="AG834" i="16"/>
  <c r="AG835" i="16"/>
  <c r="BB835" i="16" s="1"/>
  <c r="AG836" i="16"/>
  <c r="AG837" i="16"/>
  <c r="BB837" i="16" s="1"/>
  <c r="AG838" i="16"/>
  <c r="AG839" i="16"/>
  <c r="BB839" i="16" s="1"/>
  <c r="AG840" i="16"/>
  <c r="AG841" i="16"/>
  <c r="BB841" i="16" s="1"/>
  <c r="AG842" i="16"/>
  <c r="AG843" i="16"/>
  <c r="AG844" i="16"/>
  <c r="AG845" i="16"/>
  <c r="AG846" i="16"/>
  <c r="BB846" i="16" s="1"/>
  <c r="AG847" i="16"/>
  <c r="AJ808" i="16"/>
  <c r="BC808" i="16" s="1"/>
  <c r="AJ809" i="16"/>
  <c r="AJ810" i="16"/>
  <c r="BC810" i="16" s="1"/>
  <c r="AJ811" i="16"/>
  <c r="BC811" i="16" s="1"/>
  <c r="AJ812" i="16"/>
  <c r="BC812" i="16" s="1"/>
  <c r="AJ813" i="16"/>
  <c r="BC813" i="16"/>
  <c r="AJ814" i="16"/>
  <c r="BC814" i="16"/>
  <c r="AJ815" i="16"/>
  <c r="BC815" i="16"/>
  <c r="AJ816" i="16"/>
  <c r="BC816" i="16" s="1"/>
  <c r="AJ817" i="16"/>
  <c r="BC817" i="16" s="1"/>
  <c r="AJ818" i="16"/>
  <c r="BC818" i="16" s="1"/>
  <c r="AJ819" i="16"/>
  <c r="BC819" i="16" s="1"/>
  <c r="AJ820" i="16"/>
  <c r="BC820" i="16" s="1"/>
  <c r="AJ821" i="16"/>
  <c r="BC821" i="16"/>
  <c r="AJ822" i="16"/>
  <c r="BC822" i="16" s="1"/>
  <c r="AJ823" i="16"/>
  <c r="BC823" i="16" s="1"/>
  <c r="AJ824" i="16"/>
  <c r="BC824" i="16" s="1"/>
  <c r="AJ825" i="16"/>
  <c r="BC825" i="16" s="1"/>
  <c r="AJ826" i="16"/>
  <c r="BC826" i="16" s="1"/>
  <c r="AJ827" i="16"/>
  <c r="BC827" i="16" s="1"/>
  <c r="AJ828" i="16"/>
  <c r="BC828" i="16" s="1"/>
  <c r="AJ829" i="16"/>
  <c r="BC829" i="16" s="1"/>
  <c r="AJ830" i="16"/>
  <c r="BC830" i="16"/>
  <c r="AJ831" i="16"/>
  <c r="BC831" i="16" s="1"/>
  <c r="AJ832" i="16"/>
  <c r="AJ833" i="16"/>
  <c r="AJ834" i="16"/>
  <c r="BC834" i="16" s="1"/>
  <c r="AJ835" i="16"/>
  <c r="BC835" i="16" s="1"/>
  <c r="AJ836" i="16"/>
  <c r="BC836" i="16" s="1"/>
  <c r="AJ837" i="16"/>
  <c r="BC837" i="16"/>
  <c r="AJ838" i="16"/>
  <c r="BC838" i="16" s="1"/>
  <c r="AJ839" i="16"/>
  <c r="BC839" i="16" s="1"/>
  <c r="AJ840" i="16"/>
  <c r="BC840" i="16" s="1"/>
  <c r="AJ841" i="16"/>
  <c r="BC841" i="16"/>
  <c r="AJ842" i="16"/>
  <c r="BC842" i="16" s="1"/>
  <c r="AJ843" i="16"/>
  <c r="BC843" i="16" s="1"/>
  <c r="AJ844" i="16"/>
  <c r="BC844" i="16" s="1"/>
  <c r="AJ845" i="16"/>
  <c r="BC845" i="16" s="1"/>
  <c r="AJ846" i="16"/>
  <c r="BC846" i="16" s="1"/>
  <c r="AJ847" i="16"/>
  <c r="BC847" i="16" s="1"/>
  <c r="AM853" i="16"/>
  <c r="AM854" i="16"/>
  <c r="AM855" i="16"/>
  <c r="AD855" i="16"/>
  <c r="AM856" i="16"/>
  <c r="AM857" i="16"/>
  <c r="AM858" i="16"/>
  <c r="BJ858" i="16" s="1"/>
  <c r="AM859" i="16"/>
  <c r="AM860" i="16"/>
  <c r="AD860" i="16"/>
  <c r="BI860" i="16" s="1"/>
  <c r="BK860" i="16" s="1"/>
  <c r="AM861" i="16"/>
  <c r="AM862" i="16"/>
  <c r="AM863" i="16"/>
  <c r="AM864" i="16"/>
  <c r="AD864" i="16"/>
  <c r="BI864" i="16" s="1"/>
  <c r="AM865" i="16"/>
  <c r="AM866" i="16"/>
  <c r="AM867" i="16"/>
  <c r="AD867" i="16" s="1"/>
  <c r="BI867" i="16" s="1"/>
  <c r="AM868" i="16"/>
  <c r="AM869" i="16"/>
  <c r="BG869" i="16" s="1"/>
  <c r="AM870" i="16"/>
  <c r="AM871" i="16"/>
  <c r="AD871" i="16"/>
  <c r="AM872" i="16"/>
  <c r="AD872" i="16"/>
  <c r="BI872" i="16" s="1"/>
  <c r="AM873" i="16"/>
  <c r="AM874" i="16"/>
  <c r="AM875" i="16"/>
  <c r="BJ875" i="16" s="1"/>
  <c r="AM876" i="16"/>
  <c r="AD876" i="16" s="1"/>
  <c r="BI876" i="16" s="1"/>
  <c r="AM877" i="16"/>
  <c r="AM878" i="16"/>
  <c r="BJ878" i="16" s="1"/>
  <c r="AM879" i="16"/>
  <c r="AM880" i="16"/>
  <c r="AM881" i="16"/>
  <c r="AM882" i="16"/>
  <c r="AM883" i="16"/>
  <c r="AD883" i="16" s="1"/>
  <c r="BI883" i="16" s="1"/>
  <c r="AM884" i="16"/>
  <c r="AD884" i="16"/>
  <c r="BI884" i="16" s="1"/>
  <c r="AM885" i="16"/>
  <c r="AM886" i="16"/>
  <c r="AM887" i="16"/>
  <c r="AM888" i="16"/>
  <c r="AD888" i="16" s="1"/>
  <c r="AM889" i="16"/>
  <c r="AM890" i="16"/>
  <c r="AM891" i="16"/>
  <c r="AM892" i="16"/>
  <c r="AD892" i="16" s="1"/>
  <c r="BI892" i="16" s="1"/>
  <c r="AG853" i="16"/>
  <c r="AG854" i="16"/>
  <c r="AG855" i="16"/>
  <c r="BB855" i="16" s="1"/>
  <c r="AG856" i="16"/>
  <c r="AG857" i="16"/>
  <c r="BB857" i="16" s="1"/>
  <c r="AG858" i="16"/>
  <c r="AG859" i="16"/>
  <c r="AG860" i="16"/>
  <c r="AG861" i="16"/>
  <c r="AG862" i="16"/>
  <c r="AG863" i="16"/>
  <c r="BB863" i="16" s="1"/>
  <c r="AG864" i="16"/>
  <c r="AG865" i="16"/>
  <c r="BB865" i="16" s="1"/>
  <c r="AG866" i="16"/>
  <c r="AG867" i="16"/>
  <c r="AG868" i="16"/>
  <c r="AG869" i="16"/>
  <c r="AG870" i="16"/>
  <c r="BB870" i="16" s="1"/>
  <c r="AG871" i="16"/>
  <c r="AG872" i="16"/>
  <c r="BB872" i="16" s="1"/>
  <c r="AG873" i="16"/>
  <c r="AG874" i="16"/>
  <c r="AG875" i="16"/>
  <c r="BB875" i="16"/>
  <c r="AG876" i="16"/>
  <c r="AG877" i="16"/>
  <c r="AG878" i="16"/>
  <c r="AG879" i="16"/>
  <c r="AG880" i="16"/>
  <c r="AG881" i="16"/>
  <c r="AG882" i="16"/>
  <c r="AG883" i="16"/>
  <c r="AG884" i="16"/>
  <c r="AG885" i="16"/>
  <c r="AG886" i="16"/>
  <c r="AG887" i="16"/>
  <c r="AG888" i="16"/>
  <c r="AG889" i="16"/>
  <c r="AG890" i="16"/>
  <c r="AG891" i="16"/>
  <c r="AG892" i="16"/>
  <c r="AJ853" i="16"/>
  <c r="AJ854" i="16"/>
  <c r="BC854" i="16" s="1"/>
  <c r="AJ855" i="16"/>
  <c r="BC855" i="16" s="1"/>
  <c r="AJ856" i="16"/>
  <c r="AJ857" i="16"/>
  <c r="BC857" i="16" s="1"/>
  <c r="AJ858" i="16"/>
  <c r="AJ859" i="16"/>
  <c r="BC859" i="16" s="1"/>
  <c r="AJ860" i="16"/>
  <c r="BC860" i="16" s="1"/>
  <c r="AJ861" i="16"/>
  <c r="BC861" i="16" s="1"/>
  <c r="AJ862" i="16"/>
  <c r="BC862" i="16" s="1"/>
  <c r="AJ863" i="16"/>
  <c r="BC863" i="16" s="1"/>
  <c r="AJ864" i="16"/>
  <c r="AJ865" i="16"/>
  <c r="BC865" i="16" s="1"/>
  <c r="AJ866" i="16"/>
  <c r="BC866" i="16" s="1"/>
  <c r="AJ867" i="16"/>
  <c r="AJ868" i="16"/>
  <c r="BC868" i="16" s="1"/>
  <c r="AJ869" i="16"/>
  <c r="BC869" i="16" s="1"/>
  <c r="AJ870" i="16"/>
  <c r="BC870" i="16" s="1"/>
  <c r="AJ871" i="16"/>
  <c r="BC871" i="16"/>
  <c r="AJ872" i="16"/>
  <c r="AJ873" i="16"/>
  <c r="BC873" i="16" s="1"/>
  <c r="AJ874" i="16"/>
  <c r="BC874" i="16" s="1"/>
  <c r="AJ875" i="16"/>
  <c r="BC875" i="16" s="1"/>
  <c r="AJ876" i="16"/>
  <c r="BC876" i="16" s="1"/>
  <c r="AJ877" i="16"/>
  <c r="BC877" i="16" s="1"/>
  <c r="AJ878" i="16"/>
  <c r="BC878" i="16" s="1"/>
  <c r="AJ879" i="16"/>
  <c r="BC879" i="16" s="1"/>
  <c r="AJ880" i="16"/>
  <c r="BC880" i="16" s="1"/>
  <c r="AJ881" i="16"/>
  <c r="BC881" i="16"/>
  <c r="AJ882" i="16"/>
  <c r="BC882" i="16" s="1"/>
  <c r="AJ883" i="16"/>
  <c r="BC883" i="16" s="1"/>
  <c r="AJ884" i="16"/>
  <c r="BC884" i="16" s="1"/>
  <c r="AJ885" i="16"/>
  <c r="BC885" i="16"/>
  <c r="AJ886" i="16"/>
  <c r="BC886" i="16" s="1"/>
  <c r="AJ887" i="16"/>
  <c r="BC887" i="16" s="1"/>
  <c r="AJ888" i="16"/>
  <c r="BC888" i="16" s="1"/>
  <c r="AJ889" i="16"/>
  <c r="BC889" i="16" s="1"/>
  <c r="AJ890" i="16"/>
  <c r="BC890" i="16" s="1"/>
  <c r="AJ891" i="16"/>
  <c r="BC891" i="16" s="1"/>
  <c r="AJ892" i="16"/>
  <c r="BC892" i="16" s="1"/>
  <c r="AM898" i="16"/>
  <c r="AD898" i="16" s="1"/>
  <c r="AM899" i="16"/>
  <c r="AD899" i="16"/>
  <c r="AM900" i="16"/>
  <c r="BG900" i="16"/>
  <c r="AM901" i="16"/>
  <c r="AM902" i="16"/>
  <c r="AM903" i="16"/>
  <c r="AD903" i="16" s="1"/>
  <c r="AM904" i="16"/>
  <c r="BG904" i="16"/>
  <c r="AM905" i="16"/>
  <c r="AM906" i="16"/>
  <c r="BJ906" i="16"/>
  <c r="AM907" i="16"/>
  <c r="AD907" i="16"/>
  <c r="BI907" i="16" s="1"/>
  <c r="AM908" i="16"/>
  <c r="BG908" i="16"/>
  <c r="AM909" i="16"/>
  <c r="BJ909" i="16" s="1"/>
  <c r="AM910" i="16"/>
  <c r="AM911" i="16"/>
  <c r="AD911" i="16" s="1"/>
  <c r="AM912" i="16"/>
  <c r="BG912" i="16" s="1"/>
  <c r="AM913" i="16"/>
  <c r="BJ913" i="16" s="1"/>
  <c r="AM914" i="16"/>
  <c r="AM915" i="16"/>
  <c r="AD915" i="16" s="1"/>
  <c r="AM916" i="16"/>
  <c r="BG916" i="16"/>
  <c r="AM917" i="16"/>
  <c r="AM918" i="16"/>
  <c r="BJ918" i="16"/>
  <c r="AM919" i="16"/>
  <c r="AD919" i="16"/>
  <c r="BI919" i="16" s="1"/>
  <c r="AM920" i="16"/>
  <c r="AM921" i="16"/>
  <c r="AM922" i="16"/>
  <c r="BJ922" i="16" s="1"/>
  <c r="AM923" i="16"/>
  <c r="AD923" i="16" s="1"/>
  <c r="AM924" i="16"/>
  <c r="BG924" i="16" s="1"/>
  <c r="AM925" i="16"/>
  <c r="BJ925" i="16" s="1"/>
  <c r="AM926" i="16"/>
  <c r="AM927" i="16"/>
  <c r="AD927" i="16" s="1"/>
  <c r="BI927" i="16" s="1"/>
  <c r="AM928" i="16"/>
  <c r="BG928" i="16"/>
  <c r="AM929" i="16"/>
  <c r="BJ929" i="16" s="1"/>
  <c r="AM930" i="16"/>
  <c r="AM931" i="16"/>
  <c r="AD931" i="16" s="1"/>
  <c r="AM932" i="16"/>
  <c r="AM933" i="16"/>
  <c r="BG933" i="16" s="1"/>
  <c r="AM934" i="16"/>
  <c r="BJ934" i="16"/>
  <c r="AM935" i="16"/>
  <c r="AD935" i="16"/>
  <c r="BI935" i="16" s="1"/>
  <c r="AM936" i="16"/>
  <c r="BG936" i="16" s="1"/>
  <c r="AM937" i="16"/>
  <c r="BJ937" i="16" s="1"/>
  <c r="AG898" i="16"/>
  <c r="AG899" i="16"/>
  <c r="AG900" i="16"/>
  <c r="AG901" i="16"/>
  <c r="AG902" i="16"/>
  <c r="AG903" i="16"/>
  <c r="AG904" i="16"/>
  <c r="BB904" i="16"/>
  <c r="AG905" i="16"/>
  <c r="AG906" i="16"/>
  <c r="AG907" i="16"/>
  <c r="AG908" i="16"/>
  <c r="AG909" i="16"/>
  <c r="AG910" i="16"/>
  <c r="AG911" i="16"/>
  <c r="AG912" i="16"/>
  <c r="AG913" i="16"/>
  <c r="AG914" i="16"/>
  <c r="AG915" i="16"/>
  <c r="BB915" i="16" s="1"/>
  <c r="AG916" i="16"/>
  <c r="AG917" i="16"/>
  <c r="AG918" i="16"/>
  <c r="AG919" i="16"/>
  <c r="AG920" i="16"/>
  <c r="AG921" i="16"/>
  <c r="AG922" i="16"/>
  <c r="AG923" i="16"/>
  <c r="AG924" i="16"/>
  <c r="AG925" i="16"/>
  <c r="AG926" i="16"/>
  <c r="AG927" i="16"/>
  <c r="AG928" i="16"/>
  <c r="AG929" i="16"/>
  <c r="AG930" i="16"/>
  <c r="AG931" i="16"/>
  <c r="AG932" i="16"/>
  <c r="AG933" i="16"/>
  <c r="AG934" i="16"/>
  <c r="AG935" i="16"/>
  <c r="AG936" i="16"/>
  <c r="AG937" i="16"/>
  <c r="AJ898" i="16"/>
  <c r="BC898" i="16" s="1"/>
  <c r="AJ899" i="16"/>
  <c r="BC899" i="16" s="1"/>
  <c r="AJ900" i="16"/>
  <c r="BC900" i="16" s="1"/>
  <c r="AJ901" i="16"/>
  <c r="BC901" i="16" s="1"/>
  <c r="AJ902" i="16"/>
  <c r="BC902" i="16" s="1"/>
  <c r="AJ903" i="16"/>
  <c r="BC903" i="16"/>
  <c r="AJ904" i="16"/>
  <c r="BC904" i="16" s="1"/>
  <c r="AJ905" i="16"/>
  <c r="BC905" i="16" s="1"/>
  <c r="AJ906" i="16"/>
  <c r="BC906" i="16" s="1"/>
  <c r="AJ907" i="16"/>
  <c r="AJ908" i="16"/>
  <c r="BC908" i="16" s="1"/>
  <c r="AJ909" i="16"/>
  <c r="BC909" i="16" s="1"/>
  <c r="AJ910" i="16"/>
  <c r="BC910" i="16" s="1"/>
  <c r="AJ911" i="16"/>
  <c r="BC911" i="16" s="1"/>
  <c r="AJ912" i="16"/>
  <c r="BC912" i="16" s="1"/>
  <c r="AJ913" i="16"/>
  <c r="BC913" i="16" s="1"/>
  <c r="AJ914" i="16"/>
  <c r="BC914" i="16" s="1"/>
  <c r="AJ915" i="16"/>
  <c r="BC915" i="16" s="1"/>
  <c r="AJ916" i="16"/>
  <c r="BC916" i="16" s="1"/>
  <c r="AJ917" i="16"/>
  <c r="BC917" i="16"/>
  <c r="AJ918" i="16"/>
  <c r="BC918" i="16"/>
  <c r="AJ919" i="16"/>
  <c r="BC919" i="16" s="1"/>
  <c r="AJ920" i="16"/>
  <c r="BC920" i="16" s="1"/>
  <c r="AJ921" i="16"/>
  <c r="BC921" i="16" s="1"/>
  <c r="AJ922" i="16"/>
  <c r="BC922" i="16" s="1"/>
  <c r="AJ923" i="16"/>
  <c r="BC923" i="16" s="1"/>
  <c r="AJ924" i="16"/>
  <c r="BC924" i="16"/>
  <c r="AJ925" i="16"/>
  <c r="AJ926" i="16"/>
  <c r="BC926" i="16" s="1"/>
  <c r="AJ927" i="16"/>
  <c r="BC927" i="16"/>
  <c r="AJ928" i="16"/>
  <c r="BC928" i="16" s="1"/>
  <c r="AJ929" i="16"/>
  <c r="BC929" i="16" s="1"/>
  <c r="AJ930" i="16"/>
  <c r="BC930" i="16" s="1"/>
  <c r="AJ931" i="16"/>
  <c r="BC931" i="16" s="1"/>
  <c r="AJ932" i="16"/>
  <c r="BC932" i="16"/>
  <c r="AJ933" i="16"/>
  <c r="BC933" i="16"/>
  <c r="AJ934" i="16"/>
  <c r="BC934" i="16"/>
  <c r="AJ935" i="16"/>
  <c r="BC935" i="16" s="1"/>
  <c r="AJ936" i="16"/>
  <c r="BC936" i="16" s="1"/>
  <c r="AJ937" i="16"/>
  <c r="BC937" i="16" s="1"/>
  <c r="AM943" i="16"/>
  <c r="AM944" i="16"/>
  <c r="BJ944" i="16" s="1"/>
  <c r="AM945" i="16"/>
  <c r="BJ945" i="16"/>
  <c r="AM946" i="16"/>
  <c r="AM947" i="16"/>
  <c r="AM948" i="16"/>
  <c r="AM949" i="16"/>
  <c r="AM950" i="16"/>
  <c r="AM951" i="16"/>
  <c r="AM952" i="16"/>
  <c r="AM953" i="16"/>
  <c r="AD953" i="16"/>
  <c r="BI953" i="16" s="1"/>
  <c r="BK953" i="16" s="1"/>
  <c r="AM954" i="16"/>
  <c r="AD954" i="16"/>
  <c r="BI954" i="16" s="1"/>
  <c r="AM955" i="16"/>
  <c r="AD955" i="16"/>
  <c r="BI955" i="16" s="1"/>
  <c r="AM956" i="16"/>
  <c r="AM957" i="16"/>
  <c r="AM958" i="16"/>
  <c r="AD958" i="16"/>
  <c r="BI958" i="16" s="1"/>
  <c r="AM959" i="16"/>
  <c r="AD959" i="16" s="1"/>
  <c r="AM960" i="16"/>
  <c r="AM961" i="16"/>
  <c r="BG961" i="16" s="1"/>
  <c r="AM962" i="16"/>
  <c r="AD962" i="16" s="1"/>
  <c r="AM963" i="16"/>
  <c r="AD963" i="16"/>
  <c r="BA963" i="16" s="1"/>
  <c r="AM964" i="16"/>
  <c r="AM965" i="16"/>
  <c r="AD965" i="16"/>
  <c r="AM966" i="16"/>
  <c r="BJ966" i="16"/>
  <c r="AM967" i="16"/>
  <c r="AD967" i="16" s="1"/>
  <c r="AM968" i="16"/>
  <c r="AM969" i="16"/>
  <c r="AM970" i="16"/>
  <c r="BG970" i="16" s="1"/>
  <c r="AM971" i="16"/>
  <c r="AD971" i="16" s="1"/>
  <c r="BI971" i="16" s="1"/>
  <c r="AM972" i="16"/>
  <c r="AM973" i="16"/>
  <c r="BJ973" i="16"/>
  <c r="AM974" i="16"/>
  <c r="AM975" i="16"/>
  <c r="AD975" i="16"/>
  <c r="BI975" i="16" s="1"/>
  <c r="AM976" i="16"/>
  <c r="AM977" i="16"/>
  <c r="AD977" i="16"/>
  <c r="AM978" i="16"/>
  <c r="AM979" i="16"/>
  <c r="AD979" i="16" s="1"/>
  <c r="BA979" i="16" s="1"/>
  <c r="AM980" i="16"/>
  <c r="AM981" i="16"/>
  <c r="AD981" i="16"/>
  <c r="BI981" i="16" s="1"/>
  <c r="AM982" i="16"/>
  <c r="AG943" i="16"/>
  <c r="AG944" i="16"/>
  <c r="AG945" i="16"/>
  <c r="AG946" i="16"/>
  <c r="AG947" i="16"/>
  <c r="AG948" i="16"/>
  <c r="AG949" i="16"/>
  <c r="AG950" i="16"/>
  <c r="AG951" i="16"/>
  <c r="AG952" i="16"/>
  <c r="AG953" i="16"/>
  <c r="AG954" i="16"/>
  <c r="AG955" i="16"/>
  <c r="AG956" i="16"/>
  <c r="AG957" i="16"/>
  <c r="AG958" i="16"/>
  <c r="AG959" i="16"/>
  <c r="AG960" i="16"/>
  <c r="AG961" i="16"/>
  <c r="AG962" i="16"/>
  <c r="AG963" i="16"/>
  <c r="AG964" i="16"/>
  <c r="AG965" i="16"/>
  <c r="AG966" i="16"/>
  <c r="AG967" i="16"/>
  <c r="AG968" i="16"/>
  <c r="AG969" i="16"/>
  <c r="AG970" i="16"/>
  <c r="AG971" i="16"/>
  <c r="AG972" i="16"/>
  <c r="AG973" i="16"/>
  <c r="AG974" i="16"/>
  <c r="AG975" i="16"/>
  <c r="AG976" i="16"/>
  <c r="AG977" i="16"/>
  <c r="AG978" i="16"/>
  <c r="AG979" i="16"/>
  <c r="AG980" i="16"/>
  <c r="AG981" i="16"/>
  <c r="AG982" i="16"/>
  <c r="AJ943" i="16"/>
  <c r="BC943" i="16" s="1"/>
  <c r="AJ944" i="16"/>
  <c r="BC944" i="16" s="1"/>
  <c r="AJ945" i="16"/>
  <c r="BC945" i="16" s="1"/>
  <c r="AJ946" i="16"/>
  <c r="BC946" i="16" s="1"/>
  <c r="AJ947" i="16"/>
  <c r="BC947" i="16"/>
  <c r="AJ948" i="16"/>
  <c r="BC948" i="16" s="1"/>
  <c r="AJ949" i="16"/>
  <c r="BC949" i="16" s="1"/>
  <c r="AJ950" i="16"/>
  <c r="AJ951" i="16"/>
  <c r="BC951" i="16" s="1"/>
  <c r="AJ952" i="16"/>
  <c r="BC952" i="16" s="1"/>
  <c r="AJ953" i="16"/>
  <c r="BC953" i="16" s="1"/>
  <c r="AJ954" i="16"/>
  <c r="BC954" i="16" s="1"/>
  <c r="AJ955" i="16"/>
  <c r="BC955" i="16" s="1"/>
  <c r="AJ956" i="16"/>
  <c r="BC956" i="16" s="1"/>
  <c r="AJ957" i="16"/>
  <c r="BC957" i="16" s="1"/>
  <c r="AJ958" i="16"/>
  <c r="BC958" i="16" s="1"/>
  <c r="AJ959" i="16"/>
  <c r="BC959" i="16" s="1"/>
  <c r="AJ960" i="16"/>
  <c r="BC960" i="16" s="1"/>
  <c r="AJ961" i="16"/>
  <c r="BC961" i="16" s="1"/>
  <c r="AJ962" i="16"/>
  <c r="BC962" i="16" s="1"/>
  <c r="AJ963" i="16"/>
  <c r="BC963" i="16" s="1"/>
  <c r="AJ964" i="16"/>
  <c r="BC964" i="16" s="1"/>
  <c r="AJ965" i="16"/>
  <c r="BC965" i="16" s="1"/>
  <c r="AJ966" i="16"/>
  <c r="BC966" i="16" s="1"/>
  <c r="AJ967" i="16"/>
  <c r="BC967" i="16" s="1"/>
  <c r="AJ968" i="16"/>
  <c r="BC968" i="16" s="1"/>
  <c r="AJ969" i="16"/>
  <c r="BC969" i="16" s="1"/>
  <c r="AJ970" i="16"/>
  <c r="BC970" i="16" s="1"/>
  <c r="AJ971" i="16"/>
  <c r="BC971" i="16" s="1"/>
  <c r="AJ972" i="16"/>
  <c r="BC972" i="16" s="1"/>
  <c r="AJ973" i="16"/>
  <c r="BC973" i="16" s="1"/>
  <c r="AJ974" i="16"/>
  <c r="BC974" i="16" s="1"/>
  <c r="AJ975" i="16"/>
  <c r="BC975" i="16" s="1"/>
  <c r="AJ976" i="16"/>
  <c r="BC976" i="16" s="1"/>
  <c r="AJ977" i="16"/>
  <c r="BC977" i="16" s="1"/>
  <c r="AJ978" i="16"/>
  <c r="BC978" i="16" s="1"/>
  <c r="AJ979" i="16"/>
  <c r="BC979" i="16" s="1"/>
  <c r="AJ980" i="16"/>
  <c r="BC980" i="16" s="1"/>
  <c r="AJ981" i="16"/>
  <c r="BC981" i="16"/>
  <c r="AJ982" i="16"/>
  <c r="BC982" i="16" s="1"/>
  <c r="AM988" i="16"/>
  <c r="BJ988" i="16"/>
  <c r="AM989" i="16"/>
  <c r="BJ989" i="16"/>
  <c r="AM990" i="16"/>
  <c r="AM991" i="16"/>
  <c r="AM992" i="16"/>
  <c r="AM993" i="16"/>
  <c r="BJ993" i="16" s="1"/>
  <c r="AM994" i="16"/>
  <c r="AM995" i="16"/>
  <c r="AM996" i="16"/>
  <c r="BJ996" i="16"/>
  <c r="AM997" i="16"/>
  <c r="AD997" i="16" s="1"/>
  <c r="AM998" i="16"/>
  <c r="AM999" i="16"/>
  <c r="AM1000" i="16"/>
  <c r="AM1001" i="16"/>
  <c r="AD1001" i="16"/>
  <c r="AM1002" i="16"/>
  <c r="AM1003" i="16"/>
  <c r="BG1003" i="16" s="1"/>
  <c r="AM1004" i="16"/>
  <c r="AD1004" i="16"/>
  <c r="AM1005" i="16"/>
  <c r="AD1005" i="16"/>
  <c r="BI1005" i="16" s="1"/>
  <c r="AM1006" i="16"/>
  <c r="BG1006" i="16" s="1"/>
  <c r="AM1007" i="16"/>
  <c r="AM1008" i="16"/>
  <c r="AM1009" i="16"/>
  <c r="AD1009" i="16"/>
  <c r="BI1009" i="16"/>
  <c r="AM1010" i="16"/>
  <c r="AM1011" i="16"/>
  <c r="AM1012" i="16"/>
  <c r="AM1013" i="16"/>
  <c r="AD1013" i="16"/>
  <c r="BI1013" i="16" s="1"/>
  <c r="AM1014" i="16"/>
  <c r="AD1014" i="16" s="1"/>
  <c r="AM1015" i="16"/>
  <c r="AM1016" i="16"/>
  <c r="AM1017" i="16"/>
  <c r="AD1017" i="16"/>
  <c r="AM1018" i="16"/>
  <c r="AM1019" i="16"/>
  <c r="AM1020" i="16"/>
  <c r="AD1020" i="16" s="1"/>
  <c r="AT1020" i="16" s="1"/>
  <c r="AM1021" i="16"/>
  <c r="BJ1021" i="16" s="1"/>
  <c r="AM1022" i="16"/>
  <c r="AM1023" i="16"/>
  <c r="AM1024" i="16"/>
  <c r="BJ1024" i="16" s="1"/>
  <c r="AM1025" i="16"/>
  <c r="BJ1025" i="16" s="1"/>
  <c r="AM1026" i="16"/>
  <c r="AD1026" i="16"/>
  <c r="AM1027" i="16"/>
  <c r="AG988" i="16"/>
  <c r="AG989" i="16"/>
  <c r="AG990" i="16"/>
  <c r="AG991" i="16"/>
  <c r="AG992" i="16"/>
  <c r="AG993" i="16"/>
  <c r="AG994" i="16"/>
  <c r="AG995" i="16"/>
  <c r="AG996" i="16"/>
  <c r="AG997" i="16"/>
  <c r="AG998" i="16"/>
  <c r="AG999" i="16"/>
  <c r="AG1000" i="16"/>
  <c r="AG1001" i="16"/>
  <c r="AG1002" i="16"/>
  <c r="AG1003" i="16"/>
  <c r="AG1004" i="16"/>
  <c r="AG1005" i="16"/>
  <c r="AG1006" i="16"/>
  <c r="AG1007" i="16"/>
  <c r="AG1008" i="16"/>
  <c r="AG1009" i="16"/>
  <c r="AG1010" i="16"/>
  <c r="AG1011" i="16"/>
  <c r="AG1012" i="16"/>
  <c r="AG1013" i="16"/>
  <c r="AG1014" i="16"/>
  <c r="AG1015" i="16"/>
  <c r="AG1016" i="16"/>
  <c r="AG1017" i="16"/>
  <c r="AG1018" i="16"/>
  <c r="AG1019" i="16"/>
  <c r="AG1020" i="16"/>
  <c r="AG1021" i="16"/>
  <c r="AG1022" i="16"/>
  <c r="BB1022" i="16" s="1"/>
  <c r="AG1023" i="16"/>
  <c r="AG1024" i="16"/>
  <c r="AG1025" i="16"/>
  <c r="AG1026" i="16"/>
  <c r="AG1027" i="16"/>
  <c r="AJ988" i="16"/>
  <c r="BC988" i="16" s="1"/>
  <c r="AJ989" i="16"/>
  <c r="BC989" i="16" s="1"/>
  <c r="AJ990" i="16"/>
  <c r="BC990" i="16" s="1"/>
  <c r="AJ991" i="16"/>
  <c r="BC991" i="16" s="1"/>
  <c r="AJ992" i="16"/>
  <c r="BC992" i="16" s="1"/>
  <c r="AJ993" i="16"/>
  <c r="BC993" i="16" s="1"/>
  <c r="AJ994" i="16"/>
  <c r="BC994" i="16"/>
  <c r="AJ995" i="16"/>
  <c r="BC995" i="16" s="1"/>
  <c r="AJ996" i="16"/>
  <c r="BC996" i="16" s="1"/>
  <c r="AJ997" i="16"/>
  <c r="BC997" i="16" s="1"/>
  <c r="AJ998" i="16"/>
  <c r="BC998" i="16" s="1"/>
  <c r="AJ999" i="16"/>
  <c r="AJ1000" i="16"/>
  <c r="BC1000" i="16" s="1"/>
  <c r="AJ1001" i="16"/>
  <c r="BC1001" i="16" s="1"/>
  <c r="AJ1002" i="16"/>
  <c r="BC1002" i="16" s="1"/>
  <c r="AJ1003" i="16"/>
  <c r="AJ1004" i="16"/>
  <c r="BC1004" i="16" s="1"/>
  <c r="AJ1005" i="16"/>
  <c r="BC1005" i="16" s="1"/>
  <c r="BE1005" i="16" s="1"/>
  <c r="AJ1006" i="16"/>
  <c r="BC1006" i="16" s="1"/>
  <c r="AJ1007" i="16"/>
  <c r="AJ1008" i="16"/>
  <c r="BC1008" i="16" s="1"/>
  <c r="AJ1009" i="16"/>
  <c r="BC1009" i="16"/>
  <c r="AJ1010" i="16"/>
  <c r="BC1010" i="16" s="1"/>
  <c r="AJ1011" i="16"/>
  <c r="AJ1012" i="16"/>
  <c r="BC1012" i="16"/>
  <c r="AJ1013" i="16"/>
  <c r="BC1013" i="16" s="1"/>
  <c r="AJ1014" i="16"/>
  <c r="BC1014" i="16" s="1"/>
  <c r="AJ1015" i="16"/>
  <c r="AJ1016" i="16"/>
  <c r="BC1016" i="16" s="1"/>
  <c r="AJ1017" i="16"/>
  <c r="BC1017" i="16" s="1"/>
  <c r="AJ1018" i="16"/>
  <c r="BC1018" i="16" s="1"/>
  <c r="AJ1019" i="16"/>
  <c r="AJ1020" i="16"/>
  <c r="BC1020" i="16" s="1"/>
  <c r="AJ1021" i="16"/>
  <c r="BC1021" i="16"/>
  <c r="AJ1022" i="16"/>
  <c r="BC1022" i="16" s="1"/>
  <c r="AJ1023" i="16"/>
  <c r="AJ1024" i="16"/>
  <c r="BC1024" i="16" s="1"/>
  <c r="AJ1025" i="16"/>
  <c r="BC1025" i="16"/>
  <c r="AJ1026" i="16"/>
  <c r="BC1026" i="16" s="1"/>
  <c r="AJ1027" i="16"/>
  <c r="BC1027" i="16" s="1"/>
  <c r="AM1078" i="16"/>
  <c r="AD1078" i="16" s="1"/>
  <c r="AM1079" i="16"/>
  <c r="AM1080" i="16"/>
  <c r="AM1081" i="16"/>
  <c r="BJ1081" i="16" s="1"/>
  <c r="AM1082" i="16"/>
  <c r="AM1083" i="16"/>
  <c r="AM1084" i="16"/>
  <c r="AM1085" i="16"/>
  <c r="AD1085" i="16" s="1"/>
  <c r="AM1086" i="16"/>
  <c r="AD1086" i="16"/>
  <c r="AM1087" i="16"/>
  <c r="AM1088" i="16"/>
  <c r="AM1089" i="16"/>
  <c r="BJ1089" i="16" s="1"/>
  <c r="AM1090" i="16"/>
  <c r="AD1090" i="16"/>
  <c r="AM1091" i="16"/>
  <c r="AM1092" i="16"/>
  <c r="AM1093" i="16"/>
  <c r="AD1093" i="16"/>
  <c r="AM1094" i="16"/>
  <c r="AD1094" i="16"/>
  <c r="BI1094" i="16" s="1"/>
  <c r="AM1095" i="16"/>
  <c r="AM1096" i="16"/>
  <c r="AM1097" i="16"/>
  <c r="AM1098" i="16"/>
  <c r="AM1099" i="16"/>
  <c r="AM1100" i="16"/>
  <c r="AM1101" i="16"/>
  <c r="AM1102" i="16"/>
  <c r="AD1102" i="16"/>
  <c r="AM1103" i="16"/>
  <c r="BG1103" i="16" s="1"/>
  <c r="AM1104" i="16"/>
  <c r="AM1105" i="16"/>
  <c r="AM1106" i="16"/>
  <c r="AD1106" i="16"/>
  <c r="BI1106" i="16" s="1"/>
  <c r="AM1107" i="16"/>
  <c r="AM1108" i="16"/>
  <c r="AM1109" i="16"/>
  <c r="AD1109" i="16"/>
  <c r="BI1109" i="16" s="1"/>
  <c r="AM1110" i="16"/>
  <c r="AM1111" i="16"/>
  <c r="AM1112" i="16"/>
  <c r="AM1113" i="16"/>
  <c r="AM1114" i="16"/>
  <c r="AD1114" i="16"/>
  <c r="BI1114" i="16" s="1"/>
  <c r="AM1115" i="16"/>
  <c r="AM1116" i="16"/>
  <c r="AM1117" i="16"/>
  <c r="AG1078" i="16"/>
  <c r="AG1079" i="16"/>
  <c r="AG1080" i="16"/>
  <c r="AG1081" i="16"/>
  <c r="BB1081" i="16" s="1"/>
  <c r="AG1082" i="16"/>
  <c r="AG1083" i="16"/>
  <c r="AG1084" i="16"/>
  <c r="AG1085" i="16"/>
  <c r="AG1086" i="16"/>
  <c r="AG1087" i="16"/>
  <c r="AG1088" i="16"/>
  <c r="AG1089" i="16"/>
  <c r="BB1089" i="16" s="1"/>
  <c r="AG1090" i="16"/>
  <c r="AG1091" i="16"/>
  <c r="AG1092" i="16"/>
  <c r="AG1093" i="16"/>
  <c r="AG1094" i="16"/>
  <c r="AG1095" i="16"/>
  <c r="AG1096" i="16"/>
  <c r="AG1097" i="16"/>
  <c r="BB1097" i="16" s="1"/>
  <c r="AG1098" i="16"/>
  <c r="AG1099" i="16"/>
  <c r="AG1100" i="16"/>
  <c r="AG1101" i="16"/>
  <c r="AG1102" i="16"/>
  <c r="AG1103" i="16"/>
  <c r="AG1104" i="16"/>
  <c r="AG1105" i="16"/>
  <c r="AG1106" i="16"/>
  <c r="AT1106" i="16" s="1"/>
  <c r="AG1107" i="16"/>
  <c r="AG1108" i="16"/>
  <c r="AG1109" i="16"/>
  <c r="AG1110" i="16"/>
  <c r="AG1111" i="16"/>
  <c r="AG1112" i="16"/>
  <c r="AG1113" i="16"/>
  <c r="AG1114" i="16"/>
  <c r="AG1115" i="16"/>
  <c r="AG1116" i="16"/>
  <c r="AG1117" i="16"/>
  <c r="AJ1078" i="16"/>
  <c r="BC1078" i="16" s="1"/>
  <c r="AJ1079" i="16"/>
  <c r="BC1079" i="16" s="1"/>
  <c r="AJ1080" i="16"/>
  <c r="AJ1081" i="16"/>
  <c r="BC1081" i="16" s="1"/>
  <c r="AJ1082" i="16"/>
  <c r="BC1082" i="16" s="1"/>
  <c r="AJ1083" i="16"/>
  <c r="BC1083" i="16" s="1"/>
  <c r="AJ1084" i="16"/>
  <c r="BC1084" i="16" s="1"/>
  <c r="AJ1085" i="16"/>
  <c r="BC1085" i="16" s="1"/>
  <c r="AJ1086" i="16"/>
  <c r="BC1086" i="16" s="1"/>
  <c r="AJ1087" i="16"/>
  <c r="BC1087" i="16"/>
  <c r="AJ1088" i="16"/>
  <c r="BC1088" i="16" s="1"/>
  <c r="AJ1089" i="16"/>
  <c r="BC1089" i="16" s="1"/>
  <c r="AJ1090" i="16"/>
  <c r="BC1090" i="16" s="1"/>
  <c r="AJ1091" i="16"/>
  <c r="BC1091" i="16" s="1"/>
  <c r="AJ1092" i="16"/>
  <c r="BC1092" i="16" s="1"/>
  <c r="AJ1093" i="16"/>
  <c r="BC1093" i="16" s="1"/>
  <c r="AJ1094" i="16"/>
  <c r="AJ1095" i="16"/>
  <c r="AJ1096" i="16"/>
  <c r="BC1096" i="16" s="1"/>
  <c r="AJ1097" i="16"/>
  <c r="BC1097" i="16" s="1"/>
  <c r="AJ1098" i="16"/>
  <c r="BC1098" i="16" s="1"/>
  <c r="AJ1099" i="16"/>
  <c r="BC1099" i="16" s="1"/>
  <c r="AJ1100" i="16"/>
  <c r="BC1100" i="16" s="1"/>
  <c r="AJ1101" i="16"/>
  <c r="BC1101" i="16" s="1"/>
  <c r="AJ1102" i="16"/>
  <c r="BC1102" i="16"/>
  <c r="AJ1103" i="16"/>
  <c r="BC1103" i="16" s="1"/>
  <c r="AJ1104" i="16"/>
  <c r="BC1104" i="16" s="1"/>
  <c r="AJ1105" i="16"/>
  <c r="BC1105" i="16" s="1"/>
  <c r="AJ1106" i="16"/>
  <c r="BC1106" i="16" s="1"/>
  <c r="AJ1107" i="16"/>
  <c r="BC1107" i="16" s="1"/>
  <c r="AJ1108" i="16"/>
  <c r="BC1108" i="16" s="1"/>
  <c r="AJ1109" i="16"/>
  <c r="AJ1110" i="16"/>
  <c r="BC1110" i="16"/>
  <c r="AJ1111" i="16"/>
  <c r="BC1111" i="16" s="1"/>
  <c r="AJ1112" i="16"/>
  <c r="BC1112" i="16" s="1"/>
  <c r="AJ1113" i="16"/>
  <c r="BC1113" i="16" s="1"/>
  <c r="AJ1114" i="16"/>
  <c r="BC1114" i="16" s="1"/>
  <c r="AJ1115" i="16"/>
  <c r="BC1115" i="16" s="1"/>
  <c r="AJ1116" i="16"/>
  <c r="BC1116" i="16" s="1"/>
  <c r="AJ1117" i="16"/>
  <c r="BC1117" i="16" s="1"/>
  <c r="AM1123" i="16"/>
  <c r="AM1124" i="16"/>
  <c r="BJ1124" i="16" s="1"/>
  <c r="AM1125" i="16"/>
  <c r="BJ1125" i="16" s="1"/>
  <c r="AM1126" i="16"/>
  <c r="AM1127" i="16"/>
  <c r="AM1128" i="16"/>
  <c r="AD1128" i="16"/>
  <c r="BI1128" i="16" s="1"/>
  <c r="AM1129" i="16"/>
  <c r="BJ1129" i="16"/>
  <c r="AM1130" i="16"/>
  <c r="AM1131" i="16"/>
  <c r="AM1132" i="16"/>
  <c r="BJ1132" i="16" s="1"/>
  <c r="AM1133" i="16"/>
  <c r="BJ1133" i="16"/>
  <c r="AM1134" i="16"/>
  <c r="AM1135" i="16"/>
  <c r="AM1136" i="16"/>
  <c r="BJ1136" i="16" s="1"/>
  <c r="AM1137" i="16"/>
  <c r="AD1137" i="16" s="1"/>
  <c r="AM1138" i="16"/>
  <c r="BG1138" i="16" s="1"/>
  <c r="AM1139" i="16"/>
  <c r="AD1139" i="16"/>
  <c r="AM1140" i="16"/>
  <c r="BJ1140" i="16" s="1"/>
  <c r="AM1141" i="16"/>
  <c r="AM1142" i="16"/>
  <c r="AM1143" i="16"/>
  <c r="BG1143" i="16" s="1"/>
  <c r="AM1144" i="16"/>
  <c r="BJ1144" i="16"/>
  <c r="AM1145" i="16"/>
  <c r="AM1146" i="16"/>
  <c r="BG1146" i="16"/>
  <c r="AM1147" i="16"/>
  <c r="AD1147" i="16"/>
  <c r="AM1148" i="16"/>
  <c r="BJ1148" i="16" s="1"/>
  <c r="AM1149" i="16"/>
  <c r="BJ1149" i="16" s="1"/>
  <c r="AM1150" i="16"/>
  <c r="BG1150" i="16" s="1"/>
  <c r="AM1151" i="16"/>
  <c r="AD1151" i="16"/>
  <c r="AM1152" i="16"/>
  <c r="BJ1152" i="16" s="1"/>
  <c r="AM1153" i="16"/>
  <c r="BJ1153" i="16" s="1"/>
  <c r="AM1154" i="16"/>
  <c r="AM1155" i="16"/>
  <c r="AD1155" i="16"/>
  <c r="BI1155" i="16" s="1"/>
  <c r="AM1156" i="16"/>
  <c r="BJ1156" i="16" s="1"/>
  <c r="AM1157" i="16"/>
  <c r="AM1158" i="16"/>
  <c r="AM1159" i="16"/>
  <c r="AD1159" i="16" s="1"/>
  <c r="AM1160" i="16"/>
  <c r="AD1160" i="16"/>
  <c r="AM1161" i="16"/>
  <c r="AM1162" i="16"/>
  <c r="AG1123" i="16"/>
  <c r="AG1124" i="16"/>
  <c r="AG1125" i="16"/>
  <c r="AG1126" i="16"/>
  <c r="AG1127" i="16"/>
  <c r="AG1128" i="16"/>
  <c r="AG1129" i="16"/>
  <c r="AG1130" i="16"/>
  <c r="AG1131" i="16"/>
  <c r="AG1132" i="16"/>
  <c r="AG1133" i="16"/>
  <c r="AG1134" i="16"/>
  <c r="AG1135" i="16"/>
  <c r="AG1136" i="16"/>
  <c r="AG1137" i="16"/>
  <c r="AG1138" i="16"/>
  <c r="AG1139" i="16"/>
  <c r="AG1140" i="16"/>
  <c r="AG1141" i="16"/>
  <c r="AG1142" i="16"/>
  <c r="AG1143" i="16"/>
  <c r="AG1144" i="16"/>
  <c r="AG1145" i="16"/>
  <c r="AG1146" i="16"/>
  <c r="AG1147" i="16"/>
  <c r="AG1148" i="16"/>
  <c r="AG1149" i="16"/>
  <c r="AG1150" i="16"/>
  <c r="AG1151" i="16"/>
  <c r="AG1152" i="16"/>
  <c r="AG1153" i="16"/>
  <c r="AG1154" i="16"/>
  <c r="AG1155" i="16"/>
  <c r="AG1156" i="16"/>
  <c r="AG1157" i="16"/>
  <c r="AG1158" i="16"/>
  <c r="AG1159" i="16"/>
  <c r="AG1160" i="16"/>
  <c r="AG1161" i="16"/>
  <c r="AG1162" i="16"/>
  <c r="AJ1123" i="16"/>
  <c r="BC1123" i="16" s="1"/>
  <c r="AJ1124" i="16"/>
  <c r="BC1124" i="16" s="1"/>
  <c r="AJ1125" i="16"/>
  <c r="BC1125" i="16"/>
  <c r="AJ1126" i="16"/>
  <c r="BC1126" i="16" s="1"/>
  <c r="AJ1127" i="16"/>
  <c r="BC1127" i="16" s="1"/>
  <c r="AJ1128" i="16"/>
  <c r="BC1128" i="16" s="1"/>
  <c r="AJ1129" i="16"/>
  <c r="AJ1130" i="16"/>
  <c r="BC1130" i="16" s="1"/>
  <c r="AJ1131" i="16"/>
  <c r="BC1131" i="16"/>
  <c r="AJ1132" i="16"/>
  <c r="BC1132" i="16" s="1"/>
  <c r="AJ1133" i="16"/>
  <c r="BC1133" i="16" s="1"/>
  <c r="AJ1134" i="16"/>
  <c r="BC1134" i="16"/>
  <c r="AJ1135" i="16"/>
  <c r="BC1135" i="16" s="1"/>
  <c r="AJ1136" i="16"/>
  <c r="BC1136" i="16" s="1"/>
  <c r="AJ1137" i="16"/>
  <c r="BC1137" i="16"/>
  <c r="AJ1138" i="16"/>
  <c r="BC1138" i="16" s="1"/>
  <c r="AJ1139" i="16"/>
  <c r="BC1139" i="16" s="1"/>
  <c r="AJ1140" i="16"/>
  <c r="BC1140" i="16"/>
  <c r="AJ1141" i="16"/>
  <c r="BC1141" i="16" s="1"/>
  <c r="AJ1142" i="16"/>
  <c r="BC1142" i="16" s="1"/>
  <c r="AJ1143" i="16"/>
  <c r="BC1143" i="16"/>
  <c r="AJ1144" i="16"/>
  <c r="BC1144" i="16" s="1"/>
  <c r="AJ1145" i="16"/>
  <c r="BC1145" i="16" s="1"/>
  <c r="AJ1146" i="16"/>
  <c r="BC1146" i="16"/>
  <c r="AJ1147" i="16"/>
  <c r="BC1147" i="16" s="1"/>
  <c r="AJ1148" i="16"/>
  <c r="BC1148" i="16" s="1"/>
  <c r="AJ1149" i="16"/>
  <c r="BC1149" i="16"/>
  <c r="AJ1150" i="16"/>
  <c r="BC1150" i="16" s="1"/>
  <c r="AJ1151" i="16"/>
  <c r="BC1151" i="16" s="1"/>
  <c r="AJ1152" i="16"/>
  <c r="BC1152" i="16" s="1"/>
  <c r="AJ1153" i="16"/>
  <c r="BC1153" i="16" s="1"/>
  <c r="AJ1154" i="16"/>
  <c r="BC1154" i="16" s="1"/>
  <c r="AJ1155" i="16"/>
  <c r="BC1155" i="16"/>
  <c r="AJ1156" i="16"/>
  <c r="BC1156" i="16" s="1"/>
  <c r="AJ1157" i="16"/>
  <c r="BC1157" i="16" s="1"/>
  <c r="AJ1158" i="16"/>
  <c r="BC1158" i="16"/>
  <c r="AJ1159" i="16"/>
  <c r="BC1159" i="16" s="1"/>
  <c r="AJ1160" i="16"/>
  <c r="BC1160" i="16" s="1"/>
  <c r="AJ1161" i="16"/>
  <c r="BC1161" i="16" s="1"/>
  <c r="AJ1162" i="16"/>
  <c r="BC1162" i="16" s="1"/>
  <c r="AA57" i="36"/>
  <c r="AA59" i="36"/>
  <c r="AX82" i="16"/>
  <c r="AX81" i="16"/>
  <c r="AX80" i="16"/>
  <c r="AX79" i="16"/>
  <c r="AX78" i="16"/>
  <c r="AX77" i="16"/>
  <c r="BG118" i="36"/>
  <c r="AX118" i="36"/>
  <c r="AX116" i="36"/>
  <c r="AX115" i="36"/>
  <c r="C257" i="159"/>
  <c r="C11" i="159"/>
  <c r="C14" i="159"/>
  <c r="C13" i="159"/>
  <c r="C12" i="159"/>
  <c r="C9" i="159"/>
  <c r="C10" i="159" s="1"/>
  <c r="C8" i="159"/>
  <c r="N124" i="36"/>
  <c r="C30" i="159"/>
  <c r="BO12" i="36" s="1"/>
  <c r="C191" i="159"/>
  <c r="C204" i="159"/>
  <c r="C202" i="159"/>
  <c r="C221" i="159"/>
  <c r="C232" i="159"/>
  <c r="C234" i="159"/>
  <c r="C188" i="159"/>
  <c r="C195" i="159"/>
  <c r="C189" i="159"/>
  <c r="C218" i="159"/>
  <c r="C200" i="159"/>
  <c r="C230" i="159"/>
  <c r="C219" i="159"/>
  <c r="AZ26" i="37"/>
  <c r="C31" i="159"/>
  <c r="C63" i="159"/>
  <c r="C64" i="159"/>
  <c r="C65" i="159"/>
  <c r="C66" i="159"/>
  <c r="C67" i="159"/>
  <c r="BG137" i="16"/>
  <c r="AJ11" i="36"/>
  <c r="AJ13" i="36"/>
  <c r="B103" i="159"/>
  <c r="AJ17" i="36"/>
  <c r="AJ19" i="36"/>
  <c r="AJ23" i="36"/>
  <c r="AJ25" i="36"/>
  <c r="AJ27" i="36"/>
  <c r="AJ29" i="36"/>
  <c r="AJ31" i="36"/>
  <c r="AJ33" i="36"/>
  <c r="AJ35" i="36"/>
  <c r="AJ37" i="36"/>
  <c r="B115" i="159"/>
  <c r="AJ39" i="36"/>
  <c r="AJ41" i="36"/>
  <c r="AJ43" i="36"/>
  <c r="AJ47" i="36"/>
  <c r="AJ49" i="36"/>
  <c r="AJ51" i="36"/>
  <c r="AJ53" i="36"/>
  <c r="AJ55" i="36"/>
  <c r="AJ9" i="36"/>
  <c r="B101" i="159"/>
  <c r="AO69" i="16"/>
  <c r="Z69" i="16"/>
  <c r="K69" i="16"/>
  <c r="C36" i="159"/>
  <c r="B67" i="159"/>
  <c r="B66" i="159"/>
  <c r="B65" i="159"/>
  <c r="B62" i="159"/>
  <c r="B63" i="159"/>
  <c r="B64" i="159"/>
  <c r="B61" i="159"/>
  <c r="C45" i="159"/>
  <c r="C43" i="159"/>
  <c r="C42" i="159"/>
  <c r="C41" i="159"/>
  <c r="C40" i="159"/>
  <c r="C39" i="159"/>
  <c r="B45" i="159"/>
  <c r="B44" i="159"/>
  <c r="B43" i="159"/>
  <c r="B40" i="159"/>
  <c r="B41" i="159"/>
  <c r="B42" i="159"/>
  <c r="B39" i="159"/>
  <c r="B56" i="159"/>
  <c r="B55" i="159"/>
  <c r="B54" i="159"/>
  <c r="B51" i="159"/>
  <c r="B52" i="159"/>
  <c r="B53" i="159"/>
  <c r="B50" i="159"/>
  <c r="C27" i="159"/>
  <c r="C26" i="159"/>
  <c r="C25" i="159"/>
  <c r="C24" i="159"/>
  <c r="C23" i="159"/>
  <c r="C22" i="159"/>
  <c r="C7" i="159"/>
  <c r="C6" i="159"/>
  <c r="AT1122" i="16"/>
  <c r="AT1164" i="16" s="1"/>
  <c r="AT1077" i="16"/>
  <c r="AT1119" i="16"/>
  <c r="AT1032" i="16"/>
  <c r="AT1074" i="16" s="1"/>
  <c r="AT987" i="16"/>
  <c r="AT1029" i="16" s="1"/>
  <c r="AT942" i="16"/>
  <c r="AT984" i="16" s="1"/>
  <c r="AT897" i="16"/>
  <c r="AT939" i="16" s="1"/>
  <c r="AT852" i="16"/>
  <c r="AT807" i="16"/>
  <c r="AT849" i="16" s="1"/>
  <c r="AT762" i="16"/>
  <c r="AT804" i="16" s="1"/>
  <c r="AT717" i="16"/>
  <c r="AT759" i="16" s="1"/>
  <c r="AT672" i="16"/>
  <c r="AT714" i="16" s="1"/>
  <c r="AT627" i="16"/>
  <c r="AT669" i="16" s="1"/>
  <c r="AT582" i="16"/>
  <c r="AT624" i="16" s="1"/>
  <c r="AT537" i="16"/>
  <c r="AT579" i="16" s="1"/>
  <c r="AT492" i="16"/>
  <c r="AT534" i="16" s="1"/>
  <c r="AT447" i="16"/>
  <c r="AT489" i="16" s="1"/>
  <c r="AT402" i="16"/>
  <c r="AT444" i="16"/>
  <c r="AT357" i="16"/>
  <c r="AT399" i="16"/>
  <c r="AT312" i="16"/>
  <c r="AT354" i="16" s="1"/>
  <c r="AT267" i="16"/>
  <c r="AT309" i="16"/>
  <c r="AT222" i="16"/>
  <c r="AT264" i="16" s="1"/>
  <c r="AT177" i="16"/>
  <c r="AT219" i="16" s="1"/>
  <c r="AT132" i="16"/>
  <c r="AT174" i="16" s="1"/>
  <c r="AT87" i="16"/>
  <c r="AT129" i="16" s="1"/>
  <c r="AL53" i="37"/>
  <c r="AL26" i="37"/>
  <c r="D1122" i="16"/>
  <c r="D1032" i="16"/>
  <c r="AV1049" i="16" s="1"/>
  <c r="D987" i="16"/>
  <c r="AV1021" i="16" s="1"/>
  <c r="D942" i="16"/>
  <c r="D897" i="16"/>
  <c r="AV902" i="16" s="1"/>
  <c r="D852" i="16"/>
  <c r="D807" i="16"/>
  <c r="D762" i="16"/>
  <c r="D717" i="16"/>
  <c r="AV742" i="16" s="1"/>
  <c r="D672" i="16"/>
  <c r="D627" i="16"/>
  <c r="AV644" i="16" s="1"/>
  <c r="D582" i="16"/>
  <c r="AV595" i="16" s="1"/>
  <c r="D537" i="16"/>
  <c r="AV561" i="16" s="1"/>
  <c r="D492" i="16"/>
  <c r="D447" i="16"/>
  <c r="AV454" i="16" s="1"/>
  <c r="D402" i="16"/>
  <c r="AV428" i="16" s="1"/>
  <c r="D357" i="16"/>
  <c r="D312" i="16"/>
  <c r="D267" i="16"/>
  <c r="AV306" i="16" s="1"/>
  <c r="D222" i="16"/>
  <c r="D177" i="16"/>
  <c r="D132" i="16"/>
  <c r="BG201" i="16"/>
  <c r="BG207" i="16"/>
  <c r="BG211" i="16"/>
  <c r="BG212" i="16"/>
  <c r="BG291" i="16"/>
  <c r="BA294" i="16"/>
  <c r="BG333" i="16"/>
  <c r="BG358" i="16"/>
  <c r="BG396" i="16"/>
  <c r="BG409" i="16"/>
  <c r="BG472" i="16"/>
  <c r="BG478" i="16"/>
  <c r="BG505" i="16"/>
  <c r="BG541" i="16"/>
  <c r="BG573" i="16"/>
  <c r="BG577" i="16"/>
  <c r="BG583" i="16"/>
  <c r="BG605" i="16"/>
  <c r="BG613" i="16"/>
  <c r="BG632" i="16"/>
  <c r="BG682" i="16"/>
  <c r="BG688" i="16"/>
  <c r="BG697" i="16"/>
  <c r="BG703" i="16"/>
  <c r="BG709" i="16"/>
  <c r="BG740" i="16"/>
  <c r="BG741" i="16"/>
  <c r="BG749" i="16"/>
  <c r="BG750" i="16"/>
  <c r="BG764" i="16"/>
  <c r="BG779" i="16"/>
  <c r="BG782" i="16"/>
  <c r="BG785" i="16"/>
  <c r="BG788" i="16"/>
  <c r="BG819" i="16"/>
  <c r="BG832" i="16"/>
  <c r="BG860" i="16"/>
  <c r="BG863" i="16"/>
  <c r="BG872" i="16"/>
  <c r="BG898" i="16"/>
  <c r="BG902" i="16"/>
  <c r="BG905" i="16"/>
  <c r="BG918" i="16"/>
  <c r="BG952" i="16"/>
  <c r="BG955" i="16"/>
  <c r="BG956" i="16"/>
  <c r="BG976" i="16"/>
  <c r="BG996" i="16"/>
  <c r="BG1001" i="16"/>
  <c r="BG1027" i="16"/>
  <c r="AG1033" i="16"/>
  <c r="BB1033" i="16" s="1"/>
  <c r="AG1034" i="16"/>
  <c r="AG1035" i="16"/>
  <c r="BB1035" i="16" s="1"/>
  <c r="AG1036" i="16"/>
  <c r="AG1037" i="16"/>
  <c r="AG1038" i="16"/>
  <c r="BB1038" i="16" s="1"/>
  <c r="AG1039" i="16"/>
  <c r="AG1040" i="16"/>
  <c r="AG1041" i="16"/>
  <c r="AG1042" i="16"/>
  <c r="AG1043" i="16"/>
  <c r="BB1043" i="16" s="1"/>
  <c r="AG1044" i="16"/>
  <c r="BB1044" i="16" s="1"/>
  <c r="AG1045" i="16"/>
  <c r="AG1046" i="16"/>
  <c r="AG1047" i="16"/>
  <c r="AG1048" i="16"/>
  <c r="AG1049" i="16"/>
  <c r="AG1050" i="16"/>
  <c r="AG1051" i="16"/>
  <c r="AG1052" i="16"/>
  <c r="BB1052" i="16" s="1"/>
  <c r="AG1053" i="16"/>
  <c r="AG1054" i="16"/>
  <c r="AM1054" i="16"/>
  <c r="AJ1054" i="16"/>
  <c r="AG1055" i="16"/>
  <c r="AG1056" i="16"/>
  <c r="BB1056" i="16" s="1"/>
  <c r="AG1057" i="16"/>
  <c r="AM1057" i="16"/>
  <c r="AJ1057" i="16"/>
  <c r="BC1057" i="16"/>
  <c r="AG1058" i="16"/>
  <c r="AG1059" i="16"/>
  <c r="AG1060" i="16"/>
  <c r="AG1061" i="16"/>
  <c r="AG1062" i="16"/>
  <c r="AG1063" i="16"/>
  <c r="AG1064" i="16"/>
  <c r="AG1065" i="16"/>
  <c r="AM1065" i="16"/>
  <c r="AD1065" i="16"/>
  <c r="AJ1065" i="16"/>
  <c r="BC1065" i="16" s="1"/>
  <c r="AG1066" i="16"/>
  <c r="AG1067" i="16"/>
  <c r="BB1067" i="16" s="1"/>
  <c r="AG1068" i="16"/>
  <c r="BB1068" i="16" s="1"/>
  <c r="AG1069" i="16"/>
  <c r="AM1069" i="16"/>
  <c r="AJ1069" i="16"/>
  <c r="AG1070" i="16"/>
  <c r="AG1071" i="16"/>
  <c r="AG1072" i="16"/>
  <c r="AM1033" i="16"/>
  <c r="BG1033" i="16" s="1"/>
  <c r="AM1034" i="16"/>
  <c r="BJ1034" i="16" s="1"/>
  <c r="AM1035" i="16"/>
  <c r="AM1036" i="16"/>
  <c r="BJ1036" i="16" s="1"/>
  <c r="AM1037" i="16"/>
  <c r="AD1037" i="16" s="1"/>
  <c r="AM1038" i="16"/>
  <c r="AM1039" i="16"/>
  <c r="AD1039" i="16" s="1"/>
  <c r="AM1040" i="16"/>
  <c r="AM1041" i="16"/>
  <c r="BG1041" i="16"/>
  <c r="AM1042" i="16"/>
  <c r="BG1042" i="16" s="1"/>
  <c r="AM1043" i="16"/>
  <c r="BG1043" i="16" s="1"/>
  <c r="AM1044" i="16"/>
  <c r="BJ1044" i="16" s="1"/>
  <c r="AM1045" i="16"/>
  <c r="AM1046" i="16"/>
  <c r="BG1046" i="16" s="1"/>
  <c r="AM1047" i="16"/>
  <c r="AM1048" i="16"/>
  <c r="AM1049" i="16"/>
  <c r="AD1049" i="16"/>
  <c r="AM1050" i="16"/>
  <c r="BG1050" i="16" s="1"/>
  <c r="AM1051" i="16"/>
  <c r="AM1052" i="16"/>
  <c r="AM1053" i="16"/>
  <c r="BJ1053" i="16" s="1"/>
  <c r="AM1055" i="16"/>
  <c r="BJ1055" i="16" s="1"/>
  <c r="AM1056" i="16"/>
  <c r="BJ1056" i="16" s="1"/>
  <c r="AM1058" i="16"/>
  <c r="AM1059" i="16"/>
  <c r="AM1060" i="16"/>
  <c r="AM1061" i="16"/>
  <c r="AM1062" i="16"/>
  <c r="AM1063" i="16"/>
  <c r="BG1063" i="16" s="1"/>
  <c r="AM1064" i="16"/>
  <c r="AM1066" i="16"/>
  <c r="BG1066" i="16" s="1"/>
  <c r="AM1067" i="16"/>
  <c r="AM1068" i="16"/>
  <c r="AM1070" i="16"/>
  <c r="AM1071" i="16"/>
  <c r="AM1072" i="16"/>
  <c r="AD1072" i="16" s="1"/>
  <c r="AJ1033" i="16"/>
  <c r="AJ1034" i="16"/>
  <c r="BC1034" i="16" s="1"/>
  <c r="AJ1035" i="16"/>
  <c r="BC1035" i="16" s="1"/>
  <c r="AJ1036" i="16"/>
  <c r="AJ1037" i="16"/>
  <c r="BC1037" i="16"/>
  <c r="AJ1038" i="16"/>
  <c r="BC1038" i="16" s="1"/>
  <c r="AJ1039" i="16"/>
  <c r="BC1039" i="16" s="1"/>
  <c r="AJ1040" i="16"/>
  <c r="AJ1041" i="16"/>
  <c r="BC1041" i="16" s="1"/>
  <c r="AJ1042" i="16"/>
  <c r="BC1042" i="16" s="1"/>
  <c r="AJ1043" i="16"/>
  <c r="BC1043" i="16" s="1"/>
  <c r="AJ1044" i="16"/>
  <c r="BC1044" i="16"/>
  <c r="AJ1045" i="16"/>
  <c r="AJ1046" i="16"/>
  <c r="BC1046" i="16" s="1"/>
  <c r="AJ1047" i="16"/>
  <c r="BC1047" i="16" s="1"/>
  <c r="AJ1048" i="16"/>
  <c r="AJ1049" i="16"/>
  <c r="AJ1050" i="16"/>
  <c r="AJ1051" i="16"/>
  <c r="BC1051" i="16" s="1"/>
  <c r="AJ1052" i="16"/>
  <c r="BC1052" i="16" s="1"/>
  <c r="AJ1053" i="16"/>
  <c r="AJ1055" i="16"/>
  <c r="BC1055" i="16" s="1"/>
  <c r="AJ1056" i="16"/>
  <c r="AJ1058" i="16"/>
  <c r="BC1058" i="16"/>
  <c r="AJ1059" i="16"/>
  <c r="BC1059" i="16"/>
  <c r="AJ1060" i="16"/>
  <c r="BC1060" i="16" s="1"/>
  <c r="AJ1061" i="16"/>
  <c r="BC1061" i="16" s="1"/>
  <c r="AJ1062" i="16"/>
  <c r="AJ1063" i="16"/>
  <c r="AJ1064" i="16"/>
  <c r="BC1064" i="16" s="1"/>
  <c r="AJ1066" i="16"/>
  <c r="BC1066" i="16" s="1"/>
  <c r="AJ1067" i="16"/>
  <c r="AJ1068" i="16"/>
  <c r="BC1068" i="16" s="1"/>
  <c r="AJ1070" i="16"/>
  <c r="BC1070" i="16" s="1"/>
  <c r="AJ1071" i="16"/>
  <c r="BC1071" i="16" s="1"/>
  <c r="AJ1072" i="16"/>
  <c r="BG1078" i="16"/>
  <c r="BG1082" i="16"/>
  <c r="BG1090" i="16"/>
  <c r="BG1093" i="16"/>
  <c r="BG1094" i="16"/>
  <c r="BG1098" i="16"/>
  <c r="BG1099" i="16"/>
  <c r="BG1105" i="16"/>
  <c r="BG1106" i="16"/>
  <c r="BG1109" i="16"/>
  <c r="BG1125" i="16"/>
  <c r="BG1126" i="16"/>
  <c r="BG1130" i="16"/>
  <c r="BG1132" i="16"/>
  <c r="BG1140" i="16"/>
  <c r="BG1156" i="16"/>
  <c r="BD1123" i="16"/>
  <c r="BD1124" i="16"/>
  <c r="BD1125" i="16"/>
  <c r="BD1126" i="16"/>
  <c r="BD1127" i="16"/>
  <c r="BD1128" i="16"/>
  <c r="BD1129" i="16"/>
  <c r="BD1130" i="16"/>
  <c r="BD1131" i="16"/>
  <c r="BD1132" i="16"/>
  <c r="BD1133" i="16"/>
  <c r="BD1134" i="16"/>
  <c r="BD1135" i="16"/>
  <c r="BD1136" i="16"/>
  <c r="BD1137" i="16"/>
  <c r="BD1138" i="16"/>
  <c r="BD1139" i="16"/>
  <c r="BD1140" i="16"/>
  <c r="BD1141" i="16"/>
  <c r="BD1142" i="16"/>
  <c r="BD1143" i="16"/>
  <c r="BD1144" i="16"/>
  <c r="BD1145" i="16"/>
  <c r="BD1146" i="16"/>
  <c r="BD1147" i="16"/>
  <c r="BD1148" i="16"/>
  <c r="BD1149" i="16"/>
  <c r="BD1150" i="16"/>
  <c r="BD1151" i="16"/>
  <c r="BD1152" i="16"/>
  <c r="BD1153" i="16"/>
  <c r="BD1154" i="16"/>
  <c r="BD1155" i="16"/>
  <c r="BD1156" i="16"/>
  <c r="BD1157" i="16"/>
  <c r="BD1158" i="16"/>
  <c r="BD1159" i="16"/>
  <c r="BD1160" i="16"/>
  <c r="BD1161" i="16"/>
  <c r="BD1162" i="16"/>
  <c r="BD1078" i="16"/>
  <c r="BD1079" i="16"/>
  <c r="BD1080" i="16"/>
  <c r="BD1081" i="16"/>
  <c r="BD1082" i="16"/>
  <c r="BD1083" i="16"/>
  <c r="BD1084" i="16"/>
  <c r="BD1085" i="16"/>
  <c r="BD1086" i="16"/>
  <c r="BD1087" i="16"/>
  <c r="BD1088" i="16"/>
  <c r="BD1089" i="16"/>
  <c r="BD1090" i="16"/>
  <c r="BD1091" i="16"/>
  <c r="BD1092" i="16"/>
  <c r="BD1093" i="16"/>
  <c r="BD1094" i="16"/>
  <c r="BD1095" i="16"/>
  <c r="BD1096" i="16"/>
  <c r="BD1097" i="16"/>
  <c r="BD1098" i="16"/>
  <c r="BD1099" i="16"/>
  <c r="BD1100" i="16"/>
  <c r="BD1101" i="16"/>
  <c r="BD1102" i="16"/>
  <c r="BD1103" i="16"/>
  <c r="BD1104" i="16"/>
  <c r="BD1105" i="16"/>
  <c r="BD1106" i="16"/>
  <c r="BD1107" i="16"/>
  <c r="BD1108" i="16"/>
  <c r="BD1109" i="16"/>
  <c r="BD1110" i="16"/>
  <c r="BD1111" i="16"/>
  <c r="BD1112" i="16"/>
  <c r="BD1113" i="16"/>
  <c r="BD1114" i="16"/>
  <c r="BD1115" i="16"/>
  <c r="BD1116" i="16"/>
  <c r="BD1117" i="16"/>
  <c r="BD1033" i="16"/>
  <c r="BD1034" i="16"/>
  <c r="BD1035" i="16"/>
  <c r="BD1036" i="16"/>
  <c r="BD1037" i="16"/>
  <c r="BD1038" i="16"/>
  <c r="BD1039" i="16"/>
  <c r="BD1040" i="16"/>
  <c r="BD1041" i="16"/>
  <c r="BD1042" i="16"/>
  <c r="BD1043" i="16"/>
  <c r="BD1044" i="16"/>
  <c r="BD1045" i="16"/>
  <c r="BD1046" i="16"/>
  <c r="BD1047" i="16"/>
  <c r="BD1048" i="16"/>
  <c r="BD1049" i="16"/>
  <c r="BD1050" i="16"/>
  <c r="BD1051" i="16"/>
  <c r="BD1052" i="16"/>
  <c r="BD1053" i="16"/>
  <c r="BD1054" i="16"/>
  <c r="BD1055" i="16"/>
  <c r="BD1056" i="16"/>
  <c r="BD1057" i="16"/>
  <c r="BD1058" i="16"/>
  <c r="BD1059" i="16"/>
  <c r="BD1060" i="16"/>
  <c r="BD1061" i="16"/>
  <c r="BD1062" i="16"/>
  <c r="BD1063" i="16"/>
  <c r="BD1064" i="16"/>
  <c r="BD1065" i="16"/>
  <c r="BD1066" i="16"/>
  <c r="BD1067" i="16"/>
  <c r="BD1068" i="16"/>
  <c r="BD1069" i="16"/>
  <c r="BD1070" i="16"/>
  <c r="BD1071" i="16"/>
  <c r="BD1072" i="16"/>
  <c r="BD988" i="16"/>
  <c r="BD989" i="16"/>
  <c r="BD990" i="16"/>
  <c r="BD991" i="16"/>
  <c r="BD992" i="16"/>
  <c r="BD993" i="16"/>
  <c r="BD994" i="16"/>
  <c r="BD995" i="16"/>
  <c r="BD996" i="16"/>
  <c r="BD997" i="16"/>
  <c r="BD998" i="16"/>
  <c r="BD999" i="16"/>
  <c r="BD1000" i="16"/>
  <c r="BD1001" i="16"/>
  <c r="BD1002" i="16"/>
  <c r="BD1003" i="16"/>
  <c r="BD1004" i="16"/>
  <c r="BD1005" i="16"/>
  <c r="BD1006" i="16"/>
  <c r="BD1007" i="16"/>
  <c r="BD1008" i="16"/>
  <c r="BD1009" i="16"/>
  <c r="BD1010" i="16"/>
  <c r="BD1011" i="16"/>
  <c r="BD1012" i="16"/>
  <c r="BD1013" i="16"/>
  <c r="BD1014" i="16"/>
  <c r="BD1015" i="16"/>
  <c r="BD1016" i="16"/>
  <c r="BD1017" i="16"/>
  <c r="BD1018" i="16"/>
  <c r="BD1019" i="16"/>
  <c r="BD1020" i="16"/>
  <c r="BD1021" i="16"/>
  <c r="BD1022" i="16"/>
  <c r="BD1023" i="16"/>
  <c r="BD1024" i="16"/>
  <c r="BD1025" i="16"/>
  <c r="BD1026" i="16"/>
  <c r="BD1027" i="16"/>
  <c r="BD943" i="16"/>
  <c r="BD944" i="16"/>
  <c r="BD945" i="16"/>
  <c r="BD946" i="16"/>
  <c r="BD947" i="16"/>
  <c r="BD948" i="16"/>
  <c r="BD949" i="16"/>
  <c r="BD950" i="16"/>
  <c r="BD951" i="16"/>
  <c r="BD952" i="16"/>
  <c r="BD953" i="16"/>
  <c r="BD954" i="16"/>
  <c r="BD955" i="16"/>
  <c r="BD956" i="16"/>
  <c r="BD957" i="16"/>
  <c r="BD958" i="16"/>
  <c r="BD959" i="16"/>
  <c r="BD960" i="16"/>
  <c r="BD961" i="16"/>
  <c r="BD962" i="16"/>
  <c r="BD963" i="16"/>
  <c r="BD964" i="16"/>
  <c r="BD965" i="16"/>
  <c r="BD966" i="16"/>
  <c r="BD967" i="16"/>
  <c r="BD968" i="16"/>
  <c r="BD969" i="16"/>
  <c r="BD970" i="16"/>
  <c r="BD971" i="16"/>
  <c r="BD972" i="16"/>
  <c r="BD973" i="16"/>
  <c r="BD974" i="16"/>
  <c r="BD975" i="16"/>
  <c r="BD976" i="16"/>
  <c r="BD977" i="16"/>
  <c r="BD978" i="16"/>
  <c r="BD979" i="16"/>
  <c r="BD980" i="16"/>
  <c r="BD981" i="16"/>
  <c r="BD982" i="16"/>
  <c r="BD898" i="16"/>
  <c r="BD899" i="16"/>
  <c r="BD900" i="16"/>
  <c r="BD901" i="16"/>
  <c r="BD902" i="16"/>
  <c r="BD903" i="16"/>
  <c r="BD904" i="16"/>
  <c r="BD905" i="16"/>
  <c r="BD906" i="16"/>
  <c r="BD907" i="16"/>
  <c r="BD908" i="16"/>
  <c r="BD909" i="16"/>
  <c r="BD910" i="16"/>
  <c r="BD911" i="16"/>
  <c r="BD912" i="16"/>
  <c r="BD913" i="16"/>
  <c r="BD914" i="16"/>
  <c r="BD915" i="16"/>
  <c r="BD916" i="16"/>
  <c r="BD917" i="16"/>
  <c r="BD918" i="16"/>
  <c r="BD919" i="16"/>
  <c r="BD920" i="16"/>
  <c r="BD921" i="16"/>
  <c r="BD922" i="16"/>
  <c r="BD923" i="16"/>
  <c r="BD924" i="16"/>
  <c r="BD925" i="16"/>
  <c r="BD926" i="16"/>
  <c r="BD927" i="16"/>
  <c r="BD928" i="16"/>
  <c r="BD929" i="16"/>
  <c r="BD930" i="16"/>
  <c r="BD931" i="16"/>
  <c r="BD932" i="16"/>
  <c r="BD933" i="16"/>
  <c r="BD934" i="16"/>
  <c r="BD935" i="16"/>
  <c r="BD936" i="16"/>
  <c r="BD937" i="16"/>
  <c r="BD853" i="16"/>
  <c r="BD854" i="16"/>
  <c r="BD855" i="16"/>
  <c r="BD856" i="16"/>
  <c r="BD857" i="16"/>
  <c r="BD858" i="16"/>
  <c r="BD859" i="16"/>
  <c r="BD860" i="16"/>
  <c r="BD861" i="16"/>
  <c r="BD862" i="16"/>
  <c r="BD863" i="16"/>
  <c r="BD864" i="16"/>
  <c r="BD865" i="16"/>
  <c r="BD866" i="16"/>
  <c r="BD867" i="16"/>
  <c r="BD868" i="16"/>
  <c r="BD869" i="16"/>
  <c r="BD870" i="16"/>
  <c r="BD871" i="16"/>
  <c r="BD872" i="16"/>
  <c r="BD873" i="16"/>
  <c r="BD874" i="16"/>
  <c r="BD875" i="16"/>
  <c r="BD876" i="16"/>
  <c r="BD877" i="16"/>
  <c r="BD878" i="16"/>
  <c r="BD879" i="16"/>
  <c r="BD880" i="16"/>
  <c r="BD881" i="16"/>
  <c r="BD882" i="16"/>
  <c r="BD883" i="16"/>
  <c r="BD884" i="16"/>
  <c r="BD885" i="16"/>
  <c r="BD886" i="16"/>
  <c r="BD887" i="16"/>
  <c r="BD888" i="16"/>
  <c r="BD889" i="16"/>
  <c r="BD890" i="16"/>
  <c r="BD891" i="16"/>
  <c r="BD892" i="16"/>
  <c r="BD808" i="16"/>
  <c r="BD809" i="16"/>
  <c r="BD810" i="16"/>
  <c r="BD811" i="16"/>
  <c r="BD812" i="16"/>
  <c r="BD813" i="16"/>
  <c r="BD814" i="16"/>
  <c r="BD815" i="16"/>
  <c r="BD816" i="16"/>
  <c r="BD817" i="16"/>
  <c r="BD818" i="16"/>
  <c r="BD819" i="16"/>
  <c r="BD820" i="16"/>
  <c r="BD821" i="16"/>
  <c r="BD822" i="16"/>
  <c r="BD823" i="16"/>
  <c r="BD824" i="16"/>
  <c r="BD825" i="16"/>
  <c r="BD826" i="16"/>
  <c r="BD827" i="16"/>
  <c r="BD828" i="16"/>
  <c r="BD829" i="16"/>
  <c r="BD830" i="16"/>
  <c r="BD831" i="16"/>
  <c r="BD832" i="16"/>
  <c r="BD833" i="16"/>
  <c r="BD834" i="16"/>
  <c r="BD835" i="16"/>
  <c r="BD836" i="16"/>
  <c r="BD837" i="16"/>
  <c r="BD838" i="16"/>
  <c r="BD839" i="16"/>
  <c r="BD840" i="16"/>
  <c r="BD841" i="16"/>
  <c r="BD842" i="16"/>
  <c r="BD843" i="16"/>
  <c r="BD844" i="16"/>
  <c r="BD845" i="16"/>
  <c r="BD846" i="16"/>
  <c r="BD847" i="16"/>
  <c r="BD628" i="16"/>
  <c r="BD629" i="16"/>
  <c r="BD630" i="16"/>
  <c r="BD631" i="16"/>
  <c r="BD632" i="16"/>
  <c r="BD633" i="16"/>
  <c r="BD634" i="16"/>
  <c r="BD635" i="16"/>
  <c r="BD636" i="16"/>
  <c r="BD637" i="16"/>
  <c r="BD638" i="16"/>
  <c r="BD639" i="16"/>
  <c r="BD640" i="16"/>
  <c r="BD641" i="16"/>
  <c r="BD642" i="16"/>
  <c r="BD643" i="16"/>
  <c r="BD644" i="16"/>
  <c r="BD645" i="16"/>
  <c r="BD646" i="16"/>
  <c r="BD647" i="16"/>
  <c r="BD648" i="16"/>
  <c r="BD649" i="16"/>
  <c r="BD650" i="16"/>
  <c r="BD651" i="16"/>
  <c r="BD652" i="16"/>
  <c r="BD653" i="16"/>
  <c r="BD654" i="16"/>
  <c r="BD655" i="16"/>
  <c r="BD656" i="16"/>
  <c r="BD657" i="16"/>
  <c r="BD658" i="16"/>
  <c r="BD659" i="16"/>
  <c r="BD660" i="16"/>
  <c r="BD661" i="16"/>
  <c r="BD662" i="16"/>
  <c r="BD663" i="16"/>
  <c r="BD664" i="16"/>
  <c r="BD665" i="16"/>
  <c r="BD666" i="16"/>
  <c r="BD667" i="16"/>
  <c r="BD583" i="16"/>
  <c r="BD584" i="16"/>
  <c r="BD585" i="16"/>
  <c r="BD586" i="16"/>
  <c r="BD587" i="16"/>
  <c r="BD588" i="16"/>
  <c r="BD589" i="16"/>
  <c r="BD590" i="16"/>
  <c r="BD591" i="16"/>
  <c r="BD592" i="16"/>
  <c r="BD593" i="16"/>
  <c r="BD594" i="16"/>
  <c r="BD595" i="16"/>
  <c r="BD596" i="16"/>
  <c r="BD597" i="16"/>
  <c r="BD598" i="16"/>
  <c r="BD599" i="16"/>
  <c r="BD600" i="16"/>
  <c r="BD601" i="16"/>
  <c r="BD602" i="16"/>
  <c r="BD603" i="16"/>
  <c r="BD604" i="16"/>
  <c r="BD605" i="16"/>
  <c r="BD606" i="16"/>
  <c r="BD607" i="16"/>
  <c r="BD608" i="16"/>
  <c r="BD609" i="16"/>
  <c r="BD610" i="16"/>
  <c r="BD611" i="16"/>
  <c r="BD612" i="16"/>
  <c r="BD613" i="16"/>
  <c r="BD614" i="16"/>
  <c r="BD615" i="16"/>
  <c r="BD616" i="16"/>
  <c r="BD617" i="16"/>
  <c r="BD618" i="16"/>
  <c r="BD619" i="16"/>
  <c r="BD620" i="16"/>
  <c r="BD621" i="16"/>
  <c r="BD622" i="16"/>
  <c r="BD538" i="16"/>
  <c r="BD539" i="16"/>
  <c r="BD540" i="16"/>
  <c r="BD541" i="16"/>
  <c r="BD542" i="16"/>
  <c r="BD543" i="16"/>
  <c r="BD544" i="16"/>
  <c r="BD545" i="16"/>
  <c r="BD546" i="16"/>
  <c r="BD547" i="16"/>
  <c r="BD548" i="16"/>
  <c r="BD549" i="16"/>
  <c r="BD550" i="16"/>
  <c r="BD551" i="16"/>
  <c r="BD552" i="16"/>
  <c r="BD553" i="16"/>
  <c r="BD554" i="16"/>
  <c r="BD555" i="16"/>
  <c r="BD556" i="16"/>
  <c r="BD557" i="16"/>
  <c r="BD558" i="16"/>
  <c r="BD559" i="16"/>
  <c r="BD560" i="16"/>
  <c r="BD561" i="16"/>
  <c r="BD562" i="16"/>
  <c r="BD563" i="16"/>
  <c r="BD564" i="16"/>
  <c r="BD565" i="16"/>
  <c r="BD566" i="16"/>
  <c r="BD567" i="16"/>
  <c r="BD568" i="16"/>
  <c r="BD569" i="16"/>
  <c r="BD570" i="16"/>
  <c r="BD571" i="16"/>
  <c r="BD572" i="16"/>
  <c r="BD573" i="16"/>
  <c r="BD574" i="16"/>
  <c r="BD575" i="16"/>
  <c r="BD576" i="16"/>
  <c r="BD577" i="16"/>
  <c r="BD493" i="16"/>
  <c r="BD494" i="16"/>
  <c r="BD495" i="16"/>
  <c r="BD496" i="16"/>
  <c r="BD497" i="16"/>
  <c r="BD498" i="16"/>
  <c r="BD499" i="16"/>
  <c r="BD500" i="16"/>
  <c r="BD501" i="16"/>
  <c r="BD502" i="16"/>
  <c r="BD503" i="16"/>
  <c r="BD504" i="16"/>
  <c r="BD505" i="16"/>
  <c r="BD506" i="16"/>
  <c r="BD507" i="16"/>
  <c r="BD508" i="16"/>
  <c r="BD509" i="16"/>
  <c r="BD510" i="16"/>
  <c r="BD511" i="16"/>
  <c r="BD512" i="16"/>
  <c r="BD513" i="16"/>
  <c r="BD514" i="16"/>
  <c r="BD515" i="16"/>
  <c r="BD516" i="16"/>
  <c r="BD517" i="16"/>
  <c r="BD518" i="16"/>
  <c r="BD519" i="16"/>
  <c r="BD520" i="16"/>
  <c r="BD521" i="16"/>
  <c r="BD522" i="16"/>
  <c r="BD523" i="16"/>
  <c r="BD524" i="16"/>
  <c r="BD525" i="16"/>
  <c r="BD526" i="16"/>
  <c r="BD527" i="16"/>
  <c r="BD528" i="16"/>
  <c r="BD529" i="16"/>
  <c r="BD530" i="16"/>
  <c r="BD531" i="16"/>
  <c r="BD532" i="16"/>
  <c r="BD448" i="16"/>
  <c r="BD449" i="16"/>
  <c r="BD450" i="16"/>
  <c r="BD451" i="16"/>
  <c r="BD452" i="16"/>
  <c r="BD453" i="16"/>
  <c r="BD454" i="16"/>
  <c r="BD455" i="16"/>
  <c r="BD456" i="16"/>
  <c r="BD457" i="16"/>
  <c r="BD458" i="16"/>
  <c r="BD459" i="16"/>
  <c r="BD460" i="16"/>
  <c r="BD461" i="16"/>
  <c r="BD462" i="16"/>
  <c r="BD463" i="16"/>
  <c r="BD464" i="16"/>
  <c r="BD465" i="16"/>
  <c r="BD466" i="16"/>
  <c r="BD467" i="16"/>
  <c r="BD468" i="16"/>
  <c r="BD469" i="16"/>
  <c r="BD470" i="16"/>
  <c r="BD471" i="16"/>
  <c r="BD472" i="16"/>
  <c r="BD473" i="16"/>
  <c r="BD474" i="16"/>
  <c r="BD475" i="16"/>
  <c r="BD476" i="16"/>
  <c r="BD477" i="16"/>
  <c r="BD478" i="16"/>
  <c r="BD479" i="16"/>
  <c r="BD480" i="16"/>
  <c r="BD481" i="16"/>
  <c r="BD482" i="16"/>
  <c r="BD483" i="16"/>
  <c r="BD484" i="16"/>
  <c r="BD485" i="16"/>
  <c r="BD486" i="16"/>
  <c r="BD487" i="16"/>
  <c r="BD403" i="16"/>
  <c r="BD404" i="16"/>
  <c r="BD405" i="16"/>
  <c r="BD406" i="16"/>
  <c r="BD407" i="16"/>
  <c r="BD408" i="16"/>
  <c r="BD409" i="16"/>
  <c r="BD410" i="16"/>
  <c r="BD411" i="16"/>
  <c r="BD412" i="16"/>
  <c r="BD413" i="16"/>
  <c r="BD414" i="16"/>
  <c r="BD415" i="16"/>
  <c r="BD416" i="16"/>
  <c r="BD417" i="16"/>
  <c r="BD418" i="16"/>
  <c r="BD419" i="16"/>
  <c r="BD420" i="16"/>
  <c r="BD421" i="16"/>
  <c r="BD422" i="16"/>
  <c r="BD423" i="16"/>
  <c r="BD424" i="16"/>
  <c r="BD425" i="16"/>
  <c r="BD426" i="16"/>
  <c r="BD427" i="16"/>
  <c r="BD428" i="16"/>
  <c r="BD429" i="16"/>
  <c r="BD430" i="16"/>
  <c r="BD431" i="16"/>
  <c r="BD432" i="16"/>
  <c r="BD433" i="16"/>
  <c r="BD434" i="16"/>
  <c r="BD435" i="16"/>
  <c r="BD436" i="16"/>
  <c r="BD437" i="16"/>
  <c r="BD438" i="16"/>
  <c r="BD439" i="16"/>
  <c r="BD440" i="16"/>
  <c r="BD441" i="16"/>
  <c r="BD442" i="16"/>
  <c r="BA367" i="16"/>
  <c r="BD358" i="16"/>
  <c r="BD359" i="16"/>
  <c r="BD360" i="16"/>
  <c r="BD361" i="16"/>
  <c r="BD362" i="16"/>
  <c r="BD363" i="16"/>
  <c r="BD364" i="16"/>
  <c r="BD365" i="16"/>
  <c r="BD366" i="16"/>
  <c r="BD367" i="16"/>
  <c r="BD368" i="16"/>
  <c r="BD369" i="16"/>
  <c r="BD370" i="16"/>
  <c r="BD371" i="16"/>
  <c r="BD372" i="16"/>
  <c r="BD373" i="16"/>
  <c r="BD374" i="16"/>
  <c r="BD375" i="16"/>
  <c r="BD376" i="16"/>
  <c r="BD377" i="16"/>
  <c r="BD378" i="16"/>
  <c r="BD379" i="16"/>
  <c r="BD380" i="16"/>
  <c r="BD381" i="16"/>
  <c r="BD382" i="16"/>
  <c r="BD383" i="16"/>
  <c r="BD384" i="16"/>
  <c r="BD385" i="16"/>
  <c r="BD386" i="16"/>
  <c r="BD387" i="16"/>
  <c r="BD388" i="16"/>
  <c r="BD389" i="16"/>
  <c r="BD390" i="16"/>
  <c r="BD391" i="16"/>
  <c r="BD392" i="16"/>
  <c r="BD393" i="16"/>
  <c r="BD394" i="16"/>
  <c r="BD395" i="16"/>
  <c r="BD396" i="16"/>
  <c r="BD397" i="16"/>
  <c r="BD313" i="16"/>
  <c r="BD314" i="16"/>
  <c r="BD315" i="16"/>
  <c r="BD316" i="16"/>
  <c r="BD317" i="16"/>
  <c r="BD318" i="16"/>
  <c r="BD319" i="16"/>
  <c r="BD320" i="16"/>
  <c r="BD321" i="16"/>
  <c r="BD322" i="16"/>
  <c r="BD323" i="16"/>
  <c r="BD324" i="16"/>
  <c r="BD325" i="16"/>
  <c r="BD326" i="16"/>
  <c r="BD327" i="16"/>
  <c r="BD328" i="16"/>
  <c r="BD329" i="16"/>
  <c r="BD330" i="16"/>
  <c r="BD331" i="16"/>
  <c r="BD332" i="16"/>
  <c r="BD333" i="16"/>
  <c r="BD334" i="16"/>
  <c r="BD335" i="16"/>
  <c r="BD336" i="16"/>
  <c r="BD337" i="16"/>
  <c r="BD338" i="16"/>
  <c r="BD339" i="16"/>
  <c r="BD340" i="16"/>
  <c r="BD341" i="16"/>
  <c r="BD342" i="16"/>
  <c r="BD343" i="16"/>
  <c r="BD344" i="16"/>
  <c r="BD345" i="16"/>
  <c r="BD346" i="16"/>
  <c r="BD347" i="16"/>
  <c r="BD348" i="16"/>
  <c r="BD349" i="16"/>
  <c r="BD350" i="16"/>
  <c r="BD351" i="16"/>
  <c r="BD352" i="16"/>
  <c r="BD268" i="16"/>
  <c r="BD269" i="16"/>
  <c r="BD270" i="16"/>
  <c r="BD271" i="16"/>
  <c r="BD272" i="16"/>
  <c r="BD273" i="16"/>
  <c r="BD274" i="16"/>
  <c r="BD275" i="16"/>
  <c r="BD276" i="16"/>
  <c r="BD277" i="16"/>
  <c r="BD278" i="16"/>
  <c r="BD279" i="16"/>
  <c r="BD280" i="16"/>
  <c r="BD281" i="16"/>
  <c r="BD282" i="16"/>
  <c r="BD283" i="16"/>
  <c r="BD284" i="16"/>
  <c r="BD285" i="16"/>
  <c r="BD286" i="16"/>
  <c r="BD287" i="16"/>
  <c r="BD288" i="16"/>
  <c r="BD289" i="16"/>
  <c r="BD290" i="16"/>
  <c r="BD291" i="16"/>
  <c r="BD292" i="16"/>
  <c r="BD293" i="16"/>
  <c r="BD294" i="16"/>
  <c r="BD295" i="16"/>
  <c r="BD296" i="16"/>
  <c r="BD297" i="16"/>
  <c r="BD298" i="16"/>
  <c r="BD299" i="16"/>
  <c r="BD300" i="16"/>
  <c r="BD301" i="16"/>
  <c r="BD302" i="16"/>
  <c r="BD303" i="16"/>
  <c r="BD304" i="16"/>
  <c r="BD305" i="16"/>
  <c r="BD306" i="16"/>
  <c r="BD307" i="16"/>
  <c r="BD223" i="16"/>
  <c r="BD224" i="16"/>
  <c r="BD225" i="16"/>
  <c r="BD226" i="16"/>
  <c r="BD227" i="16"/>
  <c r="BD228" i="16"/>
  <c r="BD229" i="16"/>
  <c r="BD230" i="16"/>
  <c r="BD231" i="16"/>
  <c r="BD232" i="16"/>
  <c r="BD233" i="16"/>
  <c r="BD234" i="16"/>
  <c r="BD235" i="16"/>
  <c r="BD236" i="16"/>
  <c r="BD237" i="16"/>
  <c r="BD238" i="16"/>
  <c r="BD239" i="16"/>
  <c r="BD240" i="16"/>
  <c r="BD241" i="16"/>
  <c r="BD242" i="16"/>
  <c r="BD243" i="16"/>
  <c r="BD244" i="16"/>
  <c r="BD245" i="16"/>
  <c r="BD246" i="16"/>
  <c r="BD247" i="16"/>
  <c r="BD248" i="16"/>
  <c r="BD249" i="16"/>
  <c r="BD250" i="16"/>
  <c r="BD251" i="16"/>
  <c r="BD252" i="16"/>
  <c r="BD253" i="16"/>
  <c r="BD254" i="16"/>
  <c r="BD255" i="16"/>
  <c r="BD256" i="16"/>
  <c r="BD257" i="16"/>
  <c r="BD258" i="16"/>
  <c r="BD259" i="16"/>
  <c r="BD260" i="16"/>
  <c r="BD261" i="16"/>
  <c r="BD262" i="16"/>
  <c r="BD178" i="16"/>
  <c r="BD179" i="16"/>
  <c r="BD180" i="16"/>
  <c r="BD181" i="16"/>
  <c r="BD182" i="16"/>
  <c r="BD183" i="16"/>
  <c r="BD184" i="16"/>
  <c r="BD185" i="16"/>
  <c r="BD186" i="16"/>
  <c r="BD187" i="16"/>
  <c r="BD188" i="16"/>
  <c r="BD189" i="16"/>
  <c r="BD190" i="16"/>
  <c r="BD191" i="16"/>
  <c r="BD192" i="16"/>
  <c r="BD193" i="16"/>
  <c r="BD194" i="16"/>
  <c r="BD195" i="16"/>
  <c r="BD196" i="16"/>
  <c r="BD197" i="16"/>
  <c r="BD198" i="16"/>
  <c r="BD199" i="16"/>
  <c r="BD200" i="16"/>
  <c r="BD201" i="16"/>
  <c r="BD202" i="16"/>
  <c r="BD203" i="16"/>
  <c r="BD204" i="16"/>
  <c r="BD205" i="16"/>
  <c r="BD206" i="16"/>
  <c r="BD207" i="16"/>
  <c r="BD208" i="16"/>
  <c r="BD209" i="16"/>
  <c r="BD210" i="16"/>
  <c r="BD211" i="16"/>
  <c r="BD212" i="16"/>
  <c r="BD213" i="16"/>
  <c r="BD214" i="16"/>
  <c r="BD215" i="16"/>
  <c r="BD216" i="16"/>
  <c r="BD217" i="16"/>
  <c r="BD802" i="16"/>
  <c r="BD801" i="16"/>
  <c r="BD800" i="16"/>
  <c r="BD799" i="16"/>
  <c r="BD798" i="16"/>
  <c r="BD797" i="16"/>
  <c r="BD796" i="16"/>
  <c r="BD795" i="16"/>
  <c r="BD794" i="16"/>
  <c r="BD793" i="16"/>
  <c r="BD792" i="16"/>
  <c r="BD791" i="16"/>
  <c r="BD790" i="16"/>
  <c r="BD789" i="16"/>
  <c r="BD788" i="16"/>
  <c r="BD787" i="16"/>
  <c r="BD786" i="16"/>
  <c r="BD785" i="16"/>
  <c r="BD784" i="16"/>
  <c r="BD783" i="16"/>
  <c r="BD757" i="16"/>
  <c r="BD756" i="16"/>
  <c r="BD755" i="16"/>
  <c r="BD754" i="16"/>
  <c r="BD753" i="16"/>
  <c r="BD752" i="16"/>
  <c r="BD751" i="16"/>
  <c r="BD750" i="16"/>
  <c r="BD749" i="16"/>
  <c r="BD748" i="16"/>
  <c r="BD747" i="16"/>
  <c r="BD746" i="16"/>
  <c r="BD745" i="16"/>
  <c r="BD744" i="16"/>
  <c r="BD743" i="16"/>
  <c r="BD742" i="16"/>
  <c r="BD741" i="16"/>
  <c r="BD740" i="16"/>
  <c r="BD739" i="16"/>
  <c r="BD738" i="16"/>
  <c r="BD712" i="16"/>
  <c r="BD711" i="16"/>
  <c r="BD710" i="16"/>
  <c r="BD709" i="16"/>
  <c r="BD708" i="16"/>
  <c r="BD707" i="16"/>
  <c r="BD706" i="16"/>
  <c r="BD705" i="16"/>
  <c r="BD704" i="16"/>
  <c r="BD703" i="16"/>
  <c r="BD696" i="16"/>
  <c r="BD695" i="16"/>
  <c r="BD694" i="16"/>
  <c r="BD693" i="16"/>
  <c r="BD692" i="16"/>
  <c r="BD691" i="16"/>
  <c r="BD702" i="16"/>
  <c r="BD701" i="16"/>
  <c r="BD700" i="16"/>
  <c r="BD699" i="16"/>
  <c r="BG439" i="16"/>
  <c r="BG282" i="16"/>
  <c r="BD164" i="16"/>
  <c r="BD163" i="16"/>
  <c r="BD168" i="16"/>
  <c r="BD167" i="16"/>
  <c r="BD166" i="16"/>
  <c r="BD165" i="16"/>
  <c r="BD158" i="16"/>
  <c r="BD157" i="16"/>
  <c r="BD156" i="16"/>
  <c r="BD155" i="16"/>
  <c r="BD154" i="16"/>
  <c r="BD153" i="16"/>
  <c r="BD152" i="16"/>
  <c r="BD151" i="16"/>
  <c r="BD162" i="16"/>
  <c r="BD161" i="16"/>
  <c r="BD160" i="16"/>
  <c r="BD159" i="16"/>
  <c r="BD170" i="16"/>
  <c r="BD169" i="16"/>
  <c r="BD127" i="16"/>
  <c r="BD126" i="16"/>
  <c r="BD125" i="16"/>
  <c r="BD124" i="16"/>
  <c r="BD123" i="16"/>
  <c r="BD113" i="16"/>
  <c r="BD112" i="16"/>
  <c r="BD111" i="16"/>
  <c r="BD110" i="16"/>
  <c r="BD109" i="16"/>
  <c r="BD108" i="16"/>
  <c r="BD107" i="16"/>
  <c r="BD106" i="16"/>
  <c r="BD105" i="16"/>
  <c r="BD116" i="16"/>
  <c r="BD115" i="16"/>
  <c r="BD114" i="16"/>
  <c r="BD119" i="16"/>
  <c r="BD118" i="16"/>
  <c r="BD117" i="16"/>
  <c r="AJ26" i="37"/>
  <c r="AJ30" i="37"/>
  <c r="AJ28" i="37"/>
  <c r="BD6" i="37"/>
  <c r="AE6" i="37"/>
  <c r="AP6" i="37"/>
  <c r="AJ57" i="37"/>
  <c r="AJ55" i="37"/>
  <c r="AJ53" i="37"/>
  <c r="T57" i="37"/>
  <c r="T55" i="37"/>
  <c r="T53" i="37"/>
  <c r="T30" i="37"/>
  <c r="T28" i="37"/>
  <c r="T26" i="37"/>
  <c r="BD782" i="16"/>
  <c r="BD781" i="16"/>
  <c r="BD780" i="16"/>
  <c r="BD779" i="16"/>
  <c r="BD778" i="16"/>
  <c r="BD777" i="16"/>
  <c r="BD776" i="16"/>
  <c r="BD775" i="16"/>
  <c r="BD774" i="16"/>
  <c r="BD773" i="16"/>
  <c r="BD772" i="16"/>
  <c r="BD771" i="16"/>
  <c r="BD770" i="16"/>
  <c r="BD769" i="16"/>
  <c r="BD768" i="16"/>
  <c r="BD767" i="16"/>
  <c r="BD766" i="16"/>
  <c r="BD765" i="16"/>
  <c r="BD764" i="16"/>
  <c r="BD763" i="16"/>
  <c r="BD737" i="16"/>
  <c r="BD736" i="16"/>
  <c r="BD735" i="16"/>
  <c r="BD734" i="16"/>
  <c r="BD733" i="16"/>
  <c r="BD732" i="16"/>
  <c r="BD731" i="16"/>
  <c r="BD730" i="16"/>
  <c r="BD729" i="16"/>
  <c r="BD728" i="16"/>
  <c r="BD727" i="16"/>
  <c r="BD726" i="16"/>
  <c r="BD725" i="16"/>
  <c r="BD724" i="16"/>
  <c r="BD723" i="16"/>
  <c r="BD722" i="16"/>
  <c r="BD721" i="16"/>
  <c r="BD720" i="16"/>
  <c r="BD719" i="16"/>
  <c r="BD718" i="16"/>
  <c r="BD698" i="16"/>
  <c r="BD697" i="16"/>
  <c r="BD690" i="16"/>
  <c r="BD689" i="16"/>
  <c r="BD688" i="16"/>
  <c r="BD687" i="16"/>
  <c r="BD686" i="16"/>
  <c r="BD685" i="16"/>
  <c r="BD684" i="16"/>
  <c r="BD683" i="16"/>
  <c r="BD682" i="16"/>
  <c r="BD681" i="16"/>
  <c r="BD680" i="16"/>
  <c r="BD679" i="16"/>
  <c r="BD678" i="16"/>
  <c r="BD677" i="16"/>
  <c r="BD676" i="16"/>
  <c r="BD675" i="16"/>
  <c r="BD674" i="16"/>
  <c r="BD673" i="16"/>
  <c r="BD172" i="16"/>
  <c r="BD171" i="16"/>
  <c r="BD150" i="16"/>
  <c r="BD149" i="16"/>
  <c r="BD148" i="16"/>
  <c r="BD147" i="16"/>
  <c r="BD146" i="16"/>
  <c r="BD145" i="16"/>
  <c r="BD144" i="16"/>
  <c r="BD143" i="16"/>
  <c r="BD142" i="16"/>
  <c r="BD141" i="16"/>
  <c r="BD140" i="16"/>
  <c r="BD139" i="16"/>
  <c r="BD138" i="16"/>
  <c r="BD137" i="16"/>
  <c r="BD136" i="16"/>
  <c r="BD135" i="16"/>
  <c r="BD134" i="16"/>
  <c r="BD133" i="16"/>
  <c r="AV772" i="16"/>
  <c r="BL1207" i="16"/>
  <c r="BL1206" i="16"/>
  <c r="BL1202" i="16"/>
  <c r="BL1220" i="16"/>
  <c r="AX111" i="36"/>
  <c r="AX113" i="36"/>
  <c r="AX110" i="36"/>
  <c r="K109" i="36"/>
  <c r="BD88" i="16"/>
  <c r="BD89" i="16"/>
  <c r="BD90" i="16"/>
  <c r="BD91" i="16"/>
  <c r="BD92" i="16"/>
  <c r="BD93" i="16"/>
  <c r="BD94" i="16"/>
  <c r="BD95" i="16"/>
  <c r="BD96" i="16"/>
  <c r="BD97" i="16"/>
  <c r="BD98" i="16"/>
  <c r="BD99" i="16"/>
  <c r="BD100" i="16"/>
  <c r="BD101" i="16"/>
  <c r="BD102" i="16"/>
  <c r="BD103" i="16"/>
  <c r="BD104" i="16"/>
  <c r="BD120" i="16"/>
  <c r="BD121" i="16"/>
  <c r="BD122" i="16"/>
  <c r="EK32" i="36"/>
  <c r="BG85" i="16"/>
  <c r="BF85" i="16"/>
  <c r="BG1037" i="16"/>
  <c r="BG901" i="16"/>
  <c r="BG913" i="16"/>
  <c r="BG766" i="16"/>
  <c r="BG367" i="16"/>
  <c r="BG861" i="16"/>
  <c r="BG553" i="16"/>
  <c r="BG816" i="16"/>
  <c r="BG857" i="16"/>
  <c r="BG853" i="16"/>
  <c r="BG544" i="16"/>
  <c r="BG371" i="16"/>
  <c r="BG503" i="16"/>
  <c r="BG183" i="16"/>
  <c r="BG240" i="16"/>
  <c r="BG273" i="16"/>
  <c r="BG314" i="16"/>
  <c r="BG289" i="16"/>
  <c r="BG269" i="16"/>
  <c r="BG330" i="16"/>
  <c r="BG326" i="16"/>
  <c r="BG507" i="16"/>
  <c r="BG775" i="16"/>
  <c r="BG550" i="16"/>
  <c r="BG362" i="16"/>
  <c r="BG223" i="16"/>
  <c r="BG366" i="16"/>
  <c r="BG1091" i="16"/>
  <c r="BG230" i="16"/>
  <c r="BG295" i="16"/>
  <c r="BG262" i="16"/>
  <c r="BG193" i="16"/>
  <c r="BG365" i="16"/>
  <c r="BG727" i="16"/>
  <c r="BG194" i="16"/>
  <c r="BG448" i="16"/>
  <c r="BG962" i="16"/>
  <c r="BG995" i="16"/>
  <c r="BG646" i="16"/>
  <c r="BG634" i="16"/>
  <c r="BG827" i="16"/>
  <c r="BG774" i="16"/>
  <c r="BG770" i="16"/>
  <c r="BG1039" i="16"/>
  <c r="BG508" i="16"/>
  <c r="BG487" i="16"/>
  <c r="BG725" i="16"/>
  <c r="BG185" i="16"/>
  <c r="BL1209" i="16"/>
  <c r="BI1217" i="16"/>
  <c r="K121" i="36"/>
  <c r="BG1049" i="16"/>
  <c r="BG959" i="16"/>
  <c r="K113" i="36"/>
  <c r="BI1213" i="16"/>
  <c r="K104" i="36"/>
  <c r="BL1210" i="16"/>
  <c r="BI1216" i="16"/>
  <c r="K106" i="36"/>
  <c r="K111" i="36"/>
  <c r="K99" i="36"/>
  <c r="K116" i="36"/>
  <c r="BI1199" i="16"/>
  <c r="BL1204" i="16"/>
  <c r="BI1207" i="16"/>
  <c r="BL1211" i="16"/>
  <c r="K114" i="36"/>
  <c r="BL1218" i="16"/>
  <c r="K118" i="36"/>
  <c r="BI1218" i="16"/>
  <c r="BI1206" i="16"/>
  <c r="K107" i="36"/>
  <c r="K117" i="36"/>
  <c r="BI1221" i="16"/>
  <c r="BI1210" i="16"/>
  <c r="BI1204" i="16"/>
  <c r="BI1211" i="16"/>
  <c r="BI1214" i="16"/>
  <c r="BL1217" i="16"/>
  <c r="K105" i="36"/>
  <c r="BL1205" i="16"/>
  <c r="BI1205" i="16"/>
  <c r="K112" i="36"/>
  <c r="BL1215" i="16"/>
  <c r="K115" i="36"/>
  <c r="BI1215" i="16"/>
  <c r="BI1219" i="16"/>
  <c r="K119" i="36"/>
  <c r="BI1209" i="16"/>
  <c r="BL1199" i="16"/>
  <c r="BL1213" i="16"/>
  <c r="BL1221" i="16"/>
  <c r="BL1219" i="16"/>
  <c r="BL1214" i="16"/>
  <c r="BL1216" i="16"/>
  <c r="BI1220" i="16"/>
  <c r="K102" i="36"/>
  <c r="BI1202" i="16"/>
  <c r="BI1200" i="16"/>
  <c r="BG495" i="16"/>
  <c r="BG1083" i="16"/>
  <c r="BG960" i="16"/>
  <c r="BG948" i="16"/>
  <c r="BG825" i="16"/>
  <c r="BG821" i="16"/>
  <c r="BG813" i="16"/>
  <c r="BG809" i="16"/>
  <c r="BG776" i="16"/>
  <c r="BG735" i="16"/>
  <c r="BG731" i="16"/>
  <c r="BG629" i="16"/>
  <c r="BG555" i="16"/>
  <c r="BG453" i="16"/>
  <c r="BG405" i="16"/>
  <c r="BG331" i="16"/>
  <c r="BG327" i="16"/>
  <c r="BG319" i="16"/>
  <c r="BG278" i="16"/>
  <c r="BG274" i="16"/>
  <c r="BG237" i="16"/>
  <c r="BG225" i="16"/>
  <c r="BA727" i="16"/>
  <c r="BG622" i="16"/>
  <c r="BG523" i="16"/>
  <c r="BG275" i="16"/>
  <c r="BG1117" i="16"/>
  <c r="BG1026" i="16"/>
  <c r="BG975" i="16"/>
  <c r="BG979" i="16"/>
  <c r="BG963" i="16"/>
  <c r="BG978" i="16"/>
  <c r="BG593" i="16"/>
  <c r="BG531" i="16"/>
  <c r="BG431" i="16"/>
  <c r="BG209" i="16"/>
  <c r="BG1151" i="16"/>
  <c r="BG1101" i="16"/>
  <c r="BG1111" i="16"/>
  <c r="BG1113" i="16"/>
  <c r="BG1053" i="16"/>
  <c r="BG1069" i="16"/>
  <c r="BG1065" i="16"/>
  <c r="BG982" i="16"/>
  <c r="BG968" i="16"/>
  <c r="BG972" i="16"/>
  <c r="BG966" i="16"/>
  <c r="BG925" i="16"/>
  <c r="BG926" i="16"/>
  <c r="BG886" i="16"/>
  <c r="BG877" i="16"/>
  <c r="BG878" i="16"/>
  <c r="BG889" i="16"/>
  <c r="BG892" i="16"/>
  <c r="BG885" i="16"/>
  <c r="BG887" i="16"/>
  <c r="BG829" i="16"/>
  <c r="BG847" i="16"/>
  <c r="BG828" i="16"/>
  <c r="BG833" i="16"/>
  <c r="BG837" i="16"/>
  <c r="BG831" i="16"/>
  <c r="BG835" i="16"/>
  <c r="BG841" i="16"/>
  <c r="BG845" i="16"/>
  <c r="BG800" i="16"/>
  <c r="BG794" i="16"/>
  <c r="BG783" i="16"/>
  <c r="BG784" i="16"/>
  <c r="BG795" i="16"/>
  <c r="BG742" i="16"/>
  <c r="BG739" i="16"/>
  <c r="BG743" i="16"/>
  <c r="BG757" i="16"/>
  <c r="BG753" i="16"/>
  <c r="BG751" i="16"/>
  <c r="BG755" i="16"/>
  <c r="BG699" i="16"/>
  <c r="BG702" i="16"/>
  <c r="BG691" i="16"/>
  <c r="BG695" i="16"/>
  <c r="BG644" i="16"/>
  <c r="BG637" i="16"/>
  <c r="BG633" i="16"/>
  <c r="BG641" i="16"/>
  <c r="BG640" i="16"/>
  <c r="BG636" i="16"/>
  <c r="BG665" i="16"/>
  <c r="BG661" i="16"/>
  <c r="BG652" i="16"/>
  <c r="BG651" i="16"/>
  <c r="BG655" i="16"/>
  <c r="BG656" i="16"/>
  <c r="BG660" i="16"/>
  <c r="BG664" i="16"/>
  <c r="BG663" i="16"/>
  <c r="BG657" i="16"/>
  <c r="BG659" i="16"/>
  <c r="BG658" i="16"/>
  <c r="BG599" i="16"/>
  <c r="BG618" i="16"/>
  <c r="BG607" i="16"/>
  <c r="BG611" i="16"/>
  <c r="BG562" i="16"/>
  <c r="BG545" i="16"/>
  <c r="BG563" i="16"/>
  <c r="BG575" i="16"/>
  <c r="BG515" i="16"/>
  <c r="BG520" i="16"/>
  <c r="BG525" i="16"/>
  <c r="BG479" i="16"/>
  <c r="BG471" i="16"/>
  <c r="BG475" i="16"/>
  <c r="BG427" i="16"/>
  <c r="BG435" i="16"/>
  <c r="BG390" i="16"/>
  <c r="BG394" i="16"/>
  <c r="BG397" i="16"/>
  <c r="BG378" i="16"/>
  <c r="BG382" i="16"/>
  <c r="BG386" i="16"/>
  <c r="BG342" i="16"/>
  <c r="BG339" i="16"/>
  <c r="BG347" i="16"/>
  <c r="BG351" i="16"/>
  <c r="BG334" i="16"/>
  <c r="BG338" i="16"/>
  <c r="BG346" i="16"/>
  <c r="BG281" i="16"/>
  <c r="BG283" i="16"/>
  <c r="BG285" i="16"/>
  <c r="BG286" i="16"/>
  <c r="BG298" i="16"/>
  <c r="BG301" i="16"/>
  <c r="BG302" i="16"/>
  <c r="BG303" i="16"/>
  <c r="BG305" i="16"/>
  <c r="BG306" i="16"/>
  <c r="BG256" i="16"/>
  <c r="BG243" i="16"/>
  <c r="BG245" i="16"/>
  <c r="BG249" i="16"/>
  <c r="BG259" i="16"/>
  <c r="BL1212" i="16"/>
  <c r="BI1212" i="16"/>
  <c r="K110" i="36"/>
  <c r="BI1203" i="16"/>
  <c r="K103" i="36"/>
  <c r="BL1203" i="16"/>
  <c r="BL1201" i="16"/>
  <c r="K101" i="36"/>
  <c r="BI1201" i="16"/>
  <c r="K100" i="36"/>
  <c r="BL1200" i="16"/>
  <c r="D87" i="16"/>
  <c r="BI1198" i="16"/>
  <c r="BL1198" i="16"/>
  <c r="K98" i="36"/>
  <c r="AQ958" i="16"/>
  <c r="BF958" i="16" s="1"/>
  <c r="BG937" i="16"/>
  <c r="BG884" i="16"/>
  <c r="BG876" i="16"/>
  <c r="BG839" i="16"/>
  <c r="AQ798" i="16"/>
  <c r="BG798" i="16"/>
  <c r="BG790" i="16"/>
  <c r="AT766" i="16"/>
  <c r="BG483" i="16"/>
  <c r="BG946" i="16"/>
  <c r="BG888" i="16"/>
  <c r="BG721" i="16"/>
  <c r="AQ651" i="16"/>
  <c r="BF651" i="16"/>
  <c r="BG590" i="16"/>
  <c r="BG586" i="16"/>
  <c r="BB1048" i="16"/>
  <c r="BB1036" i="16"/>
  <c r="BG601" i="16"/>
  <c r="BG463" i="16"/>
  <c r="BG455" i="16"/>
  <c r="BG459" i="16"/>
  <c r="BG521" i="16"/>
  <c r="BG497" i="16"/>
  <c r="BG529" i="16"/>
  <c r="BG1016" i="16"/>
  <c r="BG1020" i="16"/>
  <c r="BG1012" i="16"/>
  <c r="BJ1050" i="16"/>
  <c r="BG1081" i="16"/>
  <c r="BG1089" i="16"/>
  <c r="BG1115" i="16"/>
  <c r="BG1097" i="16"/>
  <c r="AD1045" i="16"/>
  <c r="BI1045" i="16"/>
  <c r="AD1071" i="16"/>
  <c r="BJ1049" i="16"/>
  <c r="BJ1037" i="16"/>
  <c r="BK1037" i="16" s="1"/>
  <c r="BG1007" i="16"/>
  <c r="BG999" i="16"/>
  <c r="BG951" i="16"/>
  <c r="BG943" i="16"/>
  <c r="BG890" i="16"/>
  <c r="BG858" i="16"/>
  <c r="BG711" i="16"/>
  <c r="BG343" i="16"/>
  <c r="BG318" i="16"/>
  <c r="BA343" i="16"/>
  <c r="AQ306" i="16"/>
  <c r="BF306" i="16" s="1"/>
  <c r="BA286" i="16"/>
  <c r="BG1147" i="16"/>
  <c r="BG1155" i="16"/>
  <c r="BG1159" i="16"/>
  <c r="BA302" i="16"/>
  <c r="BG1142" i="16"/>
  <c r="BG1149" i="16"/>
  <c r="BG1107" i="16"/>
  <c r="BG1087" i="16"/>
  <c r="BG1062" i="16"/>
  <c r="AD1038" i="16"/>
  <c r="BC1045" i="16"/>
  <c r="BG920" i="16"/>
  <c r="BG881" i="16"/>
  <c r="BG823" i="16"/>
  <c r="BG840" i="16"/>
  <c r="BG772" i="16"/>
  <c r="BG802" i="16"/>
  <c r="BG786" i="16"/>
  <c r="BG747" i="16"/>
  <c r="AQ727" i="16"/>
  <c r="BF727" i="16" s="1"/>
  <c r="BG723" i="16"/>
  <c r="BG738" i="16"/>
  <c r="BG687" i="16"/>
  <c r="BA665" i="16"/>
  <c r="BG619" i="16"/>
  <c r="BG603" i="16"/>
  <c r="BG557" i="16"/>
  <c r="BG519" i="16"/>
  <c r="BG511" i="16"/>
  <c r="BG486" i="16"/>
  <c r="BG467" i="16"/>
  <c r="BG389" i="16"/>
  <c r="AQ367" i="16"/>
  <c r="BF367" i="16" s="1"/>
  <c r="BG373" i="16"/>
  <c r="BG359" i="16"/>
  <c r="BG350" i="16"/>
  <c r="BG322" i="16"/>
  <c r="AQ286" i="16"/>
  <c r="BF286" i="16" s="1"/>
  <c r="BG279" i="16"/>
  <c r="BG290" i="16"/>
  <c r="AQ270" i="16"/>
  <c r="BF270" i="16" s="1"/>
  <c r="BG270" i="16"/>
  <c r="BG241" i="16"/>
  <c r="BG238" i="16"/>
  <c r="BG198" i="16"/>
  <c r="BG181" i="16"/>
  <c r="BG145" i="16"/>
  <c r="BG144" i="16"/>
  <c r="BG186" i="16"/>
  <c r="BG191" i="16"/>
  <c r="BG234" i="16"/>
  <c r="BG277" i="16"/>
  <c r="BA274" i="16"/>
  <c r="AQ274" i="16"/>
  <c r="BA306" i="16"/>
  <c r="BG271" i="16"/>
  <c r="BG293" i="16"/>
  <c r="BA278" i="16"/>
  <c r="AQ278" i="16"/>
  <c r="BG323" i="16"/>
  <c r="BG332" i="16"/>
  <c r="BA375" i="16"/>
  <c r="BG375" i="16"/>
  <c r="BG363" i="16"/>
  <c r="BG496" i="16"/>
  <c r="BG540" i="16"/>
  <c r="BG538" i="16"/>
  <c r="BG597" i="16"/>
  <c r="BG653" i="16"/>
  <c r="BG693" i="16"/>
  <c r="BG719" i="16"/>
  <c r="BG778" i="16"/>
  <c r="BG812" i="16"/>
  <c r="BG844" i="16"/>
  <c r="BG909" i="16"/>
  <c r="BG971" i="16"/>
  <c r="BG950" i="16"/>
  <c r="BG947" i="16"/>
  <c r="BG991" i="16"/>
  <c r="BG1013" i="16"/>
  <c r="BJ1041" i="16"/>
  <c r="AD1041" i="16"/>
  <c r="BI1041" i="16" s="1"/>
  <c r="BJ1042" i="16"/>
  <c r="BC1067" i="16"/>
  <c r="BJ1065" i="16"/>
  <c r="AD1059" i="16"/>
  <c r="BG1085" i="16"/>
  <c r="BG1079" i="16"/>
  <c r="BG1095" i="16"/>
  <c r="BG1153" i="16"/>
  <c r="BG1139" i="16"/>
  <c r="BG152" i="16"/>
  <c r="BG1154" i="16"/>
  <c r="BG1133" i="16"/>
  <c r="BG1136" i="16"/>
  <c r="BG1129" i="16"/>
  <c r="BG1162" i="16"/>
  <c r="BG189" i="16"/>
  <c r="AV1048" i="16"/>
  <c r="BA872" i="16"/>
  <c r="BC1062" i="16"/>
  <c r="BC1054" i="16"/>
  <c r="AT963" i="16"/>
  <c r="AT975" i="16"/>
  <c r="AD1070" i="16"/>
  <c r="BJ1066" i="16"/>
  <c r="AD1066" i="16"/>
  <c r="BJ1062" i="16"/>
  <c r="AD1062" i="16"/>
  <c r="BA1062" i="16" s="1"/>
  <c r="AQ744" i="16"/>
  <c r="AD1040" i="16"/>
  <c r="BA1040" i="16"/>
  <c r="BA656" i="16"/>
  <c r="BJ1052" i="16"/>
  <c r="BA892" i="16"/>
  <c r="AQ888" i="16"/>
  <c r="BF888" i="16" s="1"/>
  <c r="BA884" i="16"/>
  <c r="BE884" i="16" s="1"/>
  <c r="BG120" i="16"/>
  <c r="BG217" i="16"/>
  <c r="BG195" i="16"/>
  <c r="BG178" i="16"/>
  <c r="BA1109" i="16"/>
  <c r="AQ786" i="16"/>
  <c r="AQ541" i="16"/>
  <c r="BA541" i="16"/>
  <c r="AT821" i="16"/>
  <c r="BA1151" i="16"/>
  <c r="BA821" i="16"/>
  <c r="AQ375" i="16"/>
  <c r="BF375" i="16" s="1"/>
  <c r="BA593" i="16"/>
  <c r="BA1155" i="16"/>
  <c r="BA496" i="16"/>
  <c r="BA975" i="16"/>
  <c r="AQ979" i="16"/>
  <c r="BF979" i="16" s="1"/>
  <c r="AT979" i="16"/>
  <c r="BA832" i="16"/>
  <c r="BA876" i="16"/>
  <c r="AQ892" i="16"/>
  <c r="BF892" i="16" s="1"/>
  <c r="AT644" i="16"/>
  <c r="BA743" i="16"/>
  <c r="AT743" i="16"/>
  <c r="EK35" i="36"/>
  <c r="BA967" i="16"/>
  <c r="AQ975" i="16"/>
  <c r="BF975" i="16" s="1"/>
  <c r="AT958" i="16"/>
  <c r="BG989" i="16"/>
  <c r="AV550" i="16"/>
  <c r="AV397" i="16"/>
  <c r="AV208" i="16"/>
  <c r="AT1155" i="16"/>
  <c r="AT1139" i="16"/>
  <c r="BG1148" i="16"/>
  <c r="AQ1155" i="16"/>
  <c r="BG1160" i="16"/>
  <c r="BG1134" i="16"/>
  <c r="BG1152" i="16"/>
  <c r="BG1137" i="16"/>
  <c r="BG1144" i="16"/>
  <c r="BG1086" i="16"/>
  <c r="BG1110" i="16"/>
  <c r="BG1114" i="16"/>
  <c r="BB1054" i="16"/>
  <c r="BJ1040" i="16"/>
  <c r="BG1036" i="16"/>
  <c r="AD1048" i="16"/>
  <c r="AD1064" i="16"/>
  <c r="AD1036" i="16"/>
  <c r="BB1046" i="16"/>
  <c r="BB1065" i="16"/>
  <c r="AD1033" i="16"/>
  <c r="BI1033" i="16" s="1"/>
  <c r="BJ1035" i="16"/>
  <c r="BJ1072" i="16"/>
  <c r="BJ1039" i="16"/>
  <c r="BC1048" i="16"/>
  <c r="BG1052" i="16"/>
  <c r="AD1052" i="16"/>
  <c r="BI1052" i="16" s="1"/>
  <c r="AD1044" i="16"/>
  <c r="AD1067" i="16"/>
  <c r="AD1055" i="16"/>
  <c r="BJ1064" i="16"/>
  <c r="AD1056" i="16"/>
  <c r="BI1056" i="16" s="1"/>
  <c r="BG1056" i="16"/>
  <c r="BA1004" i="16"/>
  <c r="BG1009" i="16"/>
  <c r="BG1005" i="16"/>
  <c r="BG1021" i="16"/>
  <c r="BG944" i="16"/>
  <c r="BG980" i="16"/>
  <c r="BG964" i="16"/>
  <c r="BG973" i="16"/>
  <c r="AQ955" i="16"/>
  <c r="BF955" i="16" s="1"/>
  <c r="BG953" i="16"/>
  <c r="BG957" i="16"/>
  <c r="BG981" i="16"/>
  <c r="AT981" i="16"/>
  <c r="BG969" i="16"/>
  <c r="BG907" i="16"/>
  <c r="BG931" i="16"/>
  <c r="BG911" i="16"/>
  <c r="BA903" i="16"/>
  <c r="BG927" i="16"/>
  <c r="BG903" i="16"/>
  <c r="AQ935" i="16"/>
  <c r="BG922" i="16"/>
  <c r="BG906" i="16"/>
  <c r="BG899" i="16"/>
  <c r="BG910" i="16"/>
  <c r="BG870" i="16"/>
  <c r="BG867" i="16"/>
  <c r="AQ860" i="16"/>
  <c r="BF860" i="16" s="1"/>
  <c r="BG854" i="16"/>
  <c r="BA864" i="16"/>
  <c r="BG855" i="16"/>
  <c r="BG875" i="16"/>
  <c r="BG883" i="16"/>
  <c r="BG871" i="16"/>
  <c r="BG859" i="16"/>
  <c r="BG879" i="16"/>
  <c r="AT883" i="16"/>
  <c r="BG834" i="16"/>
  <c r="BG818" i="16"/>
  <c r="BG842" i="16"/>
  <c r="BG830" i="16"/>
  <c r="BG814" i="16"/>
  <c r="BG810" i="16"/>
  <c r="BG793" i="16"/>
  <c r="BG769" i="16"/>
  <c r="AQ801" i="16"/>
  <c r="AT801" i="16"/>
  <c r="BA801" i="16"/>
  <c r="AT802" i="16"/>
  <c r="BG797" i="16"/>
  <c r="BG765" i="16"/>
  <c r="BG789" i="16"/>
  <c r="BG801" i="16"/>
  <c r="BG773" i="16"/>
  <c r="BG792" i="16"/>
  <c r="BG796" i="16"/>
  <c r="BG768" i="16"/>
  <c r="BG781" i="16"/>
  <c r="AQ743" i="16"/>
  <c r="BG732" i="16"/>
  <c r="BG736" i="16"/>
  <c r="BG724" i="16"/>
  <c r="BA724" i="16"/>
  <c r="AT744" i="16"/>
  <c r="BG744" i="16"/>
  <c r="BG752" i="16"/>
  <c r="AQ732" i="16"/>
  <c r="AT724" i="16"/>
  <c r="BA744" i="16"/>
  <c r="BG728" i="16"/>
  <c r="BG720" i="16"/>
  <c r="BG756" i="16"/>
  <c r="BG673" i="16"/>
  <c r="BG696" i="16"/>
  <c r="BG707" i="16"/>
  <c r="BG692" i="16"/>
  <c r="AT656" i="16"/>
  <c r="AQ644" i="16"/>
  <c r="BF644" i="16" s="1"/>
  <c r="BG662" i="16"/>
  <c r="BG654" i="16"/>
  <c r="BG628" i="16"/>
  <c r="BG635" i="16"/>
  <c r="BG642" i="16"/>
  <c r="AQ656" i="16"/>
  <c r="BG650" i="16"/>
  <c r="BG638" i="16"/>
  <c r="BG609" i="16"/>
  <c r="BG587" i="16"/>
  <c r="AQ593" i="16"/>
  <c r="BF593" i="16" s="1"/>
  <c r="BG621" i="16"/>
  <c r="BG617" i="16"/>
  <c r="BG591" i="16"/>
  <c r="BG551" i="16"/>
  <c r="AT541" i="16"/>
  <c r="BG547" i="16"/>
  <c r="BG543" i="16"/>
  <c r="BA543" i="16"/>
  <c r="BG558" i="16"/>
  <c r="BG570" i="16"/>
  <c r="BG539" i="16"/>
  <c r="BG526" i="16"/>
  <c r="BG514" i="16"/>
  <c r="BG522" i="16"/>
  <c r="BG498" i="16"/>
  <c r="BG518" i="16"/>
  <c r="BG513" i="16"/>
  <c r="BG509" i="16"/>
  <c r="BG532" i="16"/>
  <c r="BG524" i="16"/>
  <c r="BG517" i="16"/>
  <c r="BG528" i="16"/>
  <c r="BG474" i="16"/>
  <c r="BG458" i="16"/>
  <c r="BG466" i="16"/>
  <c r="BG470" i="16"/>
  <c r="BG482" i="16"/>
  <c r="BG462" i="16"/>
  <c r="BG480" i="16"/>
  <c r="BG468" i="16"/>
  <c r="BG464" i="16"/>
  <c r="AM489" i="16"/>
  <c r="AM447" i="16" s="1"/>
  <c r="BG476" i="16"/>
  <c r="AG489" i="16"/>
  <c r="AG447" i="16" s="1"/>
  <c r="BG460" i="16"/>
  <c r="BG452" i="16"/>
  <c r="BG456" i="16"/>
  <c r="BG484" i="16"/>
  <c r="BG412" i="16"/>
  <c r="BG404" i="16"/>
  <c r="AT375" i="16"/>
  <c r="BG370" i="16"/>
  <c r="AT394" i="16"/>
  <c r="BG385" i="16"/>
  <c r="BA393" i="16"/>
  <c r="BG381" i="16"/>
  <c r="BG374" i="16"/>
  <c r="BG377" i="16"/>
  <c r="BG388" i="16"/>
  <c r="BG380" i="16"/>
  <c r="BG392" i="16"/>
  <c r="BG369" i="16"/>
  <c r="BG345" i="16"/>
  <c r="BG313" i="16"/>
  <c r="BG349" i="16"/>
  <c r="BG329" i="16"/>
  <c r="BG341" i="16"/>
  <c r="BG317" i="16"/>
  <c r="BG337" i="16"/>
  <c r="BG325" i="16"/>
  <c r="BG321" i="16"/>
  <c r="AM309" i="16"/>
  <c r="AM267" i="16" s="1"/>
  <c r="BJ267" i="16" s="1"/>
  <c r="AQ298" i="16"/>
  <c r="BF298" i="16" s="1"/>
  <c r="BG304" i="16"/>
  <c r="BG300" i="16"/>
  <c r="BA298" i="16"/>
  <c r="AQ290" i="16"/>
  <c r="BF290" i="16"/>
  <c r="BG296" i="16"/>
  <c r="BG280" i="16"/>
  <c r="BG288" i="16"/>
  <c r="BG268" i="16"/>
  <c r="BG294" i="16"/>
  <c r="BG272" i="16"/>
  <c r="BG276" i="16"/>
  <c r="BG297" i="16"/>
  <c r="AJ309" i="16"/>
  <c r="AJ267" i="16" s="1"/>
  <c r="AG309" i="16"/>
  <c r="AG267" i="16" s="1"/>
  <c r="BG244" i="16"/>
  <c r="BG199" i="16"/>
  <c r="BG214" i="16"/>
  <c r="BG206" i="16"/>
  <c r="BG148" i="16"/>
  <c r="BG160" i="16"/>
  <c r="BG156" i="16"/>
  <c r="BG107" i="16"/>
  <c r="BG123" i="16"/>
  <c r="BG99" i="16"/>
  <c r="BG674" i="16"/>
  <c r="BG705" i="16"/>
  <c r="BG694" i="16"/>
  <c r="BG701" i="16"/>
  <c r="BA683" i="16"/>
  <c r="BG698" i="16"/>
  <c r="BG685" i="16"/>
  <c r="AG714" i="16"/>
  <c r="AG672" i="16" s="1"/>
  <c r="AQ689" i="16"/>
  <c r="BF689" i="16" s="1"/>
  <c r="AQ683" i="16"/>
  <c r="BG708" i="16"/>
  <c r="BG683" i="16"/>
  <c r="BG678" i="16"/>
  <c r="BG690" i="16"/>
  <c r="BG689" i="16"/>
  <c r="BG679" i="16"/>
  <c r="AT1062" i="16"/>
  <c r="BA1052" i="16"/>
  <c r="BE1052" i="16" s="1"/>
  <c r="AT1052" i="16"/>
  <c r="AT907" i="16"/>
  <c r="BA907" i="16"/>
  <c r="BA688" i="16"/>
  <c r="AT829" i="16"/>
  <c r="BA958" i="16"/>
  <c r="AV289" i="16"/>
  <c r="AV184" i="16"/>
  <c r="AV936" i="16"/>
  <c r="AV910" i="16"/>
  <c r="AV216" i="16"/>
  <c r="AV924" i="16"/>
  <c r="AV192" i="16"/>
  <c r="AV546" i="16"/>
  <c r="AV210" i="16"/>
  <c r="AC759" i="16"/>
  <c r="AV177" i="16"/>
  <c r="AV185" i="16"/>
  <c r="AV193" i="16"/>
  <c r="AV221" i="16"/>
  <c r="AV366" i="16"/>
  <c r="AV547" i="16"/>
  <c r="AV899" i="16"/>
  <c r="AV217" i="16"/>
  <c r="AV209" i="16"/>
  <c r="AV205" i="16"/>
  <c r="AV577" i="16"/>
  <c r="AV921" i="16"/>
  <c r="AV925" i="16"/>
  <c r="AV929" i="16"/>
  <c r="AV178" i="16"/>
  <c r="AV186" i="16"/>
  <c r="AV194" i="16"/>
  <c r="AV548" i="16"/>
  <c r="AV730" i="16"/>
  <c r="AV900" i="16"/>
  <c r="AV904" i="16"/>
  <c r="AV908" i="16"/>
  <c r="AV912" i="16"/>
  <c r="AV214" i="16"/>
  <c r="AV198" i="16"/>
  <c r="AV206" i="16"/>
  <c r="AV391" i="16"/>
  <c r="AV558" i="16"/>
  <c r="AV574" i="16"/>
  <c r="AV918" i="16"/>
  <c r="AV922" i="16"/>
  <c r="AV926" i="16"/>
  <c r="AV930" i="16"/>
  <c r="AV183" i="16"/>
  <c r="AV191" i="16"/>
  <c r="AV219" i="16"/>
  <c r="AV735" i="16"/>
  <c r="AV897" i="16"/>
  <c r="AV901" i="16"/>
  <c r="AV905" i="16"/>
  <c r="AV909" i="16"/>
  <c r="AV913" i="16"/>
  <c r="AV917" i="16"/>
  <c r="AV215" i="16"/>
  <c r="AV199" i="16"/>
  <c r="AV207" i="16"/>
  <c r="AV919" i="16"/>
  <c r="AV923" i="16"/>
  <c r="AV927" i="16"/>
  <c r="AV931" i="16"/>
  <c r="BG133" i="16"/>
  <c r="BG141" i="16"/>
  <c r="BG149" i="16"/>
  <c r="BG92" i="16"/>
  <c r="BG112" i="16"/>
  <c r="BG116" i="16"/>
  <c r="BA772" i="16"/>
  <c r="BA816" i="16"/>
  <c r="AT785" i="16"/>
  <c r="BA689" i="16"/>
  <c r="AQ785" i="16"/>
  <c r="BA786" i="16"/>
  <c r="AT786" i="16"/>
  <c r="BA954" i="16"/>
  <c r="AT954" i="16"/>
  <c r="BA290" i="16"/>
  <c r="BA651" i="16"/>
  <c r="BG1023" i="16"/>
  <c r="BG882" i="16"/>
  <c r="AV800" i="16"/>
  <c r="AV792" i="16"/>
  <c r="AV784" i="16"/>
  <c r="AV804" i="16"/>
  <c r="AV768" i="16"/>
  <c r="AV802" i="16"/>
  <c r="AV794" i="16"/>
  <c r="AV786" i="16"/>
  <c r="AV796" i="16"/>
  <c r="AV788" i="16"/>
  <c r="AV1161" i="16"/>
  <c r="AV1134" i="16"/>
  <c r="AV1153" i="16"/>
  <c r="BG1015" i="16"/>
  <c r="BG1040" i="16"/>
  <c r="AV410" i="16"/>
  <c r="AV776" i="16"/>
  <c r="AV949" i="16"/>
  <c r="AT1147" i="16"/>
  <c r="BG836" i="16"/>
  <c r="BG932" i="16"/>
  <c r="AV780" i="16"/>
  <c r="AV1122" i="16"/>
  <c r="AV608" i="16"/>
  <c r="AV790" i="16"/>
  <c r="BG1011" i="16"/>
  <c r="BG974" i="16"/>
  <c r="BG1047" i="16"/>
  <c r="AV764" i="16"/>
  <c r="AV798" i="16"/>
  <c r="BG967" i="16"/>
  <c r="BA971" i="16"/>
  <c r="BA1114" i="16"/>
  <c r="BA955" i="16"/>
  <c r="AQ981" i="16"/>
  <c r="BF981" i="16" s="1"/>
  <c r="BA981" i="16"/>
  <c r="AQ971" i="16"/>
  <c r="BF971" i="16"/>
  <c r="BA782" i="16"/>
  <c r="AQ782" i="16"/>
  <c r="BF782" i="16" s="1"/>
  <c r="AT782" i="16"/>
  <c r="AT971" i="16"/>
  <c r="AT1114" i="16"/>
  <c r="AT955" i="16"/>
  <c r="BA1009" i="16"/>
  <c r="BG1158" i="16"/>
  <c r="BJ1054" i="16"/>
  <c r="BB1045" i="16"/>
  <c r="BG1008" i="16"/>
  <c r="BG1004" i="16"/>
  <c r="BG954" i="16"/>
  <c r="BA927" i="16"/>
  <c r="BG873" i="16"/>
  <c r="BG1102" i="16"/>
  <c r="BG934" i="16"/>
  <c r="AV845" i="16"/>
  <c r="AQ302" i="16"/>
  <c r="BG1128" i="16"/>
  <c r="BC1050" i="16"/>
  <c r="BG824" i="16"/>
  <c r="AJ759" i="16"/>
  <c r="AJ717" i="16" s="1"/>
  <c r="AT727" i="16"/>
  <c r="BG645" i="16"/>
  <c r="AM669" i="16"/>
  <c r="AM627" i="16" s="1"/>
  <c r="AJ534" i="16"/>
  <c r="AJ492" i="16" s="1"/>
  <c r="BG512" i="16"/>
  <c r="BG454" i="16"/>
  <c r="AQ394" i="16"/>
  <c r="BF394" i="16" s="1"/>
  <c r="BA394" i="16"/>
  <c r="BG344" i="16"/>
  <c r="BG914" i="16"/>
  <c r="AT911" i="16"/>
  <c r="AQ911" i="16"/>
  <c r="BF911" i="16" s="1"/>
  <c r="BA331" i="16"/>
  <c r="BB1047" i="16"/>
  <c r="BG923" i="16"/>
  <c r="BG1024" i="16"/>
  <c r="BG864" i="16"/>
  <c r="BG501" i="16"/>
  <c r="BG1044" i="16"/>
  <c r="BF1155" i="16"/>
  <c r="BA1147" i="16"/>
  <c r="AQ1106" i="16"/>
  <c r="BA1106" i="16"/>
  <c r="BI1048" i="16"/>
  <c r="BA1033" i="16"/>
  <c r="AQ915" i="16"/>
  <c r="BF915" i="16" s="1"/>
  <c r="BA915" i="16"/>
  <c r="BE915" i="16" s="1"/>
  <c r="AQ883" i="16"/>
  <c r="BA860" i="16"/>
  <c r="AT892" i="16"/>
  <c r="AT860" i="16"/>
  <c r="AQ816" i="16"/>
  <c r="BA829" i="16"/>
  <c r="BA833" i="16"/>
  <c r="BF798" i="16"/>
  <c r="BA770" i="16"/>
  <c r="BE770" i="16" s="1"/>
  <c r="AT798" i="16"/>
  <c r="BA766" i="16"/>
  <c r="BA798" i="16"/>
  <c r="BE798" i="16" s="1"/>
  <c r="BA697" i="16"/>
  <c r="AQ628" i="16"/>
  <c r="BF628" i="16" s="1"/>
  <c r="AQ642" i="16"/>
  <c r="BF642" i="16" s="1"/>
  <c r="BA644" i="16"/>
  <c r="AT628" i="16"/>
  <c r="AT642" i="16"/>
  <c r="BA637" i="16"/>
  <c r="BA628" i="16"/>
  <c r="AT593" i="16"/>
  <c r="AQ496" i="16"/>
  <c r="AT496" i="16"/>
  <c r="AT456" i="16"/>
  <c r="AQ456" i="16"/>
  <c r="BF456" i="16" s="1"/>
  <c r="AT453" i="16"/>
  <c r="AQ453" i="16"/>
  <c r="BF453" i="16" s="1"/>
  <c r="BF278" i="16"/>
  <c r="BA270" i="16"/>
  <c r="AQ294" i="16"/>
  <c r="BG113" i="16"/>
  <c r="BG158" i="16"/>
  <c r="BG203" i="16"/>
  <c r="BG215" i="16"/>
  <c r="BG179" i="16"/>
  <c r="BA243" i="16"/>
  <c r="BG227" i="16"/>
  <c r="BG247" i="16"/>
  <c r="BG232" i="16"/>
  <c r="AQ235" i="16"/>
  <c r="BG253" i="16"/>
  <c r="BG260" i="16"/>
  <c r="AQ243" i="16"/>
  <c r="BG257" i="16"/>
  <c r="BG235" i="16"/>
  <c r="BA235" i="16"/>
  <c r="BG250" i="16"/>
  <c r="BG228" i="16"/>
  <c r="AM264" i="16"/>
  <c r="AM222" i="16" s="1"/>
  <c r="AG264" i="16"/>
  <c r="AG222" i="16"/>
  <c r="BG252" i="16"/>
  <c r="BG246" i="16"/>
  <c r="BG231" i="16"/>
  <c r="BG224" i="16"/>
  <c r="BG261" i="16"/>
  <c r="BG258" i="16"/>
  <c r="BG255" i="16"/>
  <c r="BG233" i="16"/>
  <c r="BG226" i="16"/>
  <c r="BG248" i="16"/>
  <c r="BG239" i="16"/>
  <c r="BG236" i="16"/>
  <c r="BG170" i="16"/>
  <c r="BG157" i="16"/>
  <c r="BG161" i="16"/>
  <c r="AV639" i="16"/>
  <c r="AV816" i="16"/>
  <c r="AV280" i="16"/>
  <c r="AV658" i="16"/>
  <c r="AV299" i="16"/>
  <c r="AV108" i="16"/>
  <c r="AV236" i="16"/>
  <c r="AV247" i="16"/>
  <c r="AV439" i="16"/>
  <c r="AV445" i="16"/>
  <c r="AV417" i="16"/>
  <c r="AV409" i="16"/>
  <c r="AV426" i="16"/>
  <c r="AV433" i="16"/>
  <c r="AV440" i="16"/>
  <c r="AV443" i="16"/>
  <c r="AV415" i="16"/>
  <c r="AV407" i="16"/>
  <c r="AV611" i="16"/>
  <c r="AV621" i="16"/>
  <c r="AV803" i="16"/>
  <c r="AV779" i="16"/>
  <c r="AV775" i="16"/>
  <c r="AV771" i="16"/>
  <c r="AV767" i="16"/>
  <c r="AV763" i="16"/>
  <c r="AV801" i="16"/>
  <c r="AV799" i="16"/>
  <c r="AV797" i="16"/>
  <c r="AV795" i="16"/>
  <c r="AV793" i="16"/>
  <c r="AV791" i="16"/>
  <c r="AV789" i="16"/>
  <c r="AV787" i="16"/>
  <c r="AV785" i="16"/>
  <c r="AV783" i="16"/>
  <c r="AV806" i="16"/>
  <c r="AV782" i="16"/>
  <c r="AV778" i="16"/>
  <c r="AV774" i="16"/>
  <c r="AV770" i="16"/>
  <c r="AV766" i="16"/>
  <c r="AV762" i="16"/>
  <c r="AC804" i="16"/>
  <c r="AV805" i="16"/>
  <c r="AV781" i="16"/>
  <c r="AV777" i="16"/>
  <c r="AV773" i="16"/>
  <c r="AV769" i="16"/>
  <c r="AV765" i="16"/>
  <c r="AV981" i="16"/>
  <c r="AV970" i="16"/>
  <c r="AV983" i="16"/>
  <c r="AV955" i="16"/>
  <c r="AV947" i="16"/>
  <c r="AV980" i="16"/>
  <c r="AV1156" i="16"/>
  <c r="AV1148" i="16"/>
  <c r="AV1141" i="16"/>
  <c r="AV1133" i="16"/>
  <c r="AV1125" i="16"/>
  <c r="AV1155" i="16"/>
  <c r="AV1147" i="16"/>
  <c r="AV1164" i="16"/>
  <c r="AV1136" i="16"/>
  <c r="AV1128" i="16"/>
  <c r="AC1164" i="16"/>
  <c r="AV1162" i="16"/>
  <c r="AV1154" i="16"/>
  <c r="AV1146" i="16"/>
  <c r="AV1163" i="16"/>
  <c r="AV1135" i="16"/>
  <c r="AV1127" i="16"/>
  <c r="AV269" i="16"/>
  <c r="AV293" i="16"/>
  <c r="AV820" i="16"/>
  <c r="AV303" i="16"/>
  <c r="AV662" i="16"/>
  <c r="AV838" i="16"/>
  <c r="AV273" i="16"/>
  <c r="AV309" i="16"/>
  <c r="AV824" i="16"/>
  <c r="AV283" i="16"/>
  <c r="AV307" i="16"/>
  <c r="AV650" i="16"/>
  <c r="AV666" i="16"/>
  <c r="AV1013" i="16"/>
  <c r="AC309" i="16"/>
  <c r="AV277" i="16"/>
  <c r="AV848" i="16"/>
  <c r="AV287" i="16"/>
  <c r="AV654" i="16"/>
  <c r="AV846" i="16"/>
  <c r="AV1060" i="16"/>
  <c r="BI1067" i="16"/>
  <c r="AQ1013" i="16"/>
  <c r="BF1013" i="16" s="1"/>
  <c r="BA1013" i="16"/>
  <c r="BE1013" i="16" s="1"/>
  <c r="AT1013" i="16"/>
  <c r="AQ688" i="16"/>
  <c r="BF688" i="16" s="1"/>
  <c r="AQ1139" i="16"/>
  <c r="BF1139" i="16" s="1"/>
  <c r="BA769" i="16"/>
  <c r="BF786" i="16"/>
  <c r="AQ223" i="16"/>
  <c r="AT362" i="16"/>
  <c r="BG140" i="16"/>
  <c r="AV315" i="16"/>
  <c r="BG1025" i="16"/>
  <c r="BG1022" i="16"/>
  <c r="BG1014" i="16"/>
  <c r="BG1017" i="16"/>
  <c r="BG997" i="16"/>
  <c r="BG993" i="16"/>
  <c r="BG1019" i="16"/>
  <c r="BG1002" i="16"/>
  <c r="BG988" i="16"/>
  <c r="BG808" i="16"/>
  <c r="AQ837" i="16"/>
  <c r="BF837" i="16" s="1"/>
  <c r="BA837" i="16"/>
  <c r="BE837" i="16" s="1"/>
  <c r="AT837" i="16"/>
  <c r="BG820" i="16"/>
  <c r="BG182" i="16"/>
  <c r="BG197" i="16"/>
  <c r="AJ219" i="16"/>
  <c r="AJ177" i="16" s="1"/>
  <c r="BG213" i="16"/>
  <c r="BG205" i="16"/>
  <c r="BG165" i="16"/>
  <c r="BG164" i="16"/>
  <c r="BG150" i="16"/>
  <c r="BG134" i="16"/>
  <c r="AV88" i="16"/>
  <c r="AV114" i="16"/>
  <c r="AV125" i="16"/>
  <c r="AC129" i="16"/>
  <c r="AV130" i="16"/>
  <c r="AV117" i="16"/>
  <c r="AV112" i="16"/>
  <c r="AV95" i="16"/>
  <c r="AV89" i="16"/>
  <c r="AC849" i="16"/>
  <c r="AV270" i="16"/>
  <c r="AV274" i="16"/>
  <c r="AV278" i="16"/>
  <c r="AV290" i="16"/>
  <c r="AV294" i="16"/>
  <c r="AV310" i="16"/>
  <c r="AV491" i="16"/>
  <c r="AV628" i="16"/>
  <c r="AV632" i="16"/>
  <c r="AV636" i="16"/>
  <c r="AV640" i="16"/>
  <c r="AV809" i="16"/>
  <c r="AV813" i="16"/>
  <c r="AV817" i="16"/>
  <c r="AV821" i="16"/>
  <c r="AV825" i="16"/>
  <c r="AV849" i="16"/>
  <c r="AV994" i="16"/>
  <c r="AV1030" i="16"/>
  <c r="AV281" i="16"/>
  <c r="AV284" i="16"/>
  <c r="AV296" i="16"/>
  <c r="AV300" i="16"/>
  <c r="AV304" i="16"/>
  <c r="AV651" i="16"/>
  <c r="AV655" i="16"/>
  <c r="AV659" i="16"/>
  <c r="AV663" i="16"/>
  <c r="AV831" i="16"/>
  <c r="AV835" i="16"/>
  <c r="AV839" i="16"/>
  <c r="AV843" i="16"/>
  <c r="AV847" i="16"/>
  <c r="AV1014" i="16"/>
  <c r="AC669" i="16"/>
  <c r="AV267" i="16"/>
  <c r="AV271" i="16"/>
  <c r="AV275" i="16"/>
  <c r="AV279" i="16"/>
  <c r="AV291" i="16"/>
  <c r="AV295" i="16"/>
  <c r="AV311" i="16"/>
  <c r="AV629" i="16"/>
  <c r="AV633" i="16"/>
  <c r="AV637" i="16"/>
  <c r="AV810" i="16"/>
  <c r="AV814" i="16"/>
  <c r="AV818" i="16"/>
  <c r="AV822" i="16"/>
  <c r="AV826" i="16"/>
  <c r="AV850" i="16"/>
  <c r="AV999" i="16"/>
  <c r="AV282" i="16"/>
  <c r="AV285" i="16"/>
  <c r="AV297" i="16"/>
  <c r="AV301" i="16"/>
  <c r="AV305" i="16"/>
  <c r="AV648" i="16"/>
  <c r="AV652" i="16"/>
  <c r="AV656" i="16"/>
  <c r="AV660" i="16"/>
  <c r="AV828" i="16"/>
  <c r="AV832" i="16"/>
  <c r="AV836" i="16"/>
  <c r="AV840" i="16"/>
  <c r="AV844" i="16"/>
  <c r="AV1019" i="16"/>
  <c r="AV268" i="16"/>
  <c r="AV272" i="16"/>
  <c r="AV276" i="16"/>
  <c r="AV288" i="16"/>
  <c r="AV292" i="16"/>
  <c r="AV308" i="16"/>
  <c r="AV630" i="16"/>
  <c r="AV634" i="16"/>
  <c r="AV638" i="16"/>
  <c r="AV642" i="16"/>
  <c r="AV807" i="16"/>
  <c r="AV811" i="16"/>
  <c r="AV815" i="16"/>
  <c r="AV819" i="16"/>
  <c r="AV823" i="16"/>
  <c r="AV827" i="16"/>
  <c r="AV851" i="16"/>
  <c r="AV1000" i="16"/>
  <c r="AV286" i="16"/>
  <c r="AV298" i="16"/>
  <c r="AV302" i="16"/>
  <c r="AV657" i="16"/>
  <c r="AV661" i="16"/>
  <c r="AV665" i="16"/>
  <c r="AV829" i="16"/>
  <c r="AV833" i="16"/>
  <c r="AV837" i="16"/>
  <c r="AV841" i="16"/>
  <c r="BG187" i="16"/>
  <c r="BF743" i="16"/>
  <c r="AT728" i="16"/>
  <c r="BA728" i="16"/>
  <c r="AT1094" i="16"/>
  <c r="BA1094" i="16"/>
  <c r="AQ1114" i="16"/>
  <c r="BF1114" i="16" s="1"/>
  <c r="BI1036" i="16"/>
  <c r="BA1036" i="16"/>
  <c r="BA1005" i="16"/>
  <c r="AQ1005" i="16"/>
  <c r="BF1005" i="16"/>
  <c r="AT1005" i="16"/>
  <c r="AQ953" i="16"/>
  <c r="BF953" i="16" s="1"/>
  <c r="AT953" i="16"/>
  <c r="BA953" i="16"/>
  <c r="AT977" i="16"/>
  <c r="BA867" i="16"/>
  <c r="BA785" i="16"/>
  <c r="AT769" i="16"/>
  <c r="AQ769" i="16"/>
  <c r="BF769" i="16" s="1"/>
  <c r="AQ724" i="16"/>
  <c r="AQ728" i="16"/>
  <c r="BF728" i="16" s="1"/>
  <c r="AQ692" i="16"/>
  <c r="BA692" i="16"/>
  <c r="BA646" i="16"/>
  <c r="BA539" i="16"/>
  <c r="BA456" i="16"/>
  <c r="BA362" i="16"/>
  <c r="AQ409" i="16"/>
  <c r="BF409" i="16"/>
  <c r="BA409" i="16"/>
  <c r="AT409" i="16"/>
  <c r="AT1128" i="16"/>
  <c r="BA1128" i="16"/>
  <c r="AQ1128" i="16"/>
  <c r="BF1128" i="16" s="1"/>
  <c r="AT382" i="16"/>
  <c r="AQ382" i="16"/>
  <c r="BF382" i="16" s="1"/>
  <c r="BA382" i="16"/>
  <c r="BF883" i="16"/>
  <c r="BA223" i="16"/>
  <c r="BF243" i="16"/>
  <c r="BF235" i="16"/>
  <c r="BA231" i="16"/>
  <c r="AQ231" i="16"/>
  <c r="BF231" i="16" s="1"/>
  <c r="BF223" i="16"/>
  <c r="AQ116" i="16"/>
  <c r="BF116" i="16" s="1"/>
  <c r="BA116" i="16"/>
  <c r="BA120" i="16"/>
  <c r="AQ120" i="16"/>
  <c r="BF120" i="16" s="1"/>
  <c r="AQ104" i="16"/>
  <c r="BF104" i="16" s="1"/>
  <c r="AQ412" i="16"/>
  <c r="BF412" i="16" s="1"/>
  <c r="BA412" i="16"/>
  <c r="BE412" i="16" s="1"/>
  <c r="AT412" i="16"/>
  <c r="AQ428" i="16"/>
  <c r="AT428" i="16"/>
  <c r="BA428" i="16"/>
  <c r="BG428" i="16"/>
  <c r="BG436" i="16"/>
  <c r="BG440" i="16"/>
  <c r="BG408" i="16"/>
  <c r="BG424" i="16"/>
  <c r="BG420" i="16"/>
  <c r="AD424" i="16"/>
  <c r="BA424" i="16" s="1"/>
  <c r="BG407" i="16"/>
  <c r="AG444" i="16"/>
  <c r="AG402" i="16" s="1"/>
  <c r="BG403" i="16"/>
  <c r="AJ444" i="16"/>
  <c r="AJ402" i="16" s="1"/>
  <c r="BG419" i="16"/>
  <c r="BG415" i="16"/>
  <c r="BG411" i="16"/>
  <c r="BI965" i="16"/>
  <c r="AT965" i="16"/>
  <c r="BA965" i="16"/>
  <c r="AQ965" i="16"/>
  <c r="BG945" i="16"/>
  <c r="AT967" i="16"/>
  <c r="AQ959" i="16"/>
  <c r="AQ954" i="16"/>
  <c r="BF954" i="16"/>
  <c r="BG958" i="16"/>
  <c r="AD945" i="16"/>
  <c r="AT959" i="16"/>
  <c r="BG965" i="16"/>
  <c r="BG117" i="16"/>
  <c r="BG121" i="16"/>
  <c r="BF801" i="16"/>
  <c r="BF816" i="16"/>
  <c r="BF744" i="16"/>
  <c r="BB917" i="16"/>
  <c r="BB913" i="16"/>
  <c r="BB905" i="16"/>
  <c r="BB902" i="16"/>
  <c r="BC872" i="16"/>
  <c r="BE872" i="16"/>
  <c r="BC864" i="16"/>
  <c r="BC856" i="16"/>
  <c r="BC853" i="16"/>
  <c r="BB889" i="16"/>
  <c r="BB873" i="16"/>
  <c r="BB869" i="16"/>
  <c r="BB861" i="16"/>
  <c r="AD856" i="16"/>
  <c r="BG856" i="16"/>
  <c r="BC832" i="16"/>
  <c r="BB844" i="16"/>
  <c r="BB832" i="16"/>
  <c r="BE832" i="16" s="1"/>
  <c r="BB828" i="16"/>
  <c r="BE828" i="16" s="1"/>
  <c r="BB824" i="16"/>
  <c r="BB808" i="16"/>
  <c r="AD774" i="16"/>
  <c r="BJ774" i="16"/>
  <c r="BG767" i="16"/>
  <c r="BG763" i="16"/>
  <c r="BC734" i="16"/>
  <c r="BC730" i="16"/>
  <c r="BC722" i="16"/>
  <c r="BB754" i="16"/>
  <c r="BB750" i="16"/>
  <c r="BB746" i="16"/>
  <c r="BE746" i="16" s="1"/>
  <c r="BB742" i="16"/>
  <c r="BB734" i="16"/>
  <c r="BB719" i="16"/>
  <c r="BG745" i="16"/>
  <c r="BG733" i="16"/>
  <c r="BG729" i="16"/>
  <c r="BC692" i="16"/>
  <c r="BC684" i="16"/>
  <c r="BB708" i="16"/>
  <c r="BB704" i="16"/>
  <c r="BB696" i="16"/>
  <c r="BB684" i="16"/>
  <c r="BB680" i="16"/>
  <c r="BG712" i="16"/>
  <c r="BG700" i="16"/>
  <c r="BC655" i="16"/>
  <c r="BB639" i="16"/>
  <c r="BB633" i="16"/>
  <c r="BJ649" i="16"/>
  <c r="AD649" i="16"/>
  <c r="BG649" i="16"/>
  <c r="BG647" i="16"/>
  <c r="BJ632" i="16"/>
  <c r="AD632" i="16"/>
  <c r="BG630" i="16"/>
  <c r="BC622" i="16"/>
  <c r="BC615" i="16"/>
  <c r="BC609" i="16"/>
  <c r="BC598" i="16"/>
  <c r="AJ624" i="16"/>
  <c r="AJ582" i="16" s="1"/>
  <c r="BG589" i="16"/>
  <c r="BC564" i="16"/>
  <c r="BC560" i="16"/>
  <c r="BJ570" i="16"/>
  <c r="AD570" i="16"/>
  <c r="AD567" i="16"/>
  <c r="BG567" i="16"/>
  <c r="BJ561" i="16"/>
  <c r="BG561" i="16"/>
  <c r="BC532" i="16"/>
  <c r="BC524" i="16"/>
  <c r="BC516" i="16"/>
  <c r="BC512" i="16"/>
  <c r="BC508" i="16"/>
  <c r="BC504" i="16"/>
  <c r="BC500" i="16"/>
  <c r="BB524" i="16"/>
  <c r="BB516" i="16"/>
  <c r="BB512" i="16"/>
  <c r="BB504" i="16"/>
  <c r="BG516" i="16"/>
  <c r="BG500" i="16"/>
  <c r="BC480" i="16"/>
  <c r="BC476" i="16"/>
  <c r="BC468" i="16"/>
  <c r="BC464" i="16"/>
  <c r="BC460" i="16"/>
  <c r="BC456" i="16"/>
  <c r="BB472" i="16"/>
  <c r="BB468" i="16"/>
  <c r="BE468" i="16" s="1"/>
  <c r="BB464" i="16"/>
  <c r="BB460" i="16"/>
  <c r="BJ480" i="16"/>
  <c r="AD477" i="16"/>
  <c r="BG477" i="16"/>
  <c r="AD469" i="16"/>
  <c r="BG465" i="16"/>
  <c r="BG450" i="16"/>
  <c r="BB441" i="16"/>
  <c r="BG414" i="16"/>
  <c r="BC382" i="16"/>
  <c r="BC374" i="16"/>
  <c r="BC370" i="16"/>
  <c r="BC367" i="16"/>
  <c r="AT367" i="16"/>
  <c r="BB395" i="16"/>
  <c r="BB392" i="16"/>
  <c r="BB384" i="16"/>
  <c r="BC348" i="16"/>
  <c r="BC344" i="16"/>
  <c r="BC316" i="16"/>
  <c r="BJ351" i="16"/>
  <c r="AD351" i="16"/>
  <c r="BJ332" i="16"/>
  <c r="AD332" i="16"/>
  <c r="BC182" i="16"/>
  <c r="BB182" i="16"/>
  <c r="BJ214" i="16"/>
  <c r="BJ210" i="16"/>
  <c r="BG210" i="16"/>
  <c r="BJ198" i="16"/>
  <c r="BJ190" i="16"/>
  <c r="BG190" i="16"/>
  <c r="BG146" i="16"/>
  <c r="AT872" i="16"/>
  <c r="BA935" i="16"/>
  <c r="BE935" i="16" s="1"/>
  <c r="AQ872" i="16"/>
  <c r="BA919" i="16"/>
  <c r="AT927" i="16"/>
  <c r="AT864" i="16"/>
  <c r="BG929" i="16"/>
  <c r="BG919" i="16"/>
  <c r="AT884" i="16"/>
  <c r="AQ884" i="16"/>
  <c r="AT935" i="16"/>
  <c r="AQ927" i="16"/>
  <c r="AQ919" i="16"/>
  <c r="BF919" i="16" s="1"/>
  <c r="AQ864" i="16"/>
  <c r="BF864" i="16" s="1"/>
  <c r="BG917" i="16"/>
  <c r="AT876" i="16"/>
  <c r="AQ876" i="16"/>
  <c r="BG935" i="16"/>
  <c r="AT919" i="16"/>
  <c r="AD874" i="16"/>
  <c r="AT874" i="16" s="1"/>
  <c r="BJ812" i="16"/>
  <c r="AD812" i="16"/>
  <c r="BJ653" i="16"/>
  <c r="AD653" i="16"/>
  <c r="BJ573" i="16"/>
  <c r="AD573" i="16"/>
  <c r="BJ550" i="16"/>
  <c r="AD550" i="16"/>
  <c r="BJ335" i="16"/>
  <c r="AD335" i="16"/>
  <c r="BJ234" i="16"/>
  <c r="AD234" i="16"/>
  <c r="BJ952" i="16"/>
  <c r="AD952" i="16"/>
  <c r="BJ905" i="16"/>
  <c r="AD905" i="16"/>
  <c r="BJ887" i="16"/>
  <c r="AD887" i="16"/>
  <c r="BJ823" i="16"/>
  <c r="AD823" i="16"/>
  <c r="BI823" i="16" s="1"/>
  <c r="BJ661" i="16"/>
  <c r="AD661" i="16"/>
  <c r="BJ645" i="16"/>
  <c r="AD645" i="16"/>
  <c r="BI645" i="16" s="1"/>
  <c r="BJ320" i="16"/>
  <c r="AD320" i="16"/>
  <c r="AD257" i="16"/>
  <c r="BI257" i="16" s="1"/>
  <c r="BJ257" i="16"/>
  <c r="BJ982" i="16"/>
  <c r="BK982" i="16" s="1"/>
  <c r="AD982" i="16"/>
  <c r="AD914" i="16"/>
  <c r="BJ914" i="16"/>
  <c r="BJ890" i="16"/>
  <c r="AD890" i="16"/>
  <c r="AD845" i="16"/>
  <c r="BI845" i="16" s="1"/>
  <c r="BK845" i="16" s="1"/>
  <c r="BJ845" i="16"/>
  <c r="AD693" i="16"/>
  <c r="BJ693" i="16"/>
  <c r="AD664" i="16"/>
  <c r="BJ664" i="16"/>
  <c r="BJ601" i="16"/>
  <c r="BK601" i="16" s="1"/>
  <c r="AD601" i="16"/>
  <c r="AD323" i="16"/>
  <c r="BA323" i="16" s="1"/>
  <c r="BJ323" i="16"/>
  <c r="BJ284" i="16"/>
  <c r="AD284" i="16"/>
  <c r="AD384" i="16"/>
  <c r="BA384" i="16" s="1"/>
  <c r="BE384" i="16" s="1"/>
  <c r="BJ343" i="16"/>
  <c r="AD288" i="16"/>
  <c r="AD452" i="16"/>
  <c r="BI452" i="16" s="1"/>
  <c r="BK452" i="16" s="1"/>
  <c r="AG984" i="16"/>
  <c r="AG942" i="16" s="1"/>
  <c r="BJ981" i="16"/>
  <c r="BK981" i="16" s="1"/>
  <c r="AD973" i="16"/>
  <c r="BJ967" i="16"/>
  <c r="AD944" i="16"/>
  <c r="BJ963" i="16"/>
  <c r="AD949" i="16"/>
  <c r="BJ979" i="16"/>
  <c r="BJ954" i="16"/>
  <c r="AD828" i="16"/>
  <c r="AD796" i="16"/>
  <c r="AD793" i="16"/>
  <c r="AD735" i="16"/>
  <c r="BA735" i="16" s="1"/>
  <c r="BJ728" i="16"/>
  <c r="BK728" i="16" s="1"/>
  <c r="BG418" i="16"/>
  <c r="BG422" i="16"/>
  <c r="AD210" i="16"/>
  <c r="AD194" i="16"/>
  <c r="BI253" i="16"/>
  <c r="AQ253" i="16"/>
  <c r="BA253" i="16"/>
  <c r="AD261" i="16"/>
  <c r="BJ253" i="16"/>
  <c r="BK253" i="16" s="1"/>
  <c r="BJ249" i="16"/>
  <c r="AD242" i="16"/>
  <c r="BJ302" i="16"/>
  <c r="BK302" i="16" s="1"/>
  <c r="AD299" i="16"/>
  <c r="BJ484" i="16"/>
  <c r="BJ468" i="16"/>
  <c r="AD480" i="16"/>
  <c r="BJ473" i="16"/>
  <c r="AD695" i="16"/>
  <c r="AD723" i="16"/>
  <c r="BJ755" i="16"/>
  <c r="AD750" i="16"/>
  <c r="BJ739" i="16"/>
  <c r="AD765" i="16"/>
  <c r="AD781" i="16"/>
  <c r="BJ770" i="16"/>
  <c r="AD797" i="16"/>
  <c r="BJ786" i="16"/>
  <c r="BK786" i="16" s="1"/>
  <c r="BJ777" i="16"/>
  <c r="BI871" i="16"/>
  <c r="AQ871" i="16"/>
  <c r="AT871" i="16"/>
  <c r="BA871" i="16"/>
  <c r="AD878" i="16"/>
  <c r="BJ871" i="16"/>
  <c r="BK871" i="16" s="1"/>
  <c r="BJ855" i="16"/>
  <c r="BI855" i="16"/>
  <c r="BA855" i="16"/>
  <c r="AT855" i="16"/>
  <c r="AQ855" i="16"/>
  <c r="AD891" i="16"/>
  <c r="AD858" i="16"/>
  <c r="AQ1020" i="16"/>
  <c r="BF1020" i="16" s="1"/>
  <c r="BI1020" i="16"/>
  <c r="BA1020" i="16"/>
  <c r="BJ1001" i="16"/>
  <c r="BK1001" i="16" s="1"/>
  <c r="AD1000" i="16"/>
  <c r="BI1000" i="16" s="1"/>
  <c r="BJ1013" i="16"/>
  <c r="BK1013" i="16" s="1"/>
  <c r="BJ1106" i="16"/>
  <c r="BK1106" i="16" s="1"/>
  <c r="BJ1093" i="16"/>
  <c r="BJ1085" i="16"/>
  <c r="BJ1094" i="16"/>
  <c r="BK1094" i="16" s="1"/>
  <c r="BJ1078" i="16"/>
  <c r="BI1001" i="16"/>
  <c r="BA1001" i="16"/>
  <c r="AT1001" i="16"/>
  <c r="AQ1001" i="16"/>
  <c r="BJ1017" i="16"/>
  <c r="BJ1004" i="16"/>
  <c r="AD993" i="16"/>
  <c r="AD989" i="16"/>
  <c r="AD988" i="16"/>
  <c r="AD1024" i="16"/>
  <c r="BJ1018" i="16"/>
  <c r="BJ1009" i="16"/>
  <c r="BK1009" i="16" s="1"/>
  <c r="BJ833" i="16"/>
  <c r="BJ817" i="16"/>
  <c r="AD840" i="16"/>
  <c r="BJ808" i="16"/>
  <c r="AD844" i="16"/>
  <c r="BI844" i="16" s="1"/>
  <c r="BK844" i="16" s="1"/>
  <c r="BJ837" i="16"/>
  <c r="BK837" i="16" s="1"/>
  <c r="AD835" i="16"/>
  <c r="BJ829" i="16"/>
  <c r="AD824" i="16"/>
  <c r="AD819" i="16"/>
  <c r="BJ813" i="16"/>
  <c r="BJ802" i="16"/>
  <c r="BJ785" i="16"/>
  <c r="BK785" i="16" s="1"/>
  <c r="BJ782" i="16"/>
  <c r="BK782" i="16" s="1"/>
  <c r="BJ798" i="16"/>
  <c r="BK798" i="16" s="1"/>
  <c r="AD792" i="16"/>
  <c r="AD780" i="16"/>
  <c r="AD776" i="16"/>
  <c r="BJ769" i="16"/>
  <c r="BK769" i="16" s="1"/>
  <c r="BJ766" i="16"/>
  <c r="BI755" i="16"/>
  <c r="AT755" i="16"/>
  <c r="BA755" i="16"/>
  <c r="AQ755" i="16"/>
  <c r="BF755" i="16" s="1"/>
  <c r="BI739" i="16"/>
  <c r="BA739" i="16"/>
  <c r="AT739" i="16"/>
  <c r="AQ739" i="16"/>
  <c r="AD746" i="16"/>
  <c r="BJ744" i="16"/>
  <c r="BK744" i="16" s="1"/>
  <c r="AD742" i="16"/>
  <c r="BJ740" i="16"/>
  <c r="BJ743" i="16"/>
  <c r="BK743" i="16"/>
  <c r="BJ732" i="16"/>
  <c r="BJ727" i="16"/>
  <c r="BK727" i="16" s="1"/>
  <c r="AD719" i="16"/>
  <c r="BG677" i="16"/>
  <c r="AQ677" i="16"/>
  <c r="BA677" i="16"/>
  <c r="AD679" i="16"/>
  <c r="BJ688" i="16"/>
  <c r="AD696" i="16"/>
  <c r="BI468" i="16"/>
  <c r="AQ468" i="16"/>
  <c r="AT468" i="16"/>
  <c r="BA468" i="16"/>
  <c r="BJ472" i="16"/>
  <c r="AD467" i="16"/>
  <c r="AD464" i="16"/>
  <c r="BJ477" i="16"/>
  <c r="BJ457" i="16"/>
  <c r="AD448" i="16"/>
  <c r="AD435" i="16"/>
  <c r="BJ428" i="16"/>
  <c r="BK428" i="16" s="1"/>
  <c r="BJ495" i="16"/>
  <c r="AD436" i="16"/>
  <c r="AD440" i="16"/>
  <c r="AD408" i="16"/>
  <c r="AD431" i="16"/>
  <c r="AD403" i="16"/>
  <c r="BF428" i="16"/>
  <c r="AD420" i="16"/>
  <c r="AD415" i="16"/>
  <c r="AD404" i="16"/>
  <c r="BI404" i="16" s="1"/>
  <c r="BK404" i="16" s="1"/>
  <c r="AD419" i="16"/>
  <c r="BJ412" i="16"/>
  <c r="BK412" i="16" s="1"/>
  <c r="BJ377" i="16"/>
  <c r="BJ382" i="16"/>
  <c r="BK382" i="16"/>
  <c r="BJ362" i="16"/>
  <c r="AD359" i="16"/>
  <c r="BI377" i="16"/>
  <c r="BK377" i="16" s="1"/>
  <c r="BA377" i="16"/>
  <c r="AQ362" i="16"/>
  <c r="BI362" i="16"/>
  <c r="AD397" i="16"/>
  <c r="AD388" i="16"/>
  <c r="BJ375" i="16"/>
  <c r="BK375" i="16" s="1"/>
  <c r="AD373" i="16"/>
  <c r="BJ367" i="16"/>
  <c r="BK367" i="16" s="1"/>
  <c r="AD358" i="16"/>
  <c r="BJ274" i="16"/>
  <c r="BK274" i="16"/>
  <c r="AD271" i="16"/>
  <c r="BI297" i="16"/>
  <c r="BK297" i="16" s="1"/>
  <c r="BA297" i="16"/>
  <c r="AQ297" i="16"/>
  <c r="AD307" i="16"/>
  <c r="BJ297" i="16"/>
  <c r="BJ294" i="16"/>
  <c r="BK294" i="16"/>
  <c r="AD296" i="16"/>
  <c r="AD293" i="16"/>
  <c r="AD289" i="16"/>
  <c r="AD285" i="16"/>
  <c r="BF302" i="16"/>
  <c r="BJ306" i="16"/>
  <c r="BK306" i="16" s="1"/>
  <c r="AD303" i="16"/>
  <c r="BJ270" i="16"/>
  <c r="AD238" i="16"/>
  <c r="AD190" i="16"/>
  <c r="AD206" i="16"/>
  <c r="AQ206" i="16" s="1"/>
  <c r="BF206" i="16" s="1"/>
  <c r="AD178" i="16"/>
  <c r="AD161" i="16"/>
  <c r="BA161" i="16"/>
  <c r="AD137" i="16"/>
  <c r="BA137" i="16" s="1"/>
  <c r="BJ157" i="16"/>
  <c r="BG109" i="16"/>
  <c r="BG101" i="16"/>
  <c r="AD121" i="16"/>
  <c r="BA121" i="16" s="1"/>
  <c r="BG97" i="16"/>
  <c r="BG93" i="16"/>
  <c r="BG89" i="16"/>
  <c r="BA104" i="16"/>
  <c r="BG100" i="16"/>
  <c r="BG104" i="16"/>
  <c r="AD1050" i="16"/>
  <c r="BC108" i="16"/>
  <c r="BJ124" i="16"/>
  <c r="AD124" i="16"/>
  <c r="BI124" i="16" s="1"/>
  <c r="BG124" i="16"/>
  <c r="AD88" i="16"/>
  <c r="BA88" i="16" s="1"/>
  <c r="BG88" i="16"/>
  <c r="BC111" i="16"/>
  <c r="BB91" i="16"/>
  <c r="BG127" i="16"/>
  <c r="BJ95" i="16"/>
  <c r="BG95" i="16"/>
  <c r="BJ91" i="16"/>
  <c r="BG91" i="16"/>
  <c r="BC124" i="16"/>
  <c r="BC92" i="16"/>
  <c r="BB125" i="16"/>
  <c r="BB121" i="16"/>
  <c r="BB117" i="16"/>
  <c r="BB113" i="16"/>
  <c r="BB109" i="16"/>
  <c r="BB105" i="16"/>
  <c r="BB101" i="16"/>
  <c r="BB97" i="16"/>
  <c r="BJ105" i="16"/>
  <c r="AD105" i="16"/>
  <c r="BI105" i="16" s="1"/>
  <c r="BG105" i="16"/>
  <c r="BC127" i="16"/>
  <c r="BC95" i="16"/>
  <c r="AD119" i="16"/>
  <c r="BI119" i="16" s="1"/>
  <c r="BJ119" i="16"/>
  <c r="BG119" i="16"/>
  <c r="BJ115" i="16"/>
  <c r="BG115" i="16"/>
  <c r="BJ111" i="16"/>
  <c r="BG111" i="16"/>
  <c r="AD108" i="16"/>
  <c r="AQ108" i="16" s="1"/>
  <c r="BF108" i="16" s="1"/>
  <c r="BG108" i="16"/>
  <c r="AD89" i="16"/>
  <c r="AQ89" i="16" s="1"/>
  <c r="BF89" i="16" s="1"/>
  <c r="BJ136" i="16"/>
  <c r="BG136" i="16"/>
  <c r="BG154" i="16"/>
  <c r="BG142" i="16"/>
  <c r="BG138" i="16"/>
  <c r="BC168" i="16"/>
  <c r="BC164" i="16"/>
  <c r="BC160" i="16"/>
  <c r="BC156" i="16"/>
  <c r="BC148" i="16"/>
  <c r="BC144" i="16"/>
  <c r="BC140" i="16"/>
  <c r="BC136" i="16"/>
  <c r="BB168" i="16"/>
  <c r="BB164" i="16"/>
  <c r="BB160" i="16"/>
  <c r="BB156" i="16"/>
  <c r="BB152" i="16"/>
  <c r="BB148" i="16"/>
  <c r="BB144" i="16"/>
  <c r="BB140" i="16"/>
  <c r="BB136" i="16"/>
  <c r="BG166" i="16"/>
  <c r="BG162" i="16"/>
  <c r="BJ1161" i="16"/>
  <c r="AD1132" i="16"/>
  <c r="AD1129" i="16"/>
  <c r="AD1157" i="16"/>
  <c r="BG1124" i="16"/>
  <c r="BI1137" i="16"/>
  <c r="AQ1137" i="16"/>
  <c r="AT1137" i="16"/>
  <c r="BA1137" i="16"/>
  <c r="BE1137" i="16" s="1"/>
  <c r="AD1144" i="16"/>
  <c r="AD1124" i="16"/>
  <c r="AD1156" i="16"/>
  <c r="AD1152" i="16"/>
  <c r="AD1148" i="16"/>
  <c r="AD1145" i="16"/>
  <c r="AD1140" i="16"/>
  <c r="AD1136" i="16"/>
  <c r="AD1133" i="16"/>
  <c r="AD1125" i="16"/>
  <c r="BF927" i="16"/>
  <c r="BA1064" i="16"/>
  <c r="BA1044" i="16"/>
  <c r="BI1064" i="16"/>
  <c r="BF732" i="16"/>
  <c r="BA1056" i="16"/>
  <c r="BC1056" i="16"/>
  <c r="BC1049" i="16"/>
  <c r="BG1048" i="16"/>
  <c r="BJ1048" i="16"/>
  <c r="BI1037" i="16"/>
  <c r="AT1037" i="16"/>
  <c r="BA1037" i="16"/>
  <c r="AD1034" i="16"/>
  <c r="BI1034" i="16" s="1"/>
  <c r="BG1034" i="16"/>
  <c r="BB1070" i="16"/>
  <c r="BC1063" i="16"/>
  <c r="BG1064" i="16"/>
  <c r="AD1061" i="16"/>
  <c r="BI1061" i="16" s="1"/>
  <c r="BG1061" i="16"/>
  <c r="BJ1061" i="16"/>
  <c r="BB1053" i="16"/>
  <c r="BF274" i="16"/>
  <c r="BC1072" i="16"/>
  <c r="BC1040" i="16"/>
  <c r="BC1036" i="16"/>
  <c r="BJ1067" i="16"/>
  <c r="BK1067" i="16" s="1"/>
  <c r="BG1067" i="16"/>
  <c r="AD1069" i="16"/>
  <c r="BJ1069" i="16"/>
  <c r="BJ1117" i="16"/>
  <c r="AD1117" i="16"/>
  <c r="BJ1109" i="16"/>
  <c r="BK1109" i="16" s="1"/>
  <c r="BJ1008" i="16"/>
  <c r="AD1008" i="16"/>
  <c r="AD1002" i="16"/>
  <c r="BJ1002" i="16"/>
  <c r="BJ958" i="16"/>
  <c r="BK958" i="16" s="1"/>
  <c r="AD950" i="16"/>
  <c r="BJ950" i="16"/>
  <c r="BJ933" i="16"/>
  <c r="AD933" i="16"/>
  <c r="BJ926" i="16"/>
  <c r="AD926" i="16"/>
  <c r="BJ901" i="16"/>
  <c r="AD901" i="16"/>
  <c r="BJ886" i="16"/>
  <c r="AD886" i="16"/>
  <c r="BJ870" i="16"/>
  <c r="AD870" i="16"/>
  <c r="BJ854" i="16"/>
  <c r="AD854" i="16"/>
  <c r="BJ847" i="16"/>
  <c r="AD847" i="16"/>
  <c r="BJ836" i="16"/>
  <c r="AD836" i="16"/>
  <c r="AD827" i="16"/>
  <c r="BJ816" i="16"/>
  <c r="BK816" i="16" s="1"/>
  <c r="AD809" i="16"/>
  <c r="BJ809" i="16"/>
  <c r="BJ801" i="16"/>
  <c r="BK801" i="16" s="1"/>
  <c r="AD794" i="16"/>
  <c r="BJ794" i="16"/>
  <c r="BJ790" i="16"/>
  <c r="BJ768" i="16"/>
  <c r="AD768" i="16"/>
  <c r="BJ748" i="16"/>
  <c r="BJ738" i="16"/>
  <c r="AD738" i="16"/>
  <c r="BJ700" i="16"/>
  <c r="AD700" i="16"/>
  <c r="BI700" i="16" s="1"/>
  <c r="BK700" i="16" s="1"/>
  <c r="AD662" i="16"/>
  <c r="BJ662" i="16"/>
  <c r="BJ643" i="16"/>
  <c r="AD643" i="16"/>
  <c r="BJ565" i="16"/>
  <c r="AD565" i="16"/>
  <c r="BA565" i="16"/>
  <c r="BJ558" i="16"/>
  <c r="AD558" i="16"/>
  <c r="BJ527" i="16"/>
  <c r="AD527" i="16"/>
  <c r="BJ511" i="16"/>
  <c r="AD511" i="16"/>
  <c r="AD465" i="16"/>
  <c r="BJ465" i="16"/>
  <c r="BJ439" i="16"/>
  <c r="AD439" i="16"/>
  <c r="AD405" i="16"/>
  <c r="BJ405" i="16"/>
  <c r="BJ385" i="16"/>
  <c r="AD385" i="16"/>
  <c r="AD370" i="16"/>
  <c r="BJ370" i="16"/>
  <c r="BJ319" i="16"/>
  <c r="BK319" i="16" s="1"/>
  <c r="AD319" i="16"/>
  <c r="BJ280" i="16"/>
  <c r="AD280" i="16"/>
  <c r="BJ1113" i="16"/>
  <c r="AD1113" i="16"/>
  <c r="BJ1101" i="16"/>
  <c r="AD1101" i="16"/>
  <c r="BJ974" i="16"/>
  <c r="AD974" i="16"/>
  <c r="BJ969" i="16"/>
  <c r="AD969" i="16"/>
  <c r="BJ961" i="16"/>
  <c r="BK961" i="16" s="1"/>
  <c r="AD961" i="16"/>
  <c r="BJ879" i="16"/>
  <c r="AD879" i="16"/>
  <c r="BJ863" i="16"/>
  <c r="AD863" i="16"/>
  <c r="BJ831" i="16"/>
  <c r="AD831" i="16"/>
  <c r="BJ820" i="16"/>
  <c r="AD820" i="16"/>
  <c r="AD778" i="16"/>
  <c r="BJ778" i="16"/>
  <c r="AD752" i="16"/>
  <c r="BJ752" i="16"/>
  <c r="BJ712" i="16"/>
  <c r="AD712" i="16"/>
  <c r="BJ691" i="16"/>
  <c r="AD691" i="16"/>
  <c r="BI691" i="16" s="1"/>
  <c r="AD633" i="16"/>
  <c r="BJ633" i="16"/>
  <c r="BJ621" i="16"/>
  <c r="AD621" i="16"/>
  <c r="BJ523" i="16"/>
  <c r="AD523" i="16"/>
  <c r="BJ507" i="16"/>
  <c r="BK507" i="16" s="1"/>
  <c r="AD507" i="16"/>
  <c r="BJ487" i="16"/>
  <c r="AD487" i="16"/>
  <c r="BJ460" i="16"/>
  <c r="AD460" i="16"/>
  <c r="BJ455" i="16"/>
  <c r="AD455" i="16"/>
  <c r="BJ423" i="16"/>
  <c r="AD423" i="16"/>
  <c r="BJ369" i="16"/>
  <c r="AD369" i="16"/>
  <c r="BJ352" i="16"/>
  <c r="BK352" i="16" s="1"/>
  <c r="AD352" i="16"/>
  <c r="BJ339" i="16"/>
  <c r="AD339" i="16"/>
  <c r="BJ202" i="16"/>
  <c r="AD202" i="16"/>
  <c r="BJ186" i="16"/>
  <c r="AD186" i="16"/>
  <c r="BJ160" i="16"/>
  <c r="AD160" i="16"/>
  <c r="AT160" i="16" s="1"/>
  <c r="BJ1016" i="16"/>
  <c r="AD1016" i="16"/>
  <c r="BJ957" i="16"/>
  <c r="AD957" i="16"/>
  <c r="BJ917" i="16"/>
  <c r="AD917" i="16"/>
  <c r="BJ910" i="16"/>
  <c r="AD910" i="16"/>
  <c r="AD841" i="16"/>
  <c r="BJ841" i="16"/>
  <c r="BJ815" i="16"/>
  <c r="AD815" i="16"/>
  <c r="BI815" i="16" s="1"/>
  <c r="BJ800" i="16"/>
  <c r="AD800" i="16"/>
  <c r="BJ789" i="16"/>
  <c r="AD789" i="16"/>
  <c r="BJ747" i="16"/>
  <c r="AD747" i="16"/>
  <c r="AD736" i="16"/>
  <c r="BJ736" i="16"/>
  <c r="AD720" i="16"/>
  <c r="BJ720" i="16"/>
  <c r="BJ708" i="16"/>
  <c r="AD708" i="16"/>
  <c r="BJ699" i="16"/>
  <c r="AD699" i="16"/>
  <c r="BJ687" i="16"/>
  <c r="AD687" i="16"/>
  <c r="AD681" i="16"/>
  <c r="BJ681" i="16"/>
  <c r="BJ675" i="16"/>
  <c r="AD654" i="16"/>
  <c r="BJ654" i="16"/>
  <c r="AD650" i="16"/>
  <c r="BJ650" i="16"/>
  <c r="BJ644" i="16"/>
  <c r="BK644" i="16" s="1"/>
  <c r="BJ574" i="16"/>
  <c r="AD547" i="16"/>
  <c r="BJ547" i="16"/>
  <c r="BJ542" i="16"/>
  <c r="AD542" i="16"/>
  <c r="BJ519" i="16"/>
  <c r="AD519" i="16"/>
  <c r="BJ503" i="16"/>
  <c r="AD503" i="16"/>
  <c r="AD481" i="16"/>
  <c r="BJ481" i="16"/>
  <c r="AD449" i="16"/>
  <c r="BJ449" i="16"/>
  <c r="BK449" i="16" s="1"/>
  <c r="AD255" i="16"/>
  <c r="BJ255" i="16"/>
  <c r="AD247" i="16"/>
  <c r="BJ247" i="16"/>
  <c r="BJ237" i="16"/>
  <c r="AD237" i="16"/>
  <c r="BA237" i="16"/>
  <c r="BJ226" i="16"/>
  <c r="AD226" i="16"/>
  <c r="BJ1114" i="16"/>
  <c r="BK1114" i="16" s="1"/>
  <c r="BJ1105" i="16"/>
  <c r="AD1105" i="16"/>
  <c r="BJ1097" i="16"/>
  <c r="AD1097" i="16"/>
  <c r="BJ1012" i="16"/>
  <c r="AD1012" i="16"/>
  <c r="BJ1005" i="16"/>
  <c r="BK1005" i="16"/>
  <c r="BJ978" i="16"/>
  <c r="AD978" i="16"/>
  <c r="BJ970" i="16"/>
  <c r="AD970" i="16"/>
  <c r="BJ962" i="16"/>
  <c r="BJ953" i="16"/>
  <c r="AD921" i="16"/>
  <c r="BJ898" i="16"/>
  <c r="BJ883" i="16"/>
  <c r="BJ867" i="16"/>
  <c r="AD843" i="16"/>
  <c r="BJ832" i="16"/>
  <c r="BK832" i="16"/>
  <c r="AD825" i="16"/>
  <c r="BJ825" i="16"/>
  <c r="BJ821" i="16"/>
  <c r="BJ784" i="16"/>
  <c r="AD784" i="16"/>
  <c r="BJ773" i="16"/>
  <c r="AD773" i="16"/>
  <c r="AD764" i="16"/>
  <c r="BJ754" i="16"/>
  <c r="AD754" i="16"/>
  <c r="BJ731" i="16"/>
  <c r="AD731" i="16"/>
  <c r="BJ704" i="16"/>
  <c r="AD704" i="16"/>
  <c r="BJ692" i="16"/>
  <c r="BK692" i="16" s="1"/>
  <c r="BJ683" i="16"/>
  <c r="BK683" i="16"/>
  <c r="BJ665" i="16"/>
  <c r="BK665" i="16" s="1"/>
  <c r="BJ656" i="16"/>
  <c r="BJ635" i="16"/>
  <c r="AD635" i="16"/>
  <c r="BI635" i="16" s="1"/>
  <c r="BK635" i="16" s="1"/>
  <c r="BJ562" i="16"/>
  <c r="BJ531" i="16"/>
  <c r="AD531" i="16"/>
  <c r="BJ515" i="16"/>
  <c r="AD515" i="16"/>
  <c r="BJ494" i="16"/>
  <c r="AD494" i="16"/>
  <c r="AD483" i="16"/>
  <c r="BJ476" i="16"/>
  <c r="AD476" i="16"/>
  <c r="BJ471" i="16"/>
  <c r="AD471" i="16"/>
  <c r="BJ461" i="16"/>
  <c r="BJ456" i="16"/>
  <c r="BK456" i="16" s="1"/>
  <c r="AD451" i="16"/>
  <c r="BI451" i="16"/>
  <c r="BJ301" i="16"/>
  <c r="AD301" i="16"/>
  <c r="BJ291" i="16"/>
  <c r="AD291" i="16"/>
  <c r="BJ287" i="16"/>
  <c r="AD287" i="16"/>
  <c r="BJ283" i="16"/>
  <c r="AD283" i="16"/>
  <c r="BJ269" i="16"/>
  <c r="AD269" i="16"/>
  <c r="BJ233" i="16"/>
  <c r="AD233" i="16"/>
  <c r="BI233" i="16" s="1"/>
  <c r="BJ145" i="16"/>
  <c r="AD145" i="16"/>
  <c r="AT145" i="16" s="1"/>
  <c r="AD929" i="16"/>
  <c r="AD913" i="16"/>
  <c r="BJ724" i="16"/>
  <c r="BK724" i="16" s="1"/>
  <c r="AD711" i="16"/>
  <c r="AD707" i="16"/>
  <c r="AD703" i="16"/>
  <c r="BJ697" i="16"/>
  <c r="BK697" i="16" s="1"/>
  <c r="BJ677" i="16"/>
  <c r="BK677" i="16" s="1"/>
  <c r="BJ646" i="16"/>
  <c r="BJ642" i="16"/>
  <c r="AD639" i="16"/>
  <c r="BJ637" i="16"/>
  <c r="BK637" i="16" s="1"/>
  <c r="AD577" i="16"/>
  <c r="AD561" i="16"/>
  <c r="AD553" i="16"/>
  <c r="BJ551" i="16"/>
  <c r="AD530" i="16"/>
  <c r="AD526" i="16"/>
  <c r="AD522" i="16"/>
  <c r="AD518" i="16"/>
  <c r="BA518" i="16" s="1"/>
  <c r="AD514" i="16"/>
  <c r="AD506" i="16"/>
  <c r="AD502" i="16"/>
  <c r="BA502" i="16" s="1"/>
  <c r="AD498" i="16"/>
  <c r="BJ485" i="16"/>
  <c r="AD475" i="16"/>
  <c r="BJ469" i="16"/>
  <c r="AD459" i="16"/>
  <c r="BJ453" i="16"/>
  <c r="AD437" i="16"/>
  <c r="BJ432" i="16"/>
  <c r="AD432" i="16"/>
  <c r="BJ407" i="16"/>
  <c r="AD407" i="16"/>
  <c r="BJ389" i="16"/>
  <c r="AD389" i="16"/>
  <c r="BJ381" i="16"/>
  <c r="AD381" i="16"/>
  <c r="BJ365" i="16"/>
  <c r="BK365" i="16" s="1"/>
  <c r="AD365" i="16"/>
  <c r="BI365" i="16" s="1"/>
  <c r="BJ348" i="16"/>
  <c r="AD348" i="16"/>
  <c r="BJ305" i="16"/>
  <c r="AD305" i="16"/>
  <c r="BJ300" i="16"/>
  <c r="AD300" i="16"/>
  <c r="AD282" i="16"/>
  <c r="BJ282" i="16"/>
  <c r="BJ273" i="16"/>
  <c r="AD273" i="16"/>
  <c r="BJ268" i="16"/>
  <c r="BK268" i="16" s="1"/>
  <c r="AD268" i="16"/>
  <c r="BI268" i="16" s="1"/>
  <c r="AD259" i="16"/>
  <c r="BA259" i="16" s="1"/>
  <c r="BJ259" i="16"/>
  <c r="AD251" i="16"/>
  <c r="BJ251" i="16"/>
  <c r="BJ245" i="16"/>
  <c r="AD245" i="16"/>
  <c r="BJ148" i="16"/>
  <c r="AD148" i="16"/>
  <c r="AQ148" i="16" s="1"/>
  <c r="BF148" i="16" s="1"/>
  <c r="BJ140" i="16"/>
  <c r="AD140" i="16"/>
  <c r="BJ416" i="16"/>
  <c r="AD416" i="16"/>
  <c r="BJ316" i="16"/>
  <c r="AD316" i="16"/>
  <c r="BJ304" i="16"/>
  <c r="AD304" i="16"/>
  <c r="BJ281" i="16"/>
  <c r="AD281" i="16"/>
  <c r="BI281" i="16" s="1"/>
  <c r="BK281" i="16" s="1"/>
  <c r="BJ272" i="16"/>
  <c r="AD272" i="16"/>
  <c r="BJ241" i="16"/>
  <c r="AD241" i="16"/>
  <c r="BA241" i="16"/>
  <c r="AD277" i="16"/>
  <c r="AD276" i="16"/>
  <c r="AD258" i="16"/>
  <c r="AD254" i="16"/>
  <c r="AD250" i="16"/>
  <c r="AD229" i="16"/>
  <c r="BJ227" i="16"/>
  <c r="AD225" i="16"/>
  <c r="BI225" i="16" s="1"/>
  <c r="BK225" i="16" s="1"/>
  <c r="BJ223" i="16"/>
  <c r="BK223" i="16" s="1"/>
  <c r="AD214" i="16"/>
  <c r="AT214" i="16" s="1"/>
  <c r="AD198" i="16"/>
  <c r="AD182" i="16"/>
  <c r="BJ93" i="16"/>
  <c r="AD93" i="16"/>
  <c r="AQ93" i="16" s="1"/>
  <c r="BF93" i="16" s="1"/>
  <c r="AD427" i="16"/>
  <c r="AD411" i="16"/>
  <c r="BJ409" i="16"/>
  <c r="BK409" i="16"/>
  <c r="BJ290" i="16"/>
  <c r="BK290" i="16" s="1"/>
  <c r="BJ286" i="16"/>
  <c r="BK286" i="16" s="1"/>
  <c r="AD279" i="16"/>
  <c r="BJ278" i="16"/>
  <c r="BK278" i="16" s="1"/>
  <c r="BJ243" i="16"/>
  <c r="BK243" i="16"/>
  <c r="BJ239" i="16"/>
  <c r="BJ235" i="16"/>
  <c r="BK235" i="16"/>
  <c r="BJ231" i="16"/>
  <c r="BK231" i="16" s="1"/>
  <c r="AD152" i="16"/>
  <c r="AD144" i="16"/>
  <c r="AT144" i="16" s="1"/>
  <c r="AD136" i="16"/>
  <c r="AQ136" i="16" s="1"/>
  <c r="BF136" i="16" s="1"/>
  <c r="AA49" i="36"/>
  <c r="C56" i="159" s="1"/>
  <c r="AA41" i="36"/>
  <c r="AA47" i="36"/>
  <c r="C55" i="159" s="1"/>
  <c r="AA39" i="36"/>
  <c r="C51" i="159" s="1"/>
  <c r="AA45" i="36"/>
  <c r="AD156" i="16"/>
  <c r="AQ156" i="16" s="1"/>
  <c r="AD153" i="16"/>
  <c r="AQ153" i="16" s="1"/>
  <c r="BF153" i="16" s="1"/>
  <c r="BJ149" i="16"/>
  <c r="AD133" i="16"/>
  <c r="AD141" i="16"/>
  <c r="AQ141" i="16" s="1"/>
  <c r="BF141" i="16" s="1"/>
  <c r="BF785" i="16"/>
  <c r="AQ1061" i="16"/>
  <c r="AT1061" i="16"/>
  <c r="BJ1162" i="16"/>
  <c r="AD1162" i="16"/>
  <c r="BJ1146" i="16"/>
  <c r="AD1146" i="16"/>
  <c r="BJ1134" i="16"/>
  <c r="AD1134" i="16"/>
  <c r="BJ1103" i="16"/>
  <c r="AD1103" i="16"/>
  <c r="BJ1027" i="16"/>
  <c r="AD1027" i="16"/>
  <c r="BJ1158" i="16"/>
  <c r="AD1158" i="16"/>
  <c r="BJ1130" i="16"/>
  <c r="AD1130" i="16"/>
  <c r="BJ1115" i="16"/>
  <c r="AD1115" i="16"/>
  <c r="BJ1087" i="16"/>
  <c r="AD1087" i="16"/>
  <c r="AQ1087" i="16" s="1"/>
  <c r="BJ1011" i="16"/>
  <c r="AD1011" i="16"/>
  <c r="BJ1154" i="16"/>
  <c r="AD1154" i="16"/>
  <c r="BJ1142" i="16"/>
  <c r="AD1142" i="16"/>
  <c r="AD1098" i="16"/>
  <c r="BJ1098" i="16"/>
  <c r="AD1022" i="16"/>
  <c r="BJ1022" i="16"/>
  <c r="BJ995" i="16"/>
  <c r="AD995" i="16"/>
  <c r="AQ995" i="16" s="1"/>
  <c r="BF995" i="16" s="1"/>
  <c r="BJ1150" i="16"/>
  <c r="AD1150" i="16"/>
  <c r="BJ1138" i="16"/>
  <c r="AD1138" i="16"/>
  <c r="BJ1126" i="16"/>
  <c r="AD1126" i="16"/>
  <c r="BJ1111" i="16"/>
  <c r="AD1111" i="16"/>
  <c r="AD1082" i="16"/>
  <c r="BJ1082" i="16"/>
  <c r="AD1006" i="16"/>
  <c r="BJ1006" i="16"/>
  <c r="BJ1159" i="16"/>
  <c r="BJ1155" i="16"/>
  <c r="BK1155" i="16" s="1"/>
  <c r="BJ1151" i="16"/>
  <c r="BJ1147" i="16"/>
  <c r="BJ1143" i="16"/>
  <c r="BJ1139" i="16"/>
  <c r="BJ1135" i="16"/>
  <c r="BJ1131" i="16"/>
  <c r="BJ1127" i="16"/>
  <c r="BJ1123" i="16"/>
  <c r="BJ1102" i="16"/>
  <c r="BJ1095" i="16"/>
  <c r="BK1095" i="16" s="1"/>
  <c r="AD1095" i="16"/>
  <c r="BJ1086" i="16"/>
  <c r="BJ1079" i="16"/>
  <c r="AD1079" i="16"/>
  <c r="BJ1026" i="16"/>
  <c r="BJ1019" i="16"/>
  <c r="AD1019" i="16"/>
  <c r="BJ1010" i="16"/>
  <c r="BJ1003" i="16"/>
  <c r="AD1003" i="16"/>
  <c r="BJ994" i="16"/>
  <c r="BJ975" i="16"/>
  <c r="BK975" i="16" s="1"/>
  <c r="BJ968" i="16"/>
  <c r="AD968" i="16"/>
  <c r="BJ959" i="16"/>
  <c r="BJ946" i="16"/>
  <c r="BJ936" i="16"/>
  <c r="AD936" i="16"/>
  <c r="BJ920" i="16"/>
  <c r="AD920" i="16"/>
  <c r="BJ904" i="16"/>
  <c r="AD904" i="16"/>
  <c r="BJ881" i="16"/>
  <c r="AD881" i="16"/>
  <c r="AD701" i="16"/>
  <c r="BJ701" i="16"/>
  <c r="BJ1091" i="16"/>
  <c r="AD1091" i="16"/>
  <c r="BJ1015" i="16"/>
  <c r="AD1015" i="16"/>
  <c r="BJ999" i="16"/>
  <c r="AD999" i="16"/>
  <c r="BJ990" i="16"/>
  <c r="BJ980" i="16"/>
  <c r="AD980" i="16"/>
  <c r="BJ971" i="16"/>
  <c r="BK971" i="16" s="1"/>
  <c r="BJ964" i="16"/>
  <c r="AD964" i="16"/>
  <c r="BJ955" i="16"/>
  <c r="BK955" i="16" s="1"/>
  <c r="BJ924" i="16"/>
  <c r="AD924" i="16"/>
  <c r="BJ908" i="16"/>
  <c r="AD908" i="16"/>
  <c r="BJ885" i="16"/>
  <c r="AD885" i="16"/>
  <c r="BJ869" i="16"/>
  <c r="AD869" i="16"/>
  <c r="BJ853" i="16"/>
  <c r="AD853" i="16"/>
  <c r="BJ846" i="16"/>
  <c r="AD846" i="16"/>
  <c r="BJ830" i="16"/>
  <c r="AD830" i="16"/>
  <c r="BJ814" i="16"/>
  <c r="AD814" i="16"/>
  <c r="BJ976" i="16"/>
  <c r="AD976" i="16"/>
  <c r="BJ960" i="16"/>
  <c r="AD960" i="16"/>
  <c r="BJ928" i="16"/>
  <c r="AD928" i="16"/>
  <c r="BJ912" i="16"/>
  <c r="AD912" i="16"/>
  <c r="BJ889" i="16"/>
  <c r="AD889" i="16"/>
  <c r="BJ873" i="16"/>
  <c r="AD873" i="16"/>
  <c r="BJ857" i="16"/>
  <c r="AD857" i="16"/>
  <c r="AD674" i="16"/>
  <c r="BJ674" i="16"/>
  <c r="BJ1099" i="16"/>
  <c r="AD1099" i="16"/>
  <c r="BJ1090" i="16"/>
  <c r="BJ1083" i="16"/>
  <c r="AD1083" i="16"/>
  <c r="BJ1023" i="16"/>
  <c r="AD1023" i="16"/>
  <c r="BJ1014" i="16"/>
  <c r="BJ1007" i="16"/>
  <c r="AD1007" i="16"/>
  <c r="BJ998" i="16"/>
  <c r="BJ991" i="16"/>
  <c r="BK991" i="16" s="1"/>
  <c r="AD991" i="16"/>
  <c r="BJ972" i="16"/>
  <c r="AD972" i="16"/>
  <c r="BJ956" i="16"/>
  <c r="AD956" i="16"/>
  <c r="BJ932" i="16"/>
  <c r="AD932" i="16"/>
  <c r="BJ916" i="16"/>
  <c r="AD916" i="16"/>
  <c r="BJ900" i="16"/>
  <c r="AD900" i="16"/>
  <c r="BJ877" i="16"/>
  <c r="AD877" i="16"/>
  <c r="BJ861" i="16"/>
  <c r="AD861" i="16"/>
  <c r="BJ838" i="16"/>
  <c r="AD838" i="16"/>
  <c r="BJ822" i="16"/>
  <c r="AD822" i="16"/>
  <c r="BJ951" i="16"/>
  <c r="AD951" i="16"/>
  <c r="AT951" i="16"/>
  <c r="BJ947" i="16"/>
  <c r="AD947" i="16"/>
  <c r="BJ943" i="16"/>
  <c r="AD943" i="16"/>
  <c r="AT943" i="16"/>
  <c r="BK867" i="16"/>
  <c r="BJ799" i="16"/>
  <c r="AD799" i="16"/>
  <c r="BJ791" i="16"/>
  <c r="AD791" i="16"/>
  <c r="BJ783" i="16"/>
  <c r="AD783" i="16"/>
  <c r="BJ775" i="16"/>
  <c r="AD775" i="16"/>
  <c r="BJ767" i="16"/>
  <c r="AD767" i="16"/>
  <c r="AD690" i="16"/>
  <c r="BJ690" i="16"/>
  <c r="BJ935" i="16"/>
  <c r="BJ931" i="16"/>
  <c r="BJ927" i="16"/>
  <c r="BK927" i="16" s="1"/>
  <c r="BJ923" i="16"/>
  <c r="BJ919" i="16"/>
  <c r="BK919" i="16" s="1"/>
  <c r="BJ915" i="16"/>
  <c r="BJ911" i="16"/>
  <c r="BJ907" i="16"/>
  <c r="BK907" i="16" s="1"/>
  <c r="BJ903" i="16"/>
  <c r="BJ899" i="16"/>
  <c r="BJ892" i="16"/>
  <c r="BK892" i="16"/>
  <c r="BJ888" i="16"/>
  <c r="BJ884" i="16"/>
  <c r="BK884" i="16"/>
  <c r="BJ880" i="16"/>
  <c r="BJ876" i="16"/>
  <c r="BK876" i="16" s="1"/>
  <c r="BJ872" i="16"/>
  <c r="BK872" i="16" s="1"/>
  <c r="BJ868" i="16"/>
  <c r="BJ864" i="16"/>
  <c r="BK864" i="16"/>
  <c r="BJ860" i="16"/>
  <c r="BJ856" i="16"/>
  <c r="BJ842" i="16"/>
  <c r="AD842" i="16"/>
  <c r="BJ834" i="16"/>
  <c r="AD834" i="16"/>
  <c r="BJ826" i="16"/>
  <c r="AD826" i="16"/>
  <c r="BJ818" i="16"/>
  <c r="AD818" i="16"/>
  <c r="BJ810" i="16"/>
  <c r="AD810" i="16"/>
  <c r="BJ756" i="16"/>
  <c r="AD756" i="16"/>
  <c r="AD709" i="16"/>
  <c r="BJ709" i="16"/>
  <c r="BJ795" i="16"/>
  <c r="AD795" i="16"/>
  <c r="BJ779" i="16"/>
  <c r="AD779" i="16"/>
  <c r="BJ771" i="16"/>
  <c r="AD771" i="16"/>
  <c r="BJ763" i="16"/>
  <c r="AD763" i="16"/>
  <c r="AD705" i="16"/>
  <c r="BJ705" i="16"/>
  <c r="AD685" i="16"/>
  <c r="BJ685" i="16"/>
  <c r="AD667" i="16"/>
  <c r="BJ667" i="16"/>
  <c r="AD524" i="16"/>
  <c r="BJ524" i="16"/>
  <c r="AD710" i="16"/>
  <c r="BJ710" i="16"/>
  <c r="AD706" i="16"/>
  <c r="BJ706" i="16"/>
  <c r="AD702" i="16"/>
  <c r="BJ702" i="16"/>
  <c r="AD686" i="16"/>
  <c r="BJ686" i="16"/>
  <c r="AD655" i="16"/>
  <c r="BJ655" i="16"/>
  <c r="AD508" i="16"/>
  <c r="BJ508" i="16"/>
  <c r="AD698" i="16"/>
  <c r="BJ698" i="16"/>
  <c r="BJ689" i="16"/>
  <c r="BK689" i="16" s="1"/>
  <c r="AD682" i="16"/>
  <c r="BJ682" i="16"/>
  <c r="BJ673" i="16"/>
  <c r="AD659" i="16"/>
  <c r="BJ659" i="16"/>
  <c r="BK656" i="16"/>
  <c r="BJ630" i="16"/>
  <c r="AD630" i="16"/>
  <c r="BJ615" i="16"/>
  <c r="AD615" i="16"/>
  <c r="BI615" i="16" s="1"/>
  <c r="BK615" i="16" s="1"/>
  <c r="BJ599" i="16"/>
  <c r="AD599" i="16"/>
  <c r="BJ583" i="16"/>
  <c r="AD583" i="16"/>
  <c r="AT583" i="16" s="1"/>
  <c r="AD753" i="16"/>
  <c r="BJ753" i="16"/>
  <c r="AD749" i="16"/>
  <c r="BJ749" i="16"/>
  <c r="AD745" i="16"/>
  <c r="BJ745" i="16"/>
  <c r="AD741" i="16"/>
  <c r="BJ741" i="16"/>
  <c r="AD733" i="16"/>
  <c r="BJ733" i="16"/>
  <c r="AD729" i="16"/>
  <c r="BJ729" i="16"/>
  <c r="AD725" i="16"/>
  <c r="BJ725" i="16"/>
  <c r="AD721" i="16"/>
  <c r="BJ721" i="16"/>
  <c r="AD694" i="16"/>
  <c r="BJ694" i="16"/>
  <c r="AD678" i="16"/>
  <c r="BI678" i="16" s="1"/>
  <c r="BK678" i="16" s="1"/>
  <c r="BJ678" i="16"/>
  <c r="AD663" i="16"/>
  <c r="BJ663" i="16"/>
  <c r="BJ647" i="16"/>
  <c r="AD647" i="16"/>
  <c r="BJ638" i="16"/>
  <c r="AD638" i="16"/>
  <c r="AD602" i="16"/>
  <c r="AD586" i="16"/>
  <c r="BJ586" i="16"/>
  <c r="AD622" i="16"/>
  <c r="BJ622" i="16"/>
  <c r="BJ619" i="16"/>
  <c r="AD619" i="16"/>
  <c r="AD606" i="16"/>
  <c r="BJ603" i="16"/>
  <c r="AD603" i="16"/>
  <c r="AD590" i="16"/>
  <c r="BJ590" i="16"/>
  <c r="BJ587" i="16"/>
  <c r="AD587" i="16"/>
  <c r="AD528" i="16"/>
  <c r="BJ528" i="16"/>
  <c r="AD512" i="16"/>
  <c r="BJ512" i="16"/>
  <c r="BJ493" i="16"/>
  <c r="AD493" i="16"/>
  <c r="BJ634" i="16"/>
  <c r="AD634" i="16"/>
  <c r="AD629" i="16"/>
  <c r="AQ629" i="16"/>
  <c r="BJ629" i="16"/>
  <c r="BJ611" i="16"/>
  <c r="AD611" i="16"/>
  <c r="BJ595" i="16"/>
  <c r="AD520" i="16"/>
  <c r="BJ520" i="16"/>
  <c r="AD504" i="16"/>
  <c r="BJ504" i="16"/>
  <c r="AD366" i="16"/>
  <c r="BJ366" i="16"/>
  <c r="BJ607" i="16"/>
  <c r="AD607" i="16"/>
  <c r="AD594" i="16"/>
  <c r="BJ594" i="16"/>
  <c r="BJ591" i="16"/>
  <c r="AD591" i="16"/>
  <c r="AD532" i="16"/>
  <c r="BJ532" i="16"/>
  <c r="AD516" i="16"/>
  <c r="BJ516" i="16"/>
  <c r="AD500" i="16"/>
  <c r="BJ500" i="16"/>
  <c r="AD317" i="16"/>
  <c r="BJ317" i="16"/>
  <c r="BJ248" i="16"/>
  <c r="AD248" i="16"/>
  <c r="BJ575" i="16"/>
  <c r="BJ567" i="16"/>
  <c r="BJ563" i="16"/>
  <c r="BJ529" i="16"/>
  <c r="AD529" i="16"/>
  <c r="BJ525" i="16"/>
  <c r="AD525" i="16"/>
  <c r="BJ521" i="16"/>
  <c r="AD521" i="16"/>
  <c r="BJ517" i="16"/>
  <c r="AD517" i="16"/>
  <c r="BJ513" i="16"/>
  <c r="AD513" i="16"/>
  <c r="BJ509" i="16"/>
  <c r="AD509" i="16"/>
  <c r="BJ505" i="16"/>
  <c r="AD505" i="16"/>
  <c r="BJ501" i="16"/>
  <c r="AD501" i="16"/>
  <c r="BJ497" i="16"/>
  <c r="AD497" i="16"/>
  <c r="BJ482" i="16"/>
  <c r="AD482" i="16"/>
  <c r="BJ474" i="16"/>
  <c r="AD474" i="16"/>
  <c r="BJ466" i="16"/>
  <c r="AD466" i="16"/>
  <c r="BJ458" i="16"/>
  <c r="AD458" i="16"/>
  <c r="BJ450" i="16"/>
  <c r="AD450" i="16"/>
  <c r="BI450" i="16" s="1"/>
  <c r="BK450" i="16" s="1"/>
  <c r="AD390" i="16"/>
  <c r="BJ390" i="16"/>
  <c r="AD321" i="16"/>
  <c r="BJ321" i="16"/>
  <c r="BJ392" i="16"/>
  <c r="AD392" i="16"/>
  <c r="AD371" i="16"/>
  <c r="BJ371" i="16"/>
  <c r="BJ544" i="16"/>
  <c r="AD544" i="16"/>
  <c r="BJ540" i="16"/>
  <c r="AD540" i="16"/>
  <c r="BJ486" i="16"/>
  <c r="AD486" i="16"/>
  <c r="BJ478" i="16"/>
  <c r="AD478" i="16"/>
  <c r="BJ470" i="16"/>
  <c r="AD470" i="16"/>
  <c r="BJ462" i="16"/>
  <c r="AD462" i="16"/>
  <c r="BJ454" i="16"/>
  <c r="AD454" i="16"/>
  <c r="AD374" i="16"/>
  <c r="BJ374" i="16"/>
  <c r="AD345" i="16"/>
  <c r="BI345" i="16" s="1"/>
  <c r="BJ345" i="16"/>
  <c r="BJ340" i="16"/>
  <c r="AD340" i="16"/>
  <c r="BJ232" i="16"/>
  <c r="AD232" i="16"/>
  <c r="AQ232" i="16" s="1"/>
  <c r="BJ350" i="16"/>
  <c r="AD350" i="16"/>
  <c r="BJ330" i="16"/>
  <c r="AD330" i="16"/>
  <c r="AD396" i="16"/>
  <c r="BJ394" i="16"/>
  <c r="BK394" i="16"/>
  <c r="AD380" i="16"/>
  <c r="AQ380" i="16" s="1"/>
  <c r="BF380" i="16" s="1"/>
  <c r="BJ378" i="16"/>
  <c r="AD336" i="16"/>
  <c r="AD329" i="16"/>
  <c r="BJ329" i="16"/>
  <c r="BJ314" i="16"/>
  <c r="AD314" i="16"/>
  <c r="BJ442" i="16"/>
  <c r="AD442" i="16"/>
  <c r="BJ438" i="16"/>
  <c r="AD438" i="16"/>
  <c r="AT438" i="16"/>
  <c r="BJ434" i="16"/>
  <c r="AD434" i="16"/>
  <c r="BJ430" i="16"/>
  <c r="AD430" i="16"/>
  <c r="BJ426" i="16"/>
  <c r="AD426" i="16"/>
  <c r="BJ422" i="16"/>
  <c r="AD422" i="16"/>
  <c r="BJ418" i="16"/>
  <c r="AD418" i="16"/>
  <c r="BJ414" i="16"/>
  <c r="AD414" i="16"/>
  <c r="BJ363" i="16"/>
  <c r="AD363" i="16"/>
  <c r="BJ346" i="16"/>
  <c r="AD346" i="16"/>
  <c r="AD341" i="16"/>
  <c r="BJ341" i="16"/>
  <c r="BJ334" i="16"/>
  <c r="AD334" i="16"/>
  <c r="AT334" i="16" s="1"/>
  <c r="BJ326" i="16"/>
  <c r="AD326" i="16"/>
  <c r="BJ262" i="16"/>
  <c r="AD262" i="16"/>
  <c r="BI262" i="16" s="1"/>
  <c r="BJ246" i="16"/>
  <c r="AD246" i="16"/>
  <c r="BJ230" i="16"/>
  <c r="AD230" i="16"/>
  <c r="BI230" i="16" s="1"/>
  <c r="BJ260" i="16"/>
  <c r="AD260" i="16"/>
  <c r="BJ244" i="16"/>
  <c r="AD244" i="16"/>
  <c r="BA244" i="16" s="1"/>
  <c r="BJ228" i="16"/>
  <c r="AD228" i="16"/>
  <c r="AD344" i="16"/>
  <c r="BJ342" i="16"/>
  <c r="AD342" i="16"/>
  <c r="AD337" i="16"/>
  <c r="BI337" i="16" s="1"/>
  <c r="BK337" i="16" s="1"/>
  <c r="BJ337" i="16"/>
  <c r="BJ322" i="16"/>
  <c r="AD322" i="16"/>
  <c r="AD313" i="16"/>
  <c r="BJ313" i="16"/>
  <c r="BJ256" i="16"/>
  <c r="AD256" i="16"/>
  <c r="BJ240" i="16"/>
  <c r="AD240" i="16"/>
  <c r="BI240" i="16" s="1"/>
  <c r="BJ224" i="16"/>
  <c r="AD224" i="16"/>
  <c r="AD146" i="16"/>
  <c r="AQ146" i="16" s="1"/>
  <c r="BJ146" i="16"/>
  <c r="BJ361" i="16"/>
  <c r="AD361" i="16"/>
  <c r="AD349" i="16"/>
  <c r="BJ349" i="16"/>
  <c r="BJ338" i="16"/>
  <c r="AD338" i="16"/>
  <c r="AD333" i="16"/>
  <c r="BJ333" i="16"/>
  <c r="AD325" i="16"/>
  <c r="BJ325" i="16"/>
  <c r="BJ318" i="16"/>
  <c r="AD318" i="16"/>
  <c r="BJ252" i="16"/>
  <c r="AD252" i="16"/>
  <c r="BJ236" i="16"/>
  <c r="AD236" i="16"/>
  <c r="BI236" i="16" s="1"/>
  <c r="BJ217" i="16"/>
  <c r="AD217" i="16"/>
  <c r="BJ215" i="16"/>
  <c r="AD215" i="16"/>
  <c r="BJ209" i="16"/>
  <c r="AD209" i="16"/>
  <c r="BJ207" i="16"/>
  <c r="AD207" i="16"/>
  <c r="BJ201" i="16"/>
  <c r="AD201" i="16"/>
  <c r="BJ199" i="16"/>
  <c r="AD199" i="16"/>
  <c r="BJ193" i="16"/>
  <c r="AD193" i="16"/>
  <c r="BJ191" i="16"/>
  <c r="AD191" i="16"/>
  <c r="BJ185" i="16"/>
  <c r="AD185" i="16"/>
  <c r="BJ183" i="16"/>
  <c r="AD183" i="16"/>
  <c r="BJ170" i="16"/>
  <c r="AD170" i="16"/>
  <c r="AQ170" i="16" s="1"/>
  <c r="BF170" i="16" s="1"/>
  <c r="BJ168" i="16"/>
  <c r="AD168" i="16"/>
  <c r="AD165" i="16"/>
  <c r="AQ165" i="16" s="1"/>
  <c r="BF165" i="16" s="1"/>
  <c r="BJ165" i="16"/>
  <c r="AD138" i="16"/>
  <c r="AQ138" i="16" s="1"/>
  <c r="BF138" i="16" s="1"/>
  <c r="BJ138" i="16"/>
  <c r="AD162" i="16"/>
  <c r="BI162" i="16" s="1"/>
  <c r="BK162" i="16" s="1"/>
  <c r="BJ162" i="16"/>
  <c r="BJ117" i="16"/>
  <c r="AD117" i="16"/>
  <c r="BI117" i="16" s="1"/>
  <c r="BK362" i="16"/>
  <c r="BK343" i="16"/>
  <c r="BJ213" i="16"/>
  <c r="AD213" i="16"/>
  <c r="BJ211" i="16"/>
  <c r="AD211" i="16"/>
  <c r="BJ205" i="16"/>
  <c r="AD205" i="16"/>
  <c r="BJ203" i="16"/>
  <c r="AD203" i="16"/>
  <c r="BJ197" i="16"/>
  <c r="AD197" i="16"/>
  <c r="BJ195" i="16"/>
  <c r="AD195" i="16"/>
  <c r="BA195" i="16" s="1"/>
  <c r="BJ189" i="16"/>
  <c r="AD189" i="16"/>
  <c r="BJ187" i="16"/>
  <c r="AD187" i="16"/>
  <c r="BJ181" i="16"/>
  <c r="AD181" i="16"/>
  <c r="BJ179" i="16"/>
  <c r="AD179" i="16"/>
  <c r="BJ172" i="16"/>
  <c r="AD172" i="16"/>
  <c r="BA172" i="16" s="1"/>
  <c r="AD169" i="16"/>
  <c r="AT169" i="16" s="1"/>
  <c r="BJ169" i="16"/>
  <c r="BJ166" i="16"/>
  <c r="AD166" i="16"/>
  <c r="AQ166" i="16" s="1"/>
  <c r="BF166" i="16" s="1"/>
  <c r="BJ164" i="16"/>
  <c r="AD164" i="16"/>
  <c r="AT164" i="16" s="1"/>
  <c r="AD154" i="16"/>
  <c r="BI154" i="16" s="1"/>
  <c r="BK154" i="16" s="1"/>
  <c r="BJ154" i="16"/>
  <c r="AD158" i="16"/>
  <c r="BA158" i="16" s="1"/>
  <c r="BJ158" i="16"/>
  <c r="AD150" i="16"/>
  <c r="BJ150" i="16"/>
  <c r="AD142" i="16"/>
  <c r="BJ142" i="16"/>
  <c r="AD134" i="16"/>
  <c r="BJ134" i="16"/>
  <c r="AD101" i="16"/>
  <c r="BI101" i="16" s="1"/>
  <c r="BK101" i="16" s="1"/>
  <c r="BJ125" i="16"/>
  <c r="AD125" i="16"/>
  <c r="BJ127" i="16"/>
  <c r="AD127" i="16"/>
  <c r="BI127" i="16" s="1"/>
  <c r="BJ113" i="16"/>
  <c r="AD113" i="16"/>
  <c r="BI113" i="16" s="1"/>
  <c r="BJ97" i="16"/>
  <c r="AD97" i="16"/>
  <c r="BI97" i="16" s="1"/>
  <c r="AD123" i="16"/>
  <c r="BJ120" i="16"/>
  <c r="BK120" i="16" s="1"/>
  <c r="BJ116" i="16"/>
  <c r="BK116" i="16" s="1"/>
  <c r="AD115" i="16"/>
  <c r="AQ115" i="16" s="1"/>
  <c r="BF115" i="16" s="1"/>
  <c r="BJ112" i="16"/>
  <c r="AD111" i="16"/>
  <c r="AQ111" i="16" s="1"/>
  <c r="BF111" i="16" s="1"/>
  <c r="BJ108" i="16"/>
  <c r="AD107" i="16"/>
  <c r="BI107" i="16" s="1"/>
  <c r="BK107" i="16" s="1"/>
  <c r="BJ104" i="16"/>
  <c r="BK104" i="16" s="1"/>
  <c r="AD103" i="16"/>
  <c r="AQ103" i="16" s="1"/>
  <c r="BJ100" i="16"/>
  <c r="AD99" i="16"/>
  <c r="AD95" i="16"/>
  <c r="BI95" i="16" s="1"/>
  <c r="BJ92" i="16"/>
  <c r="AD91" i="16"/>
  <c r="BI91" i="16" s="1"/>
  <c r="BJ88" i="16"/>
  <c r="BI424" i="16"/>
  <c r="BK424" i="16" s="1"/>
  <c r="AQ424" i="16"/>
  <c r="BF424" i="16" s="1"/>
  <c r="AT424" i="16"/>
  <c r="BI945" i="16"/>
  <c r="BK945" i="16" s="1"/>
  <c r="BA945" i="16"/>
  <c r="AT945" i="16"/>
  <c r="AQ945" i="16"/>
  <c r="BF965" i="16"/>
  <c r="BF876" i="16"/>
  <c r="BA257" i="16"/>
  <c r="BA351" i="16"/>
  <c r="BI477" i="16"/>
  <c r="AQ477" i="16"/>
  <c r="BA477" i="16"/>
  <c r="AT477" i="16"/>
  <c r="AT856" i="16"/>
  <c r="AQ856" i="16"/>
  <c r="BI323" i="16"/>
  <c r="BK323" i="16" s="1"/>
  <c r="AQ664" i="16"/>
  <c r="BA845" i="16"/>
  <c r="BI914" i="16"/>
  <c r="BK914" i="16" s="1"/>
  <c r="AQ914" i="16"/>
  <c r="AT914" i="16"/>
  <c r="BA914" i="16"/>
  <c r="BI320" i="16"/>
  <c r="BA320" i="16"/>
  <c r="AT320" i="16"/>
  <c r="AQ320" i="16"/>
  <c r="BI905" i="16"/>
  <c r="BK905" i="16" s="1"/>
  <c r="BI335" i="16"/>
  <c r="BK335" i="16"/>
  <c r="BA335" i="16"/>
  <c r="AQ874" i="16"/>
  <c r="BI469" i="16"/>
  <c r="AQ469" i="16"/>
  <c r="AT469" i="16"/>
  <c r="BA469" i="16"/>
  <c r="BA632" i="16"/>
  <c r="BE632" i="16" s="1"/>
  <c r="AT632" i="16"/>
  <c r="BI774" i="16"/>
  <c r="AQ774" i="16"/>
  <c r="AT774" i="16"/>
  <c r="BA774" i="16"/>
  <c r="BI284" i="16"/>
  <c r="BK284" i="16"/>
  <c r="BA284" i="16"/>
  <c r="AQ284" i="16"/>
  <c r="BI601" i="16"/>
  <c r="AQ601" i="16"/>
  <c r="AT601" i="16"/>
  <c r="BA601" i="16"/>
  <c r="BI890" i="16"/>
  <c r="BK890" i="16" s="1"/>
  <c r="AT890" i="16"/>
  <c r="AQ890" i="16"/>
  <c r="BA890" i="16"/>
  <c r="BI982" i="16"/>
  <c r="AQ982" i="16"/>
  <c r="AT982" i="16"/>
  <c r="BA982" i="16"/>
  <c r="BI332" i="16"/>
  <c r="BK332" i="16" s="1"/>
  <c r="BI288" i="16"/>
  <c r="BK288" i="16" s="1"/>
  <c r="BA288" i="16"/>
  <c r="AQ288" i="16"/>
  <c r="BI693" i="16"/>
  <c r="BK693" i="16" s="1"/>
  <c r="BA693" i="16"/>
  <c r="BE693" i="16" s="1"/>
  <c r="AQ693" i="16"/>
  <c r="BF693" i="16" s="1"/>
  <c r="BI661" i="16"/>
  <c r="BK661" i="16" s="1"/>
  <c r="AT661" i="16"/>
  <c r="AQ661" i="16"/>
  <c r="BF661" i="16"/>
  <c r="BA661" i="16"/>
  <c r="BI952" i="16"/>
  <c r="AT952" i="16"/>
  <c r="AQ952" i="16"/>
  <c r="BF952" i="16" s="1"/>
  <c r="BA952" i="16"/>
  <c r="BA550" i="16"/>
  <c r="AT653" i="16"/>
  <c r="BI812" i="16"/>
  <c r="BK812" i="16" s="1"/>
  <c r="AT812" i="16"/>
  <c r="AQ812" i="16"/>
  <c r="BA812" i="16"/>
  <c r="BE812" i="16" s="1"/>
  <c r="BF884" i="16"/>
  <c r="BI649" i="16"/>
  <c r="BK649" i="16" s="1"/>
  <c r="AT649" i="16"/>
  <c r="AQ649" i="16"/>
  <c r="BF649" i="16"/>
  <c r="BA649" i="16"/>
  <c r="AT452" i="16"/>
  <c r="BI949" i="16"/>
  <c r="AQ949" i="16"/>
  <c r="AT949" i="16"/>
  <c r="BA949" i="16"/>
  <c r="BI944" i="16"/>
  <c r="BK944" i="16" s="1"/>
  <c r="AQ944" i="16"/>
  <c r="BF944" i="16" s="1"/>
  <c r="AT944" i="16"/>
  <c r="BA944" i="16"/>
  <c r="BI828" i="16"/>
  <c r="BK828" i="16" s="1"/>
  <c r="AT828" i="16"/>
  <c r="AQ828" i="16"/>
  <c r="BA828" i="16"/>
  <c r="BI796" i="16"/>
  <c r="BK796" i="16" s="1"/>
  <c r="BA796" i="16"/>
  <c r="BI210" i="16"/>
  <c r="BK210" i="16" s="1"/>
  <c r="AT210" i="16"/>
  <c r="AQ210" i="16"/>
  <c r="BA210" i="16"/>
  <c r="BE210" i="16" s="1"/>
  <c r="BI194" i="16"/>
  <c r="BK194" i="16"/>
  <c r="AT194" i="16"/>
  <c r="AQ194" i="16"/>
  <c r="BA194" i="16"/>
  <c r="BE194" i="16" s="1"/>
  <c r="BI261" i="16"/>
  <c r="AQ261" i="16"/>
  <c r="BA261" i="16"/>
  <c r="BI299" i="16"/>
  <c r="BA299" i="16"/>
  <c r="AQ299" i="16"/>
  <c r="BF299" i="16" s="1"/>
  <c r="BI480" i="16"/>
  <c r="BK480" i="16" s="1"/>
  <c r="AT480" i="16"/>
  <c r="BA480" i="16"/>
  <c r="AQ480" i="16"/>
  <c r="BF480" i="16" s="1"/>
  <c r="BI695" i="16"/>
  <c r="BK695" i="16" s="1"/>
  <c r="AQ695" i="16"/>
  <c r="BA695" i="16"/>
  <c r="BE695" i="16"/>
  <c r="BA750" i="16"/>
  <c r="BE750" i="16" s="1"/>
  <c r="BI723" i="16"/>
  <c r="BK723" i="16" s="1"/>
  <c r="AT723" i="16"/>
  <c r="BA723" i="16"/>
  <c r="AQ723" i="16"/>
  <c r="BF723" i="16" s="1"/>
  <c r="BI797" i="16"/>
  <c r="BA797" i="16"/>
  <c r="AQ797" i="16"/>
  <c r="AT797" i="16"/>
  <c r="BI781" i="16"/>
  <c r="BK781" i="16" s="1"/>
  <c r="AQ781" i="16"/>
  <c r="BA781" i="16"/>
  <c r="AT781" i="16"/>
  <c r="BI765" i="16"/>
  <c r="BK765" i="16" s="1"/>
  <c r="BA765" i="16"/>
  <c r="AT765" i="16"/>
  <c r="AQ765" i="16"/>
  <c r="BF871" i="16"/>
  <c r="BI878" i="16"/>
  <c r="BK878" i="16"/>
  <c r="BI858" i="16"/>
  <c r="BK858" i="16" s="1"/>
  <c r="BA858" i="16"/>
  <c r="AQ858" i="16"/>
  <c r="BI891" i="16"/>
  <c r="BA891" i="16"/>
  <c r="AQ891" i="16"/>
  <c r="AT891" i="16"/>
  <c r="BF855" i="16"/>
  <c r="AQ1000" i="16"/>
  <c r="BF1000" i="16" s="1"/>
  <c r="BI993" i="16"/>
  <c r="BK993" i="16" s="1"/>
  <c r="AQ993" i="16"/>
  <c r="AT993" i="16"/>
  <c r="BA993" i="16"/>
  <c r="BI988" i="16"/>
  <c r="BK988" i="16" s="1"/>
  <c r="BA988" i="16"/>
  <c r="AT988" i="16"/>
  <c r="AQ988" i="16"/>
  <c r="AQ1024" i="16"/>
  <c r="BI989" i="16"/>
  <c r="BK989" i="16" s="1"/>
  <c r="BA989" i="16"/>
  <c r="AT989" i="16"/>
  <c r="AQ989" i="16"/>
  <c r="BF1001" i="16"/>
  <c r="BI840" i="16"/>
  <c r="BK840" i="16" s="1"/>
  <c r="AT840" i="16"/>
  <c r="BA840" i="16"/>
  <c r="AQ840" i="16"/>
  <c r="AT819" i="16"/>
  <c r="AQ835" i="16"/>
  <c r="AT835" i="16"/>
  <c r="BA835" i="16"/>
  <c r="BE835" i="16"/>
  <c r="BI835" i="16"/>
  <c r="BK835" i="16" s="1"/>
  <c r="BI824" i="16"/>
  <c r="BK824" i="16" s="1"/>
  <c r="AQ824" i="16"/>
  <c r="AT824" i="16"/>
  <c r="BA824" i="16"/>
  <c r="AQ776" i="16"/>
  <c r="AT776" i="16"/>
  <c r="BI776" i="16"/>
  <c r="BK776" i="16" s="1"/>
  <c r="BA776" i="16"/>
  <c r="BI780" i="16"/>
  <c r="AQ780" i="16"/>
  <c r="BF780" i="16" s="1"/>
  <c r="AT780" i="16"/>
  <c r="BA780" i="16"/>
  <c r="BA792" i="16"/>
  <c r="BI746" i="16"/>
  <c r="BA746" i="16"/>
  <c r="AT746" i="16"/>
  <c r="AQ746" i="16"/>
  <c r="AT719" i="16"/>
  <c r="AQ719" i="16"/>
  <c r="BF719" i="16" s="1"/>
  <c r="BI742" i="16"/>
  <c r="BA742" i="16"/>
  <c r="AQ742" i="16"/>
  <c r="AT742" i="16"/>
  <c r="BF677" i="16"/>
  <c r="BI679" i="16"/>
  <c r="BK679" i="16"/>
  <c r="AQ679" i="16"/>
  <c r="BF679" i="16" s="1"/>
  <c r="BA679" i="16"/>
  <c r="BI467" i="16"/>
  <c r="BK467" i="16" s="1"/>
  <c r="BA467" i="16"/>
  <c r="BI448" i="16"/>
  <c r="AQ448" i="16"/>
  <c r="AT448" i="16"/>
  <c r="BA448" i="16"/>
  <c r="BI464" i="16"/>
  <c r="AQ464" i="16"/>
  <c r="BA464" i="16"/>
  <c r="BE464" i="16" s="1"/>
  <c r="AT464" i="16"/>
  <c r="BF468" i="16"/>
  <c r="BI435" i="16"/>
  <c r="AQ435" i="16"/>
  <c r="BI408" i="16"/>
  <c r="BK408" i="16" s="1"/>
  <c r="BA408" i="16"/>
  <c r="AT408" i="16"/>
  <c r="AQ408" i="16"/>
  <c r="BI436" i="16"/>
  <c r="BK436" i="16" s="1"/>
  <c r="AQ436" i="16"/>
  <c r="BF436" i="16"/>
  <c r="AT436" i="16"/>
  <c r="BA436" i="16"/>
  <c r="BE436" i="16" s="1"/>
  <c r="BI440" i="16"/>
  <c r="BK440" i="16" s="1"/>
  <c r="AQ440" i="16"/>
  <c r="AT440" i="16"/>
  <c r="BA440" i="16"/>
  <c r="BI419" i="16"/>
  <c r="BK419" i="16" s="1"/>
  <c r="BA419" i="16"/>
  <c r="AQ419" i="16"/>
  <c r="AT419" i="16"/>
  <c r="AQ404" i="16"/>
  <c r="BF404" i="16" s="1"/>
  <c r="AT404" i="16"/>
  <c r="BA404" i="16"/>
  <c r="BE404" i="16" s="1"/>
  <c r="AQ415" i="16"/>
  <c r="BI420" i="16"/>
  <c r="BK420" i="16" s="1"/>
  <c r="AQ420" i="16"/>
  <c r="BF420" i="16" s="1"/>
  <c r="BA420" i="16"/>
  <c r="BE420" i="16" s="1"/>
  <c r="AT420" i="16"/>
  <c r="AT388" i="16"/>
  <c r="BF362" i="16"/>
  <c r="BI373" i="16"/>
  <c r="BK373" i="16" s="1"/>
  <c r="BA373" i="16"/>
  <c r="BI397" i="16"/>
  <c r="BA397" i="16"/>
  <c r="AT358" i="16"/>
  <c r="BI358" i="16"/>
  <c r="BA358" i="16"/>
  <c r="AQ358" i="16"/>
  <c r="BF358" i="16" s="1"/>
  <c r="BA271" i="16"/>
  <c r="BA303" i="16"/>
  <c r="BI307" i="16"/>
  <c r="BA307" i="16"/>
  <c r="AQ307" i="16"/>
  <c r="BI293" i="16"/>
  <c r="BK293" i="16" s="1"/>
  <c r="AQ293" i="16"/>
  <c r="BF293" i="16" s="1"/>
  <c r="BA293" i="16"/>
  <c r="BI296" i="16"/>
  <c r="BK296" i="16"/>
  <c r="AQ296" i="16"/>
  <c r="BF296" i="16" s="1"/>
  <c r="BA296" i="16"/>
  <c r="BF297" i="16"/>
  <c r="BI238" i="16"/>
  <c r="BA238" i="16"/>
  <c r="AQ238" i="16"/>
  <c r="BI178" i="16"/>
  <c r="BK178" i="16" s="1"/>
  <c r="AT178" i="16"/>
  <c r="BA178" i="16"/>
  <c r="AQ178" i="16"/>
  <c r="BF178" i="16" s="1"/>
  <c r="BA190" i="16"/>
  <c r="BE190" i="16" s="1"/>
  <c r="AQ161" i="16"/>
  <c r="AQ137" i="16"/>
  <c r="BF137" i="16" s="1"/>
  <c r="BI1129" i="16"/>
  <c r="BK1129" i="16" s="1"/>
  <c r="BA1129" i="16"/>
  <c r="BI1157" i="16"/>
  <c r="AQ1157" i="16"/>
  <c r="BA1157" i="16"/>
  <c r="AT1157" i="16"/>
  <c r="BI1132" i="16"/>
  <c r="BK1132" i="16"/>
  <c r="AQ1132" i="16"/>
  <c r="AT1132" i="16"/>
  <c r="BA1132" i="16"/>
  <c r="BA1125" i="16"/>
  <c r="BI1145" i="16"/>
  <c r="AQ1145" i="16"/>
  <c r="BA1145" i="16"/>
  <c r="AT1145" i="16"/>
  <c r="BF1137" i="16"/>
  <c r="BI1133" i="16"/>
  <c r="AQ1133" i="16"/>
  <c r="AT1133" i="16"/>
  <c r="BA1133" i="16"/>
  <c r="BI1148" i="16"/>
  <c r="AQ1148" i="16"/>
  <c r="BF1148" i="16" s="1"/>
  <c r="AT1148" i="16"/>
  <c r="BA1148" i="16"/>
  <c r="BI1144" i="16"/>
  <c r="AT1144" i="16"/>
  <c r="AQ1144" i="16"/>
  <c r="BA1144" i="16"/>
  <c r="BI1136" i="16"/>
  <c r="BK1136" i="16" s="1"/>
  <c r="AT1136" i="16"/>
  <c r="BA1136" i="16"/>
  <c r="AQ1136" i="16"/>
  <c r="BI1152" i="16"/>
  <c r="BK1152" i="16" s="1"/>
  <c r="BA1152" i="16"/>
  <c r="AQ1152" i="16"/>
  <c r="BF1152" i="16" s="1"/>
  <c r="AT1152" i="16"/>
  <c r="BI1140" i="16"/>
  <c r="BA1140" i="16"/>
  <c r="AT1140" i="16"/>
  <c r="AQ1140" i="16"/>
  <c r="BI1156" i="16"/>
  <c r="BA1156" i="16"/>
  <c r="AQ1156" i="16"/>
  <c r="AT1156" i="16"/>
  <c r="BI1124" i="16"/>
  <c r="BA1124" i="16"/>
  <c r="AQ1124" i="16"/>
  <c r="BF1124" i="16" s="1"/>
  <c r="AT1124" i="16"/>
  <c r="BI279" i="16"/>
  <c r="BK279" i="16" s="1"/>
  <c r="AQ279" i="16"/>
  <c r="BA279" i="16"/>
  <c r="AT427" i="16"/>
  <c r="BI182" i="16"/>
  <c r="BK182" i="16"/>
  <c r="BA182" i="16"/>
  <c r="BE182" i="16" s="1"/>
  <c r="AT182" i="16"/>
  <c r="AQ182" i="16"/>
  <c r="BA254" i="16"/>
  <c r="AT518" i="16"/>
  <c r="BI711" i="16"/>
  <c r="BK711" i="16" s="1"/>
  <c r="BA711" i="16"/>
  <c r="AQ711" i="16"/>
  <c r="BF711" i="16"/>
  <c r="BA283" i="16"/>
  <c r="BA451" i="16"/>
  <c r="BI471" i="16"/>
  <c r="BA471" i="16"/>
  <c r="AT471" i="16"/>
  <c r="AQ471" i="16"/>
  <c r="BI483" i="16"/>
  <c r="AQ483" i="16"/>
  <c r="AT483" i="16"/>
  <c r="BA483" i="16"/>
  <c r="BI704" i="16"/>
  <c r="BK704" i="16" s="1"/>
  <c r="AQ704" i="16"/>
  <c r="BF704" i="16" s="1"/>
  <c r="BA704" i="16"/>
  <c r="BE704" i="16" s="1"/>
  <c r="BI773" i="16"/>
  <c r="BK773" i="16" s="1"/>
  <c r="AT773" i="16"/>
  <c r="AQ773" i="16"/>
  <c r="BA773" i="16"/>
  <c r="BI255" i="16"/>
  <c r="AQ255" i="16"/>
  <c r="BA255" i="16"/>
  <c r="BI519" i="16"/>
  <c r="BA519" i="16"/>
  <c r="AQ519" i="16"/>
  <c r="AT519" i="16"/>
  <c r="BI654" i="16"/>
  <c r="AT654" i="16"/>
  <c r="AQ654" i="16"/>
  <c r="BA654" i="16"/>
  <c r="AQ681" i="16"/>
  <c r="BK815" i="16"/>
  <c r="BA815" i="16"/>
  <c r="AQ815" i="16"/>
  <c r="BF815" i="16" s="1"/>
  <c r="BA917" i="16"/>
  <c r="BE917" i="16" s="1"/>
  <c r="BI202" i="16"/>
  <c r="BK202" i="16"/>
  <c r="AT202" i="16"/>
  <c r="AQ202" i="16"/>
  <c r="BA202" i="16"/>
  <c r="BI352" i="16"/>
  <c r="AT352" i="16"/>
  <c r="BA352" i="16"/>
  <c r="AQ352" i="16"/>
  <c r="BF352" i="16" s="1"/>
  <c r="BI423" i="16"/>
  <c r="BK423" i="16" s="1"/>
  <c r="BA423" i="16"/>
  <c r="AT423" i="16"/>
  <c r="AQ423" i="16"/>
  <c r="BI460" i="16"/>
  <c r="BK460" i="16" s="1"/>
  <c r="BA460" i="16"/>
  <c r="BE460" i="16"/>
  <c r="AQ460" i="16"/>
  <c r="AT460" i="16"/>
  <c r="BI778" i="16"/>
  <c r="BK778" i="16" s="1"/>
  <c r="AT778" i="16"/>
  <c r="BA778" i="16"/>
  <c r="BE778" i="16" s="1"/>
  <c r="AQ778" i="16"/>
  <c r="BI831" i="16"/>
  <c r="BK831" i="16" s="1"/>
  <c r="AT831" i="16"/>
  <c r="AQ831" i="16"/>
  <c r="BF831" i="16" s="1"/>
  <c r="BA831" i="16"/>
  <c r="BE831" i="16"/>
  <c r="BI1101" i="16"/>
  <c r="BK1101" i="16" s="1"/>
  <c r="BA1101" i="16"/>
  <c r="AQ1101" i="16"/>
  <c r="AT1101" i="16"/>
  <c r="BI280" i="16"/>
  <c r="BK280" i="16" s="1"/>
  <c r="BA280" i="16"/>
  <c r="AQ280" i="16"/>
  <c r="BI439" i="16"/>
  <c r="BK439" i="16" s="1"/>
  <c r="AQ439" i="16"/>
  <c r="AT439" i="16"/>
  <c r="BA439" i="16"/>
  <c r="BI465" i="16"/>
  <c r="AT465" i="16"/>
  <c r="AQ465" i="16"/>
  <c r="BF465" i="16" s="1"/>
  <c r="BA465" i="16"/>
  <c r="BE465" i="16" s="1"/>
  <c r="AQ527" i="16"/>
  <c r="BF527" i="16" s="1"/>
  <c r="BI558" i="16"/>
  <c r="AQ558" i="16"/>
  <c r="BA558" i="16"/>
  <c r="AT558" i="16"/>
  <c r="BI643" i="16"/>
  <c r="BK643" i="16" s="1"/>
  <c r="AT643" i="16"/>
  <c r="BA643" i="16"/>
  <c r="AQ643" i="16"/>
  <c r="BA700" i="16"/>
  <c r="BE700" i="16" s="1"/>
  <c r="AQ700" i="16"/>
  <c r="BF700" i="16" s="1"/>
  <c r="BI738" i="16"/>
  <c r="BK738" i="16" s="1"/>
  <c r="AQ738" i="16"/>
  <c r="AT738" i="16"/>
  <c r="BA738" i="16"/>
  <c r="BE738" i="16" s="1"/>
  <c r="BI827" i="16"/>
  <c r="BK827" i="16" s="1"/>
  <c r="BA827" i="16"/>
  <c r="AT827" i="16"/>
  <c r="AQ827" i="16"/>
  <c r="BI847" i="16"/>
  <c r="BK847" i="16" s="1"/>
  <c r="BA847" i="16"/>
  <c r="AQ847" i="16"/>
  <c r="BF847" i="16" s="1"/>
  <c r="AT847" i="16"/>
  <c r="BI901" i="16"/>
  <c r="BK901" i="16" s="1"/>
  <c r="BA901" i="16"/>
  <c r="AQ901" i="16"/>
  <c r="AT901" i="16"/>
  <c r="BI933" i="16"/>
  <c r="BK933" i="16" s="1"/>
  <c r="BA933" i="16"/>
  <c r="AQ933" i="16"/>
  <c r="AT933" i="16"/>
  <c r="BE1056" i="16"/>
  <c r="BI144" i="16"/>
  <c r="BK144" i="16" s="1"/>
  <c r="AQ144" i="16"/>
  <c r="AQ198" i="16"/>
  <c r="AT198" i="16"/>
  <c r="BI272" i="16"/>
  <c r="AQ272" i="16"/>
  <c r="BA272" i="16"/>
  <c r="BI304" i="16"/>
  <c r="BK304" i="16"/>
  <c r="AQ304" i="16"/>
  <c r="BF304" i="16" s="1"/>
  <c r="BA304" i="16"/>
  <c r="BI416" i="16"/>
  <c r="BA416" i="16"/>
  <c r="AT416" i="16"/>
  <c r="AQ416" i="16"/>
  <c r="BI148" i="16"/>
  <c r="AQ268" i="16"/>
  <c r="BA268" i="16"/>
  <c r="BI305" i="16"/>
  <c r="BK305" i="16"/>
  <c r="AQ305" i="16"/>
  <c r="BA305" i="16"/>
  <c r="BA365" i="16"/>
  <c r="BI389" i="16"/>
  <c r="BA389" i="16"/>
  <c r="AQ437" i="16"/>
  <c r="BF437" i="16" s="1"/>
  <c r="BA145" i="16"/>
  <c r="BI269" i="16"/>
  <c r="AQ269" i="16"/>
  <c r="BF269" i="16" s="1"/>
  <c r="BA269" i="16"/>
  <c r="BA494" i="16"/>
  <c r="AT494" i="16"/>
  <c r="AT515" i="16"/>
  <c r="AQ515" i="16"/>
  <c r="BI754" i="16"/>
  <c r="BK754" i="16" s="1"/>
  <c r="BA754" i="16"/>
  <c r="BE754" i="16" s="1"/>
  <c r="AQ754" i="16"/>
  <c r="BF754" i="16" s="1"/>
  <c r="AT754" i="16"/>
  <c r="BI843" i="16"/>
  <c r="AQ843" i="16"/>
  <c r="AT843" i="16"/>
  <c r="BA843" i="16"/>
  <c r="BI921" i="16"/>
  <c r="AT921" i="16"/>
  <c r="AQ921" i="16"/>
  <c r="BF921" i="16" s="1"/>
  <c r="BA921" i="16"/>
  <c r="AQ970" i="16"/>
  <c r="BF970" i="16" s="1"/>
  <c r="BI1097" i="16"/>
  <c r="BK1097" i="16" s="1"/>
  <c r="AT1097" i="16"/>
  <c r="BA1097" i="16"/>
  <c r="BE1097" i="16" s="1"/>
  <c r="AQ1097" i="16"/>
  <c r="BI226" i="16"/>
  <c r="BK226" i="16" s="1"/>
  <c r="BA226" i="16"/>
  <c r="AQ226" i="16"/>
  <c r="BF226" i="16" s="1"/>
  <c r="BI481" i="16"/>
  <c r="BK481" i="16" s="1"/>
  <c r="BA481" i="16"/>
  <c r="AQ481" i="16"/>
  <c r="AT481" i="16"/>
  <c r="BI547" i="16"/>
  <c r="BA547" i="16"/>
  <c r="BI687" i="16"/>
  <c r="BK687" i="16"/>
  <c r="BA687" i="16"/>
  <c r="AQ687" i="16"/>
  <c r="BI736" i="16"/>
  <c r="BK736" i="16" s="1"/>
  <c r="AQ736" i="16"/>
  <c r="BF736" i="16" s="1"/>
  <c r="AT736" i="16"/>
  <c r="BA736" i="16"/>
  <c r="BI841" i="16"/>
  <c r="BK841" i="16"/>
  <c r="AQ841" i="16"/>
  <c r="BA841" i="16"/>
  <c r="AT841" i="16"/>
  <c r="BI507" i="16"/>
  <c r="BA507" i="16"/>
  <c r="BE507" i="16" s="1"/>
  <c r="AQ507" i="16"/>
  <c r="BF507" i="16" s="1"/>
  <c r="AT507" i="16"/>
  <c r="AQ691" i="16"/>
  <c r="BA691" i="16"/>
  <c r="BA820" i="16"/>
  <c r="BE820" i="16"/>
  <c r="AT820" i="16"/>
  <c r="BI879" i="16"/>
  <c r="BK879" i="16" s="1"/>
  <c r="BA879" i="16"/>
  <c r="AQ879" i="16"/>
  <c r="AT879" i="16"/>
  <c r="BI969" i="16"/>
  <c r="BK969" i="16"/>
  <c r="AQ969" i="16"/>
  <c r="BF969" i="16" s="1"/>
  <c r="AT969" i="16"/>
  <c r="BA969" i="16"/>
  <c r="BI370" i="16"/>
  <c r="BK370" i="16"/>
  <c r="BA370" i="16"/>
  <c r="AT370" i="16"/>
  <c r="AQ370" i="16"/>
  <c r="BI836" i="16"/>
  <c r="BK836" i="16" s="1"/>
  <c r="AT836" i="16"/>
  <c r="BA836" i="16"/>
  <c r="BE836" i="16" s="1"/>
  <c r="AQ836" i="16"/>
  <c r="BF836" i="16" s="1"/>
  <c r="BA1069" i="16"/>
  <c r="BI1069" i="16"/>
  <c r="BK1069" i="16" s="1"/>
  <c r="AQ1069" i="16"/>
  <c r="BI411" i="16"/>
  <c r="BK411" i="16" s="1"/>
  <c r="AT411" i="16"/>
  <c r="AQ411" i="16"/>
  <c r="BA411" i="16"/>
  <c r="BA93" i="16"/>
  <c r="BI214" i="16"/>
  <c r="BK214" i="16" s="1"/>
  <c r="BA214" i="16"/>
  <c r="BE214" i="16" s="1"/>
  <c r="AQ214" i="16"/>
  <c r="BF214" i="16" s="1"/>
  <c r="BI229" i="16"/>
  <c r="BA229" i="16"/>
  <c r="AQ229" i="16"/>
  <c r="BI276" i="16"/>
  <c r="BK276" i="16" s="1"/>
  <c r="BA276" i="16"/>
  <c r="AQ276" i="16"/>
  <c r="BI251" i="16"/>
  <c r="BA251" i="16"/>
  <c r="AQ251" i="16"/>
  <c r="BF251" i="16" s="1"/>
  <c r="BI432" i="16"/>
  <c r="BK432" i="16" s="1"/>
  <c r="BA432" i="16"/>
  <c r="AT432" i="16"/>
  <c r="AQ432" i="16"/>
  <c r="BI510" i="16"/>
  <c r="AQ510" i="16"/>
  <c r="AT510" i="16"/>
  <c r="BA510" i="16"/>
  <c r="BI526" i="16"/>
  <c r="BK526" i="16" s="1"/>
  <c r="BI561" i="16"/>
  <c r="BK561" i="16" s="1"/>
  <c r="AQ561" i="16"/>
  <c r="BI703" i="16"/>
  <c r="BK703" i="16"/>
  <c r="BA703" i="16"/>
  <c r="AQ703" i="16"/>
  <c r="BI913" i="16"/>
  <c r="BK913" i="16" s="1"/>
  <c r="AT913" i="16"/>
  <c r="AQ913" i="16"/>
  <c r="BA913" i="16"/>
  <c r="BK269" i="16"/>
  <c r="BI287" i="16"/>
  <c r="BK287" i="16" s="1"/>
  <c r="BA287" i="16"/>
  <c r="AQ287" i="16"/>
  <c r="BI301" i="16"/>
  <c r="BK301" i="16"/>
  <c r="AQ301" i="16"/>
  <c r="BF301" i="16" s="1"/>
  <c r="BA301" i="16"/>
  <c r="BI476" i="16"/>
  <c r="AQ476" i="16"/>
  <c r="BF476" i="16" s="1"/>
  <c r="BA476" i="16"/>
  <c r="AT476" i="16"/>
  <c r="BI731" i="16"/>
  <c r="BK731" i="16" s="1"/>
  <c r="AT731" i="16"/>
  <c r="BA731" i="16"/>
  <c r="AQ731" i="16"/>
  <c r="BI784" i="16"/>
  <c r="BK784" i="16" s="1"/>
  <c r="AQ784" i="16"/>
  <c r="BA784" i="16"/>
  <c r="AT784" i="16"/>
  <c r="BI1012" i="16"/>
  <c r="AT1012" i="16"/>
  <c r="BA1012" i="16"/>
  <c r="AQ1012" i="16"/>
  <c r="BI247" i="16"/>
  <c r="BK247" i="16" s="1"/>
  <c r="BA247" i="16"/>
  <c r="BI449" i="16"/>
  <c r="AQ449" i="16"/>
  <c r="AT449" i="16"/>
  <c r="BA449" i="16"/>
  <c r="BI503" i="16"/>
  <c r="BK503" i="16" s="1"/>
  <c r="AT503" i="16"/>
  <c r="BA503" i="16"/>
  <c r="AQ503" i="16"/>
  <c r="BF503" i="16" s="1"/>
  <c r="BI542" i="16"/>
  <c r="BK542" i="16" s="1"/>
  <c r="BA542" i="16"/>
  <c r="AT542" i="16"/>
  <c r="BI650" i="16"/>
  <c r="BK650" i="16"/>
  <c r="AQ650" i="16"/>
  <c r="BA650" i="16"/>
  <c r="AT650" i="16"/>
  <c r="BI708" i="16"/>
  <c r="BK708" i="16" s="1"/>
  <c r="AQ708" i="16"/>
  <c r="BA708" i="16"/>
  <c r="BE708" i="16" s="1"/>
  <c r="BA720" i="16"/>
  <c r="BE720" i="16" s="1"/>
  <c r="AQ720" i="16"/>
  <c r="BI910" i="16"/>
  <c r="BK910" i="16" s="1"/>
  <c r="AQ910" i="16"/>
  <c r="AT910" i="16"/>
  <c r="BA910" i="16"/>
  <c r="BI186" i="16"/>
  <c r="BK186" i="16"/>
  <c r="BA186" i="16"/>
  <c r="BE186" i="16" s="1"/>
  <c r="AQ186" i="16"/>
  <c r="AT186" i="16"/>
  <c r="BI339" i="16"/>
  <c r="BK339" i="16" s="1"/>
  <c r="BA339" i="16"/>
  <c r="BI369" i="16"/>
  <c r="BK369" i="16" s="1"/>
  <c r="BA369" i="16"/>
  <c r="BI455" i="16"/>
  <c r="BK455" i="16"/>
  <c r="BA455" i="16"/>
  <c r="AT455" i="16"/>
  <c r="AQ455" i="16"/>
  <c r="BF455" i="16" s="1"/>
  <c r="BI633" i="16"/>
  <c r="BK633" i="16" s="1"/>
  <c r="BA633" i="16"/>
  <c r="BE633" i="16" s="1"/>
  <c r="AQ633" i="16"/>
  <c r="AT633" i="16"/>
  <c r="BK691" i="16"/>
  <c r="BA752" i="16"/>
  <c r="BI1113" i="16"/>
  <c r="BK1113" i="16" s="1"/>
  <c r="BA1113" i="16"/>
  <c r="AT1113" i="16"/>
  <c r="AQ1113" i="16"/>
  <c r="BI319" i="16"/>
  <c r="BA319" i="16"/>
  <c r="BI385" i="16"/>
  <c r="BK385" i="16" s="1"/>
  <c r="BA385" i="16"/>
  <c r="BI511" i="16"/>
  <c r="AT511" i="16"/>
  <c r="BA511" i="16"/>
  <c r="BE511" i="16" s="1"/>
  <c r="AQ511" i="16"/>
  <c r="BI565" i="16"/>
  <c r="BK565" i="16" s="1"/>
  <c r="BI854" i="16"/>
  <c r="AT854" i="16"/>
  <c r="AQ854" i="16"/>
  <c r="BF854" i="16" s="1"/>
  <c r="BA854" i="16"/>
  <c r="BI926" i="16"/>
  <c r="BK926" i="16"/>
  <c r="AQ926" i="16"/>
  <c r="BA926" i="16"/>
  <c r="AT926" i="16"/>
  <c r="BI1002" i="16"/>
  <c r="BK1002" i="16" s="1"/>
  <c r="AT1002" i="16"/>
  <c r="BI250" i="16"/>
  <c r="BK250" i="16" s="1"/>
  <c r="AQ250" i="16"/>
  <c r="BA250" i="16"/>
  <c r="BI277" i="16"/>
  <c r="BK277" i="16"/>
  <c r="BA277" i="16"/>
  <c r="AQ277" i="16"/>
  <c r="BI241" i="16"/>
  <c r="BK241" i="16" s="1"/>
  <c r="AQ281" i="16"/>
  <c r="BF281" i="16" s="1"/>
  <c r="BI316" i="16"/>
  <c r="AQ316" i="16"/>
  <c r="BA316" i="16"/>
  <c r="AT316" i="16"/>
  <c r="BI140" i="16"/>
  <c r="AQ140" i="16"/>
  <c r="AT140" i="16"/>
  <c r="BA140" i="16"/>
  <c r="BI273" i="16"/>
  <c r="BK273" i="16" s="1"/>
  <c r="BA273" i="16"/>
  <c r="BE273" i="16" s="1"/>
  <c r="AQ273" i="16"/>
  <c r="BF273" i="16" s="1"/>
  <c r="BI348" i="16"/>
  <c r="BK348" i="16" s="1"/>
  <c r="BA348" i="16"/>
  <c r="AQ348" i="16"/>
  <c r="AT348" i="16"/>
  <c r="BI381" i="16"/>
  <c r="BK381" i="16" s="1"/>
  <c r="BA381" i="16"/>
  <c r="BI407" i="16"/>
  <c r="BK407" i="16" s="1"/>
  <c r="BI459" i="16"/>
  <c r="BK459" i="16"/>
  <c r="AQ459" i="16"/>
  <c r="BA459" i="16"/>
  <c r="AT459" i="16"/>
  <c r="BI498" i="16"/>
  <c r="BA498" i="16"/>
  <c r="AQ498" i="16"/>
  <c r="BF498" i="16" s="1"/>
  <c r="AT498" i="16"/>
  <c r="BI514" i="16"/>
  <c r="BK514" i="16"/>
  <c r="BA514" i="16"/>
  <c r="AQ514" i="16"/>
  <c r="AT514" i="16"/>
  <c r="BI530" i="16"/>
  <c r="AQ530" i="16"/>
  <c r="BA530" i="16"/>
  <c r="AT530" i="16"/>
  <c r="BI577" i="16"/>
  <c r="BK577" i="16" s="1"/>
  <c r="BA577" i="16"/>
  <c r="AT577" i="16"/>
  <c r="AQ577" i="16"/>
  <c r="BI707" i="16"/>
  <c r="BK707" i="16" s="1"/>
  <c r="BA707" i="16"/>
  <c r="AQ707" i="16"/>
  <c r="BI929" i="16"/>
  <c r="BK929" i="16" s="1"/>
  <c r="BA929" i="16"/>
  <c r="AT929" i="16"/>
  <c r="AQ929" i="16"/>
  <c r="BA233" i="16"/>
  <c r="AQ233" i="16"/>
  <c r="BF233" i="16" s="1"/>
  <c r="BK476" i="16"/>
  <c r="BI531" i="16"/>
  <c r="BK531" i="16" s="1"/>
  <c r="AQ531" i="16"/>
  <c r="BF531" i="16" s="1"/>
  <c r="BA531" i="16"/>
  <c r="AT531" i="16"/>
  <c r="BI764" i="16"/>
  <c r="BK764" i="16" s="1"/>
  <c r="BA764" i="16"/>
  <c r="BI825" i="16"/>
  <c r="BK825" i="16"/>
  <c r="AT825" i="16"/>
  <c r="AQ825" i="16"/>
  <c r="BA825" i="16"/>
  <c r="BI978" i="16"/>
  <c r="BK978" i="16" s="1"/>
  <c r="BA978" i="16"/>
  <c r="AQ978" i="16"/>
  <c r="AT978" i="16"/>
  <c r="BK1012" i="16"/>
  <c r="BI1105" i="16"/>
  <c r="BA1105" i="16"/>
  <c r="AQ1105" i="16"/>
  <c r="BF1105" i="16" s="1"/>
  <c r="AT1105" i="16"/>
  <c r="BI747" i="16"/>
  <c r="BK747" i="16" s="1"/>
  <c r="BA747" i="16"/>
  <c r="BE747" i="16" s="1"/>
  <c r="AT747" i="16"/>
  <c r="AQ747" i="16"/>
  <c r="BI789" i="16"/>
  <c r="BK789" i="16" s="1"/>
  <c r="BA789" i="16"/>
  <c r="AT789" i="16"/>
  <c r="AQ789" i="16"/>
  <c r="BI957" i="16"/>
  <c r="BK957" i="16"/>
  <c r="AT957" i="16"/>
  <c r="BA957" i="16"/>
  <c r="AQ957" i="16"/>
  <c r="BF957" i="16" s="1"/>
  <c r="BI487" i="16"/>
  <c r="BK487" i="16" s="1"/>
  <c r="AT487" i="16"/>
  <c r="AQ487" i="16"/>
  <c r="BA487" i="16"/>
  <c r="BI523" i="16"/>
  <c r="BK523" i="16"/>
  <c r="AQ523" i="16"/>
  <c r="AT523" i="16"/>
  <c r="BA523" i="16"/>
  <c r="AQ621" i="16"/>
  <c r="BF621" i="16" s="1"/>
  <c r="BA621" i="16"/>
  <c r="BI712" i="16"/>
  <c r="BK712" i="16" s="1"/>
  <c r="AQ712" i="16"/>
  <c r="BF712" i="16" s="1"/>
  <c r="BA712" i="16"/>
  <c r="BE712" i="16" s="1"/>
  <c r="BI863" i="16"/>
  <c r="BK863" i="16" s="1"/>
  <c r="AT863" i="16"/>
  <c r="BI961" i="16"/>
  <c r="AQ961" i="16"/>
  <c r="BF961" i="16"/>
  <c r="BI974" i="16"/>
  <c r="BK974" i="16" s="1"/>
  <c r="AT974" i="16"/>
  <c r="BI405" i="16"/>
  <c r="BK405" i="16" s="1"/>
  <c r="BA405" i="16"/>
  <c r="AQ405" i="16"/>
  <c r="AT405" i="16"/>
  <c r="BI662" i="16"/>
  <c r="BK662" i="16"/>
  <c r="AT662" i="16"/>
  <c r="BA662" i="16"/>
  <c r="AQ662" i="16"/>
  <c r="BI768" i="16"/>
  <c r="BK768" i="16" s="1"/>
  <c r="BA768" i="16"/>
  <c r="BI794" i="16"/>
  <c r="BK794" i="16" s="1"/>
  <c r="BI1117" i="16"/>
  <c r="BK1117" i="16"/>
  <c r="BA1117" i="16"/>
  <c r="AT1117" i="16"/>
  <c r="AQ1117" i="16"/>
  <c r="BF1117" i="16" s="1"/>
  <c r="BI133" i="16"/>
  <c r="BA133" i="16"/>
  <c r="AT153" i="16"/>
  <c r="BA156" i="16"/>
  <c r="BI181" i="16"/>
  <c r="BK181" i="16" s="1"/>
  <c r="AT181" i="16"/>
  <c r="AQ181" i="16"/>
  <c r="BA181" i="16"/>
  <c r="BI187" i="16"/>
  <c r="BK187" i="16" s="1"/>
  <c r="AT187" i="16"/>
  <c r="AQ187" i="16"/>
  <c r="BA187" i="16"/>
  <c r="BI203" i="16"/>
  <c r="BK203" i="16" s="1"/>
  <c r="AQ203" i="16"/>
  <c r="AT203" i="16"/>
  <c r="BA203" i="16"/>
  <c r="BE203" i="16" s="1"/>
  <c r="BI213" i="16"/>
  <c r="BK213" i="16" s="1"/>
  <c r="AQ213" i="16"/>
  <c r="BA213" i="16"/>
  <c r="AT213" i="16"/>
  <c r="BI318" i="16"/>
  <c r="BK318" i="16" s="1"/>
  <c r="AQ318" i="16"/>
  <c r="BA318" i="16"/>
  <c r="AT318" i="16"/>
  <c r="BI228" i="16"/>
  <c r="BK228" i="16"/>
  <c r="AQ228" i="16"/>
  <c r="BF228" i="16" s="1"/>
  <c r="BA228" i="16"/>
  <c r="AQ230" i="16"/>
  <c r="BI380" i="16"/>
  <c r="BK380" i="16" s="1"/>
  <c r="AT380" i="16"/>
  <c r="BA380" i="16"/>
  <c r="BI330" i="16"/>
  <c r="AQ330" i="16"/>
  <c r="BA330" i="16"/>
  <c r="AT330" i="16"/>
  <c r="BI462" i="16"/>
  <c r="AQ462" i="16"/>
  <c r="BF462" i="16" s="1"/>
  <c r="BA462" i="16"/>
  <c r="BI478" i="16"/>
  <c r="AT478" i="16"/>
  <c r="AQ478" i="16"/>
  <c r="BA478" i="16"/>
  <c r="BI540" i="16"/>
  <c r="BA540" i="16"/>
  <c r="AQ321" i="16"/>
  <c r="AT321" i="16"/>
  <c r="AQ450" i="16"/>
  <c r="BF450" i="16" s="1"/>
  <c r="BI458" i="16"/>
  <c r="AT458" i="16"/>
  <c r="AQ458" i="16"/>
  <c r="BA458" i="16"/>
  <c r="BI466" i="16"/>
  <c r="AQ466" i="16"/>
  <c r="AT466" i="16"/>
  <c r="BA466" i="16"/>
  <c r="BA474" i="16"/>
  <c r="BI482" i="16"/>
  <c r="BK482" i="16" s="1"/>
  <c r="AQ482" i="16"/>
  <c r="BA482" i="16"/>
  <c r="AT482" i="16"/>
  <c r="BI497" i="16"/>
  <c r="AT497" i="16"/>
  <c r="AQ497" i="16"/>
  <c r="BA497" i="16"/>
  <c r="BI505" i="16"/>
  <c r="AQ505" i="16"/>
  <c r="BF505" i="16" s="1"/>
  <c r="AT505" i="16"/>
  <c r="BA505" i="16"/>
  <c r="BI521" i="16"/>
  <c r="BA521" i="16"/>
  <c r="AQ521" i="16"/>
  <c r="AT521" i="16"/>
  <c r="BI529" i="16"/>
  <c r="BK529" i="16" s="1"/>
  <c r="BA529" i="16"/>
  <c r="AQ529" i="16"/>
  <c r="AT529" i="16"/>
  <c r="BI516" i="16"/>
  <c r="BA516" i="16"/>
  <c r="BE516" i="16" s="1"/>
  <c r="AT516" i="16"/>
  <c r="AQ516" i="16"/>
  <c r="BF516" i="16" s="1"/>
  <c r="AQ493" i="16"/>
  <c r="BF493" i="16" s="1"/>
  <c r="AT493" i="16"/>
  <c r="AQ602" i="16"/>
  <c r="BF602" i="16" s="1"/>
  <c r="BA678" i="16"/>
  <c r="BE678" i="16" s="1"/>
  <c r="AQ678" i="16"/>
  <c r="BI725" i="16"/>
  <c r="BA725" i="16"/>
  <c r="AQ725" i="16"/>
  <c r="AT725" i="16"/>
  <c r="BI733" i="16"/>
  <c r="BK733" i="16"/>
  <c r="AT733" i="16"/>
  <c r="AQ733" i="16"/>
  <c r="BA733" i="16"/>
  <c r="BA741" i="16"/>
  <c r="BE741" i="16" s="1"/>
  <c r="BI749" i="16"/>
  <c r="BK749" i="16" s="1"/>
  <c r="AT749" i="16"/>
  <c r="BA749" i="16"/>
  <c r="BE749" i="16" s="1"/>
  <c r="AQ749" i="16"/>
  <c r="BF749" i="16" s="1"/>
  <c r="BI659" i="16"/>
  <c r="BK659" i="16"/>
  <c r="AT659" i="16"/>
  <c r="AQ659" i="16"/>
  <c r="BA659" i="16"/>
  <c r="BI698" i="16"/>
  <c r="AQ698" i="16"/>
  <c r="BA698" i="16"/>
  <c r="BE698" i="16" s="1"/>
  <c r="BI685" i="16"/>
  <c r="BK685" i="16" s="1"/>
  <c r="AQ685" i="16"/>
  <c r="BA685" i="16"/>
  <c r="BE685" i="16" s="1"/>
  <c r="BI767" i="16"/>
  <c r="BK767" i="16" s="1"/>
  <c r="BA767" i="16"/>
  <c r="AQ767" i="16"/>
  <c r="AT767" i="16"/>
  <c r="BI783" i="16"/>
  <c r="BK783" i="16" s="1"/>
  <c r="AT783" i="16"/>
  <c r="AQ783" i="16"/>
  <c r="BA783" i="16"/>
  <c r="BI791" i="16"/>
  <c r="BK791" i="16" s="1"/>
  <c r="AQ791" i="16"/>
  <c r="BA791" i="16"/>
  <c r="AT791" i="16"/>
  <c r="BI799" i="16"/>
  <c r="BK799" i="16" s="1"/>
  <c r="BA799" i="16"/>
  <c r="AQ799" i="16"/>
  <c r="BI943" i="16"/>
  <c r="BK943" i="16"/>
  <c r="BA943" i="16"/>
  <c r="AQ943" i="16"/>
  <c r="BI951" i="16"/>
  <c r="BK951" i="16" s="1"/>
  <c r="BA951" i="16"/>
  <c r="AQ951" i="16"/>
  <c r="BI928" i="16"/>
  <c r="AT928" i="16"/>
  <c r="BA928" i="16"/>
  <c r="AQ928" i="16"/>
  <c r="BF928" i="16" s="1"/>
  <c r="BI830" i="16"/>
  <c r="BK830" i="16" s="1"/>
  <c r="AT830" i="16"/>
  <c r="BA830" i="16"/>
  <c r="AQ830" i="16"/>
  <c r="BF830" i="16" s="1"/>
  <c r="BI853" i="16"/>
  <c r="AQ853" i="16"/>
  <c r="AT853" i="16"/>
  <c r="BA853" i="16"/>
  <c r="BI885" i="16"/>
  <c r="BK885" i="16" s="1"/>
  <c r="BA885" i="16"/>
  <c r="AQ885" i="16"/>
  <c r="AT885" i="16"/>
  <c r="BI924" i="16"/>
  <c r="BK924" i="16" s="1"/>
  <c r="BA924" i="16"/>
  <c r="AQ924" i="16"/>
  <c r="BF924" i="16" s="1"/>
  <c r="AT924" i="16"/>
  <c r="BI999" i="16"/>
  <c r="BK999" i="16" s="1"/>
  <c r="BA999" i="16"/>
  <c r="BI1111" i="16"/>
  <c r="BA1111" i="16"/>
  <c r="AQ1111" i="16"/>
  <c r="BF1111" i="16" s="1"/>
  <c r="AT1111" i="16"/>
  <c r="BI1138" i="16"/>
  <c r="BK1138" i="16" s="1"/>
  <c r="BA1138" i="16"/>
  <c r="AQ1138" i="16"/>
  <c r="AT1138" i="16"/>
  <c r="BI1154" i="16"/>
  <c r="AQ1154" i="16"/>
  <c r="AT1154" i="16"/>
  <c r="BA1154" i="16"/>
  <c r="BI1011" i="16"/>
  <c r="BA1011" i="16"/>
  <c r="BI1103" i="16"/>
  <c r="AT1103" i="16"/>
  <c r="AQ1103" i="16"/>
  <c r="BF1103" i="16" s="1"/>
  <c r="BA1103" i="16"/>
  <c r="BI150" i="16"/>
  <c r="AT150" i="16"/>
  <c r="AQ150" i="16"/>
  <c r="BF150" i="16" s="1"/>
  <c r="BA150" i="16"/>
  <c r="AT138" i="16"/>
  <c r="BI342" i="16"/>
  <c r="BK342" i="16"/>
  <c r="AQ342" i="16"/>
  <c r="BF342" i="16" s="1"/>
  <c r="AT342" i="16"/>
  <c r="BA342" i="16"/>
  <c r="BI334" i="16"/>
  <c r="BK334" i="16" s="1"/>
  <c r="AQ334" i="16"/>
  <c r="BF334" i="16" s="1"/>
  <c r="BA334" i="16"/>
  <c r="BI341" i="16"/>
  <c r="BK341" i="16" s="1"/>
  <c r="BA341" i="16"/>
  <c r="AQ341" i="16"/>
  <c r="AT341" i="16"/>
  <c r="BI430" i="16"/>
  <c r="BI396" i="16"/>
  <c r="BK396" i="16" s="1"/>
  <c r="AQ396" i="16"/>
  <c r="BF396" i="16" s="1"/>
  <c r="AT396" i="16"/>
  <c r="BA396" i="16"/>
  <c r="BK330" i="16"/>
  <c r="BA345" i="16"/>
  <c r="AT345" i="16"/>
  <c r="AQ345" i="16"/>
  <c r="BK478" i="16"/>
  <c r="BI371" i="16"/>
  <c r="BK371" i="16" s="1"/>
  <c r="AT371" i="16"/>
  <c r="BA371" i="16"/>
  <c r="AQ371" i="16"/>
  <c r="BF371" i="16" s="1"/>
  <c r="BI366" i="16"/>
  <c r="BA366" i="16"/>
  <c r="BI504" i="16"/>
  <c r="BK504" i="16" s="1"/>
  <c r="AT504" i="16"/>
  <c r="AQ504" i="16"/>
  <c r="BF504" i="16" s="1"/>
  <c r="BA504" i="16"/>
  <c r="BE504" i="16" s="1"/>
  <c r="BI629" i="16"/>
  <c r="BK629" i="16" s="1"/>
  <c r="BA629" i="16"/>
  <c r="AT629" i="16"/>
  <c r="BI647" i="16"/>
  <c r="BK647" i="16" s="1"/>
  <c r="BA647" i="16"/>
  <c r="AQ647" i="16"/>
  <c r="AT647" i="16"/>
  <c r="BI599" i="16"/>
  <c r="BK599" i="16" s="1"/>
  <c r="AQ599" i="16"/>
  <c r="BA599" i="16"/>
  <c r="AT599" i="16"/>
  <c r="BI630" i="16"/>
  <c r="BK630" i="16" s="1"/>
  <c r="BA630" i="16"/>
  <c r="AT630" i="16"/>
  <c r="AQ630" i="16"/>
  <c r="BF630" i="16"/>
  <c r="BI655" i="16"/>
  <c r="BK655" i="16" s="1"/>
  <c r="BA655" i="16"/>
  <c r="AT655" i="16"/>
  <c r="AQ655" i="16"/>
  <c r="BF655" i="16" s="1"/>
  <c r="BI706" i="16"/>
  <c r="BK706" i="16" s="1"/>
  <c r="AQ706" i="16"/>
  <c r="BA706" i="16"/>
  <c r="BI667" i="16"/>
  <c r="BK667" i="16" s="1"/>
  <c r="BA667" i="16"/>
  <c r="AT667" i="16"/>
  <c r="AQ667" i="16"/>
  <c r="BF667" i="16" s="1"/>
  <c r="BI771" i="16"/>
  <c r="BA771" i="16"/>
  <c r="AQ771" i="16"/>
  <c r="AT771" i="16"/>
  <c r="BI756" i="16"/>
  <c r="BK756" i="16" s="1"/>
  <c r="AQ756" i="16"/>
  <c r="BF756" i="16" s="1"/>
  <c r="BA756" i="16"/>
  <c r="AT756" i="16"/>
  <c r="AQ810" i="16"/>
  <c r="BF810" i="16"/>
  <c r="BI818" i="16"/>
  <c r="BK818" i="16" s="1"/>
  <c r="AT818" i="16"/>
  <c r="BA818" i="16"/>
  <c r="BE818" i="16" s="1"/>
  <c r="AQ818" i="16"/>
  <c r="BI826" i="16"/>
  <c r="BK826" i="16"/>
  <c r="AT826" i="16"/>
  <c r="AQ826" i="16"/>
  <c r="BF826" i="16" s="1"/>
  <c r="BA826" i="16"/>
  <c r="BI834" i="16"/>
  <c r="BK834" i="16" s="1"/>
  <c r="AQ834" i="16"/>
  <c r="AT834" i="16"/>
  <c r="BA834" i="16"/>
  <c r="BE834" i="16" s="1"/>
  <c r="BI842" i="16"/>
  <c r="BK842" i="16" s="1"/>
  <c r="AQ842" i="16"/>
  <c r="BA842" i="16"/>
  <c r="AT842" i="16"/>
  <c r="BI838" i="16"/>
  <c r="AQ838" i="16"/>
  <c r="BF838" i="16" s="1"/>
  <c r="AT838" i="16"/>
  <c r="BA838" i="16"/>
  <c r="BI877" i="16"/>
  <c r="BK877" i="16"/>
  <c r="AQ877" i="16"/>
  <c r="BF877" i="16" s="1"/>
  <c r="BA877" i="16"/>
  <c r="AT877" i="16"/>
  <c r="BI916" i="16"/>
  <c r="BA916" i="16"/>
  <c r="AT916" i="16"/>
  <c r="AQ916" i="16"/>
  <c r="BI956" i="16"/>
  <c r="BA956" i="16"/>
  <c r="AQ956" i="16"/>
  <c r="AT956" i="16"/>
  <c r="BI972" i="16"/>
  <c r="BK972" i="16" s="1"/>
  <c r="AT972" i="16"/>
  <c r="BA972" i="16"/>
  <c r="AQ972" i="16"/>
  <c r="BI991" i="16"/>
  <c r="BA991" i="16"/>
  <c r="AT991" i="16"/>
  <c r="AQ991" i="16"/>
  <c r="BI873" i="16"/>
  <c r="AQ873" i="16"/>
  <c r="BF873" i="16" s="1"/>
  <c r="BA873" i="16"/>
  <c r="BE873" i="16" s="1"/>
  <c r="AT873" i="16"/>
  <c r="BK928" i="16"/>
  <c r="BI976" i="16"/>
  <c r="AQ976" i="16"/>
  <c r="BA976" i="16"/>
  <c r="AT976" i="16"/>
  <c r="BK853" i="16"/>
  <c r="BI964" i="16"/>
  <c r="BK964" i="16" s="1"/>
  <c r="BA964" i="16"/>
  <c r="AT964" i="16"/>
  <c r="AQ964" i="16"/>
  <c r="BF964" i="16" s="1"/>
  <c r="BI881" i="16"/>
  <c r="AT881" i="16"/>
  <c r="AQ881" i="16"/>
  <c r="BA881" i="16"/>
  <c r="BI920" i="16"/>
  <c r="BK920" i="16" s="1"/>
  <c r="BA920" i="16"/>
  <c r="AQ920" i="16"/>
  <c r="AT920" i="16"/>
  <c r="BI968" i="16"/>
  <c r="BA968" i="16"/>
  <c r="AT968" i="16"/>
  <c r="AQ968" i="16"/>
  <c r="BI1003" i="16"/>
  <c r="BK1003" i="16" s="1"/>
  <c r="BA1003" i="16"/>
  <c r="BI1019" i="16"/>
  <c r="BA1019" i="16"/>
  <c r="AQ1019" i="16"/>
  <c r="BI1079" i="16"/>
  <c r="BK1079" i="16"/>
  <c r="AQ1079" i="16"/>
  <c r="AT1079" i="16"/>
  <c r="BA1079" i="16"/>
  <c r="BI1006" i="16"/>
  <c r="AT1006" i="16"/>
  <c r="BI1098" i="16"/>
  <c r="BK1098" i="16" s="1"/>
  <c r="BA1098" i="16"/>
  <c r="AQ1098" i="16"/>
  <c r="BF1098" i="16" s="1"/>
  <c r="AT1098" i="16"/>
  <c r="BK1154" i="16"/>
  <c r="BK1103" i="16"/>
  <c r="BI1146" i="16"/>
  <c r="BK1146" i="16" s="1"/>
  <c r="BA1146" i="16"/>
  <c r="AQ1146" i="16"/>
  <c r="BF1146" i="16" s="1"/>
  <c r="AT1146" i="16"/>
  <c r="BI1162" i="16"/>
  <c r="BK1162" i="16" s="1"/>
  <c r="BA1162" i="16"/>
  <c r="AQ1162" i="16"/>
  <c r="AT1162" i="16"/>
  <c r="BK1034" i="16"/>
  <c r="BI134" i="16"/>
  <c r="BK134" i="16" s="1"/>
  <c r="AQ134" i="16"/>
  <c r="BA134" i="16"/>
  <c r="AT134" i="16"/>
  <c r="AQ164" i="16"/>
  <c r="BF164" i="16" s="1"/>
  <c r="BI183" i="16"/>
  <c r="BK183" i="16" s="1"/>
  <c r="AQ183" i="16"/>
  <c r="AT183" i="16"/>
  <c r="BA183" i="16"/>
  <c r="BI199" i="16"/>
  <c r="BA199" i="16"/>
  <c r="AQ199" i="16"/>
  <c r="AT199" i="16"/>
  <c r="BI209" i="16"/>
  <c r="BK209" i="16" s="1"/>
  <c r="AQ209" i="16"/>
  <c r="BF209" i="16" s="1"/>
  <c r="AT209" i="16"/>
  <c r="BA209" i="16"/>
  <c r="AQ256" i="16"/>
  <c r="BI322" i="16"/>
  <c r="BK322" i="16" s="1"/>
  <c r="BA322" i="16"/>
  <c r="AT322" i="16"/>
  <c r="AQ322" i="16"/>
  <c r="BI169" i="16"/>
  <c r="AQ169" i="16"/>
  <c r="BA169" i="16"/>
  <c r="BI179" i="16"/>
  <c r="BK179" i="16" s="1"/>
  <c r="AQ179" i="16"/>
  <c r="AT179" i="16"/>
  <c r="BA179" i="16"/>
  <c r="BI189" i="16"/>
  <c r="BA189" i="16"/>
  <c r="AQ189" i="16"/>
  <c r="AT189" i="16"/>
  <c r="AQ195" i="16"/>
  <c r="BF195" i="16" s="1"/>
  <c r="BI205" i="16"/>
  <c r="BK205" i="16" s="1"/>
  <c r="AQ205" i="16"/>
  <c r="BF205" i="16" s="1"/>
  <c r="AT205" i="16"/>
  <c r="BA205" i="16"/>
  <c r="BI211" i="16"/>
  <c r="AT211" i="16"/>
  <c r="AQ211" i="16"/>
  <c r="BA211" i="16"/>
  <c r="AQ338" i="16"/>
  <c r="BF338" i="16" s="1"/>
  <c r="AQ240" i="16"/>
  <c r="BA240" i="16"/>
  <c r="BI260" i="16"/>
  <c r="BK260" i="16" s="1"/>
  <c r="BA260" i="16"/>
  <c r="AQ260" i="16"/>
  <c r="BI246" i="16"/>
  <c r="AQ246" i="16"/>
  <c r="BA246" i="16"/>
  <c r="BI346" i="16"/>
  <c r="AQ346" i="16"/>
  <c r="BF346" i="16" s="1"/>
  <c r="BA346" i="16"/>
  <c r="AT346" i="16"/>
  <c r="BA314" i="16"/>
  <c r="BI329" i="16"/>
  <c r="BK329" i="16" s="1"/>
  <c r="AQ329" i="16"/>
  <c r="BF329" i="16" s="1"/>
  <c r="AT329" i="16"/>
  <c r="BA329" i="16"/>
  <c r="BI350" i="16"/>
  <c r="BK350" i="16" s="1"/>
  <c r="BA350" i="16"/>
  <c r="AT350" i="16"/>
  <c r="AQ350" i="16"/>
  <c r="BF350" i="16" s="1"/>
  <c r="BI340" i="16"/>
  <c r="AT340" i="16"/>
  <c r="AQ340" i="16"/>
  <c r="BA340" i="16"/>
  <c r="BI454" i="16"/>
  <c r="AT454" i="16"/>
  <c r="AQ454" i="16"/>
  <c r="BF454" i="16" s="1"/>
  <c r="BA454" i="16"/>
  <c r="BI470" i="16"/>
  <c r="AQ470" i="16"/>
  <c r="BF470" i="16" s="1"/>
  <c r="BA470" i="16"/>
  <c r="AT470" i="16"/>
  <c r="BI486" i="16"/>
  <c r="BK486" i="16" s="1"/>
  <c r="AT486" i="16"/>
  <c r="BA486" i="16"/>
  <c r="AQ486" i="16"/>
  <c r="BF486" i="16" s="1"/>
  <c r="BI544" i="16"/>
  <c r="AT544" i="16"/>
  <c r="AQ544" i="16"/>
  <c r="BA544" i="16"/>
  <c r="BI392" i="16"/>
  <c r="AQ392" i="16"/>
  <c r="AT392" i="16"/>
  <c r="BA392" i="16"/>
  <c r="BI501" i="16"/>
  <c r="BK501" i="16" s="1"/>
  <c r="AQ501" i="16"/>
  <c r="BA501" i="16"/>
  <c r="AT501" i="16"/>
  <c r="BI509" i="16"/>
  <c r="AQ509" i="16"/>
  <c r="BF509" i="16" s="1"/>
  <c r="BA509" i="16"/>
  <c r="AT509" i="16"/>
  <c r="BI517" i="16"/>
  <c r="BK517" i="16" s="1"/>
  <c r="BA517" i="16"/>
  <c r="AQ517" i="16"/>
  <c r="BF517" i="16" s="1"/>
  <c r="AT517" i="16"/>
  <c r="BI525" i="16"/>
  <c r="BK525" i="16" s="1"/>
  <c r="BA525" i="16"/>
  <c r="AQ525" i="16"/>
  <c r="BF525" i="16" s="1"/>
  <c r="AT525" i="16"/>
  <c r="BI500" i="16"/>
  <c r="BK500" i="16" s="1"/>
  <c r="BA500" i="16"/>
  <c r="AT500" i="16"/>
  <c r="AQ500" i="16"/>
  <c r="BA532" i="16"/>
  <c r="BI594" i="16"/>
  <c r="AQ594" i="16"/>
  <c r="BA594" i="16"/>
  <c r="AT594" i="16"/>
  <c r="BI595" i="16"/>
  <c r="AQ595" i="16"/>
  <c r="BF595" i="16" s="1"/>
  <c r="BI611" i="16"/>
  <c r="AT611" i="16"/>
  <c r="AQ611" i="16"/>
  <c r="BF611" i="16" s="1"/>
  <c r="BA611" i="16"/>
  <c r="BI634" i="16"/>
  <c r="BK634" i="16" s="1"/>
  <c r="AQ634" i="16"/>
  <c r="BA634" i="16"/>
  <c r="BE634" i="16" s="1"/>
  <c r="AT634" i="16"/>
  <c r="BI528" i="16"/>
  <c r="BK528" i="16" s="1"/>
  <c r="AQ528" i="16"/>
  <c r="AT528" i="16"/>
  <c r="BA528" i="16"/>
  <c r="BE528" i="16" s="1"/>
  <c r="BI590" i="16"/>
  <c r="BK590" i="16" s="1"/>
  <c r="BI586" i="16"/>
  <c r="BK586" i="16" s="1"/>
  <c r="AT586" i="16"/>
  <c r="AQ586" i="16"/>
  <c r="BF586" i="16" s="1"/>
  <c r="BA586" i="16"/>
  <c r="BE586" i="16"/>
  <c r="AT618" i="16"/>
  <c r="BI663" i="16"/>
  <c r="BK663" i="16" s="1"/>
  <c r="AQ663" i="16"/>
  <c r="BF663" i="16" s="1"/>
  <c r="BA663" i="16"/>
  <c r="AT663" i="16"/>
  <c r="BI721" i="16"/>
  <c r="BK721" i="16" s="1"/>
  <c r="AT721" i="16"/>
  <c r="AQ721" i="16"/>
  <c r="BF721" i="16" s="1"/>
  <c r="BA721" i="16"/>
  <c r="BI729" i="16"/>
  <c r="BK729" i="16" s="1"/>
  <c r="AQ729" i="16"/>
  <c r="AT729" i="16"/>
  <c r="BA729" i="16"/>
  <c r="BI745" i="16"/>
  <c r="BA745" i="16"/>
  <c r="BI753" i="16"/>
  <c r="BK753" i="16" s="1"/>
  <c r="BA753" i="16"/>
  <c r="AQ753" i="16"/>
  <c r="BF753" i="16" s="1"/>
  <c r="AT753" i="16"/>
  <c r="BI508" i="16"/>
  <c r="BK508" i="16" s="1"/>
  <c r="AQ508" i="16"/>
  <c r="BF508" i="16" s="1"/>
  <c r="AT508" i="16"/>
  <c r="BA508" i="16"/>
  <c r="BI705" i="16"/>
  <c r="BK705" i="16"/>
  <c r="BA705" i="16"/>
  <c r="BK771" i="16"/>
  <c r="BI709" i="16"/>
  <c r="BK709" i="16" s="1"/>
  <c r="BA709" i="16"/>
  <c r="BE709" i="16" s="1"/>
  <c r="BI947" i="16"/>
  <c r="BK947" i="16" s="1"/>
  <c r="BK838" i="16"/>
  <c r="BK916" i="16"/>
  <c r="BK956" i="16"/>
  <c r="BI1007" i="16"/>
  <c r="BK1007" i="16" s="1"/>
  <c r="BA1007" i="16"/>
  <c r="BI912" i="16"/>
  <c r="BK912" i="16" s="1"/>
  <c r="AT912" i="16"/>
  <c r="AQ912" i="16"/>
  <c r="BA912" i="16"/>
  <c r="BK976" i="16"/>
  <c r="BI814" i="16"/>
  <c r="BK814" i="16" s="1"/>
  <c r="BA814" i="16"/>
  <c r="AT814" i="16"/>
  <c r="AQ814" i="16"/>
  <c r="BI846" i="16"/>
  <c r="BK846" i="16" s="1"/>
  <c r="AQ846" i="16"/>
  <c r="AT846" i="16"/>
  <c r="BA846" i="16"/>
  <c r="BE846" i="16" s="1"/>
  <c r="BI908" i="16"/>
  <c r="BK908" i="16" s="1"/>
  <c r="BA908" i="16"/>
  <c r="AT908" i="16"/>
  <c r="AQ908" i="16"/>
  <c r="BI1091" i="16"/>
  <c r="BK1091" i="16" s="1"/>
  <c r="BA1091" i="16"/>
  <c r="AT1091" i="16"/>
  <c r="AQ1091" i="16"/>
  <c r="BI701" i="16"/>
  <c r="BK701" i="16" s="1"/>
  <c r="AQ701" i="16"/>
  <c r="BF701" i="16" s="1"/>
  <c r="BA701" i="16"/>
  <c r="BK968" i="16"/>
  <c r="BK1019" i="16"/>
  <c r="BI1095" i="16"/>
  <c r="AQ1095" i="16"/>
  <c r="BA1095" i="16"/>
  <c r="BI1126" i="16"/>
  <c r="BK1126" i="16" s="1"/>
  <c r="AT1126" i="16"/>
  <c r="BA1126" i="16"/>
  <c r="AQ1126" i="16"/>
  <c r="BI1150" i="16"/>
  <c r="BA1150" i="16"/>
  <c r="AQ1150" i="16"/>
  <c r="BF1150" i="16" s="1"/>
  <c r="AT1150" i="16"/>
  <c r="BI1022" i="16"/>
  <c r="BK1022" i="16" s="1"/>
  <c r="AT1022" i="16"/>
  <c r="BA1022" i="16"/>
  <c r="BE1022" i="16" s="1"/>
  <c r="AQ1022" i="16"/>
  <c r="BI1142" i="16"/>
  <c r="AT1142" i="16"/>
  <c r="AQ1142" i="16"/>
  <c r="BF1142" i="16" s="1"/>
  <c r="BA1142" i="16"/>
  <c r="BI1115" i="16"/>
  <c r="BK1115" i="16" s="1"/>
  <c r="AT1115" i="16"/>
  <c r="BA1115" i="16"/>
  <c r="AQ1115" i="16"/>
  <c r="BI1130" i="16"/>
  <c r="BK1130" i="16" s="1"/>
  <c r="AQ1130" i="16"/>
  <c r="BA1130" i="16"/>
  <c r="AT1130" i="16"/>
  <c r="BI1027" i="16"/>
  <c r="AQ1027" i="16"/>
  <c r="AT1027" i="16"/>
  <c r="BA1027" i="16"/>
  <c r="BI170" i="16"/>
  <c r="BI193" i="16"/>
  <c r="BK193" i="16" s="1"/>
  <c r="AT193" i="16"/>
  <c r="AQ193" i="16"/>
  <c r="BA193" i="16"/>
  <c r="BI215" i="16"/>
  <c r="AT215" i="16"/>
  <c r="BA215" i="16"/>
  <c r="AQ215" i="16"/>
  <c r="BI333" i="16"/>
  <c r="BK333" i="16"/>
  <c r="AT333" i="16"/>
  <c r="BA333" i="16"/>
  <c r="AQ333" i="16"/>
  <c r="BF333" i="16" s="1"/>
  <c r="BI142" i="16"/>
  <c r="BK142" i="16" s="1"/>
  <c r="BA142" i="16"/>
  <c r="AT142" i="16"/>
  <c r="AQ142" i="16"/>
  <c r="BF142" i="16" s="1"/>
  <c r="BI166" i="16"/>
  <c r="BK211" i="16"/>
  <c r="BI168" i="16"/>
  <c r="AQ168" i="16"/>
  <c r="BA168" i="16"/>
  <c r="AT168" i="16"/>
  <c r="BI185" i="16"/>
  <c r="BK185" i="16" s="1"/>
  <c r="AT185" i="16"/>
  <c r="AQ185" i="16"/>
  <c r="BF185" i="16" s="1"/>
  <c r="BA185" i="16"/>
  <c r="BI191" i="16"/>
  <c r="BK191" i="16" s="1"/>
  <c r="BA191" i="16"/>
  <c r="AQ191" i="16"/>
  <c r="AT191" i="16"/>
  <c r="BI207" i="16"/>
  <c r="BK207" i="16" s="1"/>
  <c r="AQ207" i="16"/>
  <c r="BF207" i="16" s="1"/>
  <c r="AT207" i="16"/>
  <c r="BA207" i="16"/>
  <c r="BI217" i="16"/>
  <c r="BK217" i="16" s="1"/>
  <c r="AT217" i="16"/>
  <c r="AQ217" i="16"/>
  <c r="BF217" i="16" s="1"/>
  <c r="BA217" i="16"/>
  <c r="BI325" i="16"/>
  <c r="AQ325" i="16"/>
  <c r="BA325" i="16"/>
  <c r="AT325" i="16"/>
  <c r="BI224" i="16"/>
  <c r="BA313" i="16"/>
  <c r="BI244" i="16"/>
  <c r="BK244" i="16"/>
  <c r="BI326" i="16"/>
  <c r="BK326" i="16" s="1"/>
  <c r="BA326" i="16"/>
  <c r="AT326" i="16"/>
  <c r="AQ326" i="16"/>
  <c r="BI418" i="16"/>
  <c r="BK418" i="16" s="1"/>
  <c r="BA418" i="16"/>
  <c r="AQ418" i="16"/>
  <c r="AT418" i="16"/>
  <c r="BI426" i="16"/>
  <c r="BK426" i="16" s="1"/>
  <c r="BA426" i="16"/>
  <c r="AT426" i="16"/>
  <c r="AQ426" i="16"/>
  <c r="BF426" i="16" s="1"/>
  <c r="BI442" i="16"/>
  <c r="BK442" i="16" s="1"/>
  <c r="AQ442" i="16"/>
  <c r="BA442" i="16"/>
  <c r="AT442" i="16"/>
  <c r="BK340" i="16"/>
  <c r="BI374" i="16"/>
  <c r="BK374" i="16" s="1"/>
  <c r="BA374" i="16"/>
  <c r="AQ374" i="16"/>
  <c r="AT374" i="16"/>
  <c r="BK454" i="16"/>
  <c r="BI317" i="16"/>
  <c r="BK317" i="16" s="1"/>
  <c r="AQ317" i="16"/>
  <c r="AT317" i="16"/>
  <c r="BA317" i="16"/>
  <c r="BK516" i="16"/>
  <c r="AT591" i="16"/>
  <c r="BI607" i="16"/>
  <c r="BK607" i="16" s="1"/>
  <c r="BA607" i="16"/>
  <c r="AQ607" i="16"/>
  <c r="AT607" i="16"/>
  <c r="BI587" i="16"/>
  <c r="BK587" i="16" s="1"/>
  <c r="AT587" i="16"/>
  <c r="BA587" i="16"/>
  <c r="AQ587" i="16"/>
  <c r="BI603" i="16"/>
  <c r="BK603" i="16" s="1"/>
  <c r="AT603" i="16"/>
  <c r="AQ603" i="16"/>
  <c r="BA603" i="16"/>
  <c r="BI619" i="16"/>
  <c r="BK619" i="16" s="1"/>
  <c r="AQ619" i="16"/>
  <c r="BF619" i="16"/>
  <c r="AT619" i="16"/>
  <c r="BA619" i="16"/>
  <c r="BI638" i="16"/>
  <c r="BK638" i="16"/>
  <c r="AQ638" i="16"/>
  <c r="BF638" i="16" s="1"/>
  <c r="AT638" i="16"/>
  <c r="BA638" i="16"/>
  <c r="BI694" i="16"/>
  <c r="BK694" i="16"/>
  <c r="BA694" i="16"/>
  <c r="AQ694" i="16"/>
  <c r="BF694" i="16" s="1"/>
  <c r="BK725" i="16"/>
  <c r="BI682" i="16"/>
  <c r="BK682" i="16"/>
  <c r="BA682" i="16"/>
  <c r="BE682" i="16" s="1"/>
  <c r="AQ682" i="16"/>
  <c r="BF682" i="16" s="1"/>
  <c r="BI686" i="16"/>
  <c r="BK686" i="16"/>
  <c r="BA686" i="16"/>
  <c r="AQ686" i="16"/>
  <c r="BI702" i="16"/>
  <c r="BK702" i="16" s="1"/>
  <c r="BA702" i="16"/>
  <c r="BE702" i="16" s="1"/>
  <c r="AQ702" i="16"/>
  <c r="BI710" i="16"/>
  <c r="BK710" i="16"/>
  <c r="AQ710" i="16"/>
  <c r="BF710" i="16" s="1"/>
  <c r="BA710" i="16"/>
  <c r="BE710" i="16" s="1"/>
  <c r="BI524" i="16"/>
  <c r="BK524" i="16" s="1"/>
  <c r="AT524" i="16"/>
  <c r="AQ524" i="16"/>
  <c r="BF524" i="16" s="1"/>
  <c r="BA524" i="16"/>
  <c r="BI763" i="16"/>
  <c r="BA763" i="16"/>
  <c r="AQ763" i="16"/>
  <c r="BF763" i="16" s="1"/>
  <c r="AT763" i="16"/>
  <c r="BI779" i="16"/>
  <c r="BK779" i="16" s="1"/>
  <c r="BA779" i="16"/>
  <c r="AQ779" i="16"/>
  <c r="AT779" i="16"/>
  <c r="BI795" i="16"/>
  <c r="BK795" i="16" s="1"/>
  <c r="BA795" i="16"/>
  <c r="AQ795" i="16"/>
  <c r="AT795" i="16"/>
  <c r="BI690" i="16"/>
  <c r="BK690" i="16" s="1"/>
  <c r="BA690" i="16"/>
  <c r="AQ690" i="16"/>
  <c r="BF690" i="16" s="1"/>
  <c r="BI822" i="16"/>
  <c r="BK822" i="16" s="1"/>
  <c r="BI861" i="16"/>
  <c r="BK861" i="16"/>
  <c r="AT861" i="16"/>
  <c r="AQ861" i="16"/>
  <c r="BA861" i="16"/>
  <c r="BE861" i="16" s="1"/>
  <c r="AQ932" i="16"/>
  <c r="BF932" i="16" s="1"/>
  <c r="BA932" i="16"/>
  <c r="BI1083" i="16"/>
  <c r="BK1083" i="16" s="1"/>
  <c r="BA1083" i="16"/>
  <c r="AT1083" i="16"/>
  <c r="AQ1083" i="16"/>
  <c r="BI857" i="16"/>
  <c r="BK857" i="16"/>
  <c r="BA857" i="16"/>
  <c r="BE857" i="16" s="1"/>
  <c r="AQ857" i="16"/>
  <c r="BF857" i="16" s="1"/>
  <c r="AT857" i="16"/>
  <c r="BI889" i="16"/>
  <c r="BK889" i="16" s="1"/>
  <c r="AT889" i="16"/>
  <c r="AQ889" i="16"/>
  <c r="BF889" i="16" s="1"/>
  <c r="BA889" i="16"/>
  <c r="BE889" i="16"/>
  <c r="BI1015" i="16"/>
  <c r="BK1015" i="16"/>
  <c r="BA1015" i="16"/>
  <c r="BI936" i="16"/>
  <c r="BK936" i="16" s="1"/>
  <c r="BA936" i="16"/>
  <c r="BE936" i="16" s="1"/>
  <c r="AT936" i="16"/>
  <c r="AQ936" i="16"/>
  <c r="BF936" i="16"/>
  <c r="BI1082" i="16"/>
  <c r="BK1082" i="16" s="1"/>
  <c r="AT1082" i="16"/>
  <c r="BA1082" i="16"/>
  <c r="AQ1082" i="16"/>
  <c r="BF1082" i="16" s="1"/>
  <c r="BK1142" i="16"/>
  <c r="BI1158" i="16"/>
  <c r="BK1158" i="16" s="1"/>
  <c r="BA1158" i="16"/>
  <c r="AT1158" i="16"/>
  <c r="AQ1158" i="16"/>
  <c r="BK1027" i="16"/>
  <c r="BF1061" i="16"/>
  <c r="AQ123" i="16"/>
  <c r="BF123" i="16" s="1"/>
  <c r="BI99" i="16"/>
  <c r="BK99" i="16" s="1"/>
  <c r="BA99" i="16"/>
  <c r="AQ99" i="16"/>
  <c r="BF99" i="16" s="1"/>
  <c r="BF945" i="16"/>
  <c r="BF288" i="16"/>
  <c r="BF982" i="16"/>
  <c r="BF320" i="16"/>
  <c r="BF856" i="16"/>
  <c r="BF812" i="16"/>
  <c r="BF469" i="16"/>
  <c r="BF284" i="16"/>
  <c r="BF874" i="16"/>
  <c r="BF664" i="16"/>
  <c r="BF890" i="16"/>
  <c r="BF774" i="16"/>
  <c r="BF914" i="16"/>
  <c r="BF477" i="16"/>
  <c r="BF949" i="16"/>
  <c r="BF828" i="16"/>
  <c r="BF210" i="16"/>
  <c r="BF194" i="16"/>
  <c r="BF261" i="16"/>
  <c r="BF695" i="16"/>
  <c r="BF797" i="16"/>
  <c r="BF765" i="16"/>
  <c r="BF781" i="16"/>
  <c r="BF891" i="16"/>
  <c r="BF858" i="16"/>
  <c r="BF1024" i="16"/>
  <c r="BF988" i="16"/>
  <c r="BF993" i="16"/>
  <c r="BF989" i="16"/>
  <c r="BF840" i="16"/>
  <c r="BF835" i="16"/>
  <c r="BF824" i="16"/>
  <c r="BF776" i="16"/>
  <c r="BF746" i="16"/>
  <c r="BF742" i="16"/>
  <c r="BF464" i="16"/>
  <c r="BF448" i="16"/>
  <c r="BF435" i="16"/>
  <c r="BF440" i="16"/>
  <c r="BF408" i="16"/>
  <c r="BF415" i="16"/>
  <c r="BF419" i="16"/>
  <c r="BF307" i="16"/>
  <c r="BF1157" i="16"/>
  <c r="BF1132" i="16"/>
  <c r="BF1133" i="16"/>
  <c r="BF1144" i="16"/>
  <c r="BF1156" i="16"/>
  <c r="BF1140" i="16"/>
  <c r="BF1136" i="16"/>
  <c r="BF1145" i="16"/>
  <c r="BF825" i="16"/>
  <c r="BF929" i="16"/>
  <c r="BF514" i="16"/>
  <c r="BF459" i="16"/>
  <c r="BF186" i="16"/>
  <c r="BF910" i="16"/>
  <c r="BF720" i="16"/>
  <c r="BF432" i="16"/>
  <c r="BF411" i="16"/>
  <c r="BF305" i="16"/>
  <c r="BF272" i="16"/>
  <c r="BF198" i="16"/>
  <c r="BF933" i="16"/>
  <c r="BF439" i="16"/>
  <c r="BF778" i="16"/>
  <c r="BF681" i="16"/>
  <c r="BF654" i="16"/>
  <c r="BF773" i="16"/>
  <c r="BF487" i="16"/>
  <c r="BF789" i="16"/>
  <c r="BF707" i="16"/>
  <c r="BF577" i="16"/>
  <c r="BF530" i="16"/>
  <c r="BF277" i="16"/>
  <c r="BF1113" i="16"/>
  <c r="BF784" i="16"/>
  <c r="BF731" i="16"/>
  <c r="BF913" i="16"/>
  <c r="BF703" i="16"/>
  <c r="BF691" i="16"/>
  <c r="BF841" i="16"/>
  <c r="BF481" i="16"/>
  <c r="BF268" i="16"/>
  <c r="BF901" i="16"/>
  <c r="BF643" i="16"/>
  <c r="BF558" i="16"/>
  <c r="BF182" i="16"/>
  <c r="BF279" i="16"/>
  <c r="BF523" i="16"/>
  <c r="BF650" i="16"/>
  <c r="BF449" i="16"/>
  <c r="BF1012" i="16"/>
  <c r="BF561" i="16"/>
  <c r="BF510" i="16"/>
  <c r="BF276" i="16"/>
  <c r="BF229" i="16"/>
  <c r="BF1069" i="16"/>
  <c r="BF879" i="16"/>
  <c r="BF1097" i="16"/>
  <c r="BF843" i="16"/>
  <c r="BF416" i="16"/>
  <c r="BF827" i="16"/>
  <c r="BF423" i="16"/>
  <c r="BF202" i="16"/>
  <c r="BF519" i="16"/>
  <c r="BF471" i="16"/>
  <c r="BF662" i="16"/>
  <c r="BF405" i="16"/>
  <c r="BF747" i="16"/>
  <c r="BF978" i="16"/>
  <c r="BF348" i="16"/>
  <c r="BF316" i="16"/>
  <c r="BF926" i="16"/>
  <c r="BF511" i="16"/>
  <c r="BF633" i="16"/>
  <c r="BF287" i="16"/>
  <c r="BF370" i="16"/>
  <c r="BF687" i="16"/>
  <c r="BF515" i="16"/>
  <c r="BF738" i="16"/>
  <c r="BF1101" i="16"/>
  <c r="BF460" i="16"/>
  <c r="BF483" i="16"/>
  <c r="BF795" i="16"/>
  <c r="BF912" i="16"/>
  <c r="BF729" i="16"/>
  <c r="BF594" i="16"/>
  <c r="BF340" i="16"/>
  <c r="BF211" i="16"/>
  <c r="BF972" i="16"/>
  <c r="BF818" i="16"/>
  <c r="BF706" i="16"/>
  <c r="BF698" i="16"/>
  <c r="BF529" i="16"/>
  <c r="BF458" i="16"/>
  <c r="BF187" i="16"/>
  <c r="BF1158" i="16"/>
  <c r="BF1027" i="16"/>
  <c r="BF1083" i="16"/>
  <c r="BF374" i="16"/>
  <c r="BF418" i="16"/>
  <c r="BF1115" i="16"/>
  <c r="BF908" i="16"/>
  <c r="BF814" i="16"/>
  <c r="BF392" i="16"/>
  <c r="BF189" i="16"/>
  <c r="BF179" i="16"/>
  <c r="BF199" i="16"/>
  <c r="BF1019" i="16"/>
  <c r="BF976" i="16"/>
  <c r="BF771" i="16"/>
  <c r="BF647" i="16"/>
  <c r="BF1154" i="16"/>
  <c r="BF1138" i="16"/>
  <c r="BF943" i="16"/>
  <c r="BF767" i="16"/>
  <c r="BF733" i="16"/>
  <c r="BF521" i="16"/>
  <c r="BF497" i="16"/>
  <c r="BF466" i="16"/>
  <c r="BF321" i="16"/>
  <c r="BF213" i="16"/>
  <c r="BF861" i="16"/>
  <c r="BF779" i="16"/>
  <c r="BF607" i="16"/>
  <c r="BF191" i="16"/>
  <c r="BF168" i="16"/>
  <c r="BF1022" i="16"/>
  <c r="BF1126" i="16"/>
  <c r="BF846" i="16"/>
  <c r="BF501" i="16"/>
  <c r="BF260" i="16"/>
  <c r="BF1162" i="16"/>
  <c r="BF1079" i="16"/>
  <c r="BF920" i="16"/>
  <c r="BF881" i="16"/>
  <c r="BF916" i="16"/>
  <c r="BF842" i="16"/>
  <c r="BF599" i="16"/>
  <c r="BF629" i="16"/>
  <c r="BF345" i="16"/>
  <c r="BF885" i="16"/>
  <c r="BF791" i="16"/>
  <c r="BF783" i="16"/>
  <c r="BF685" i="16"/>
  <c r="BF678" i="16"/>
  <c r="BF318" i="16"/>
  <c r="BF603" i="16"/>
  <c r="BF442" i="16"/>
  <c r="BF326" i="16"/>
  <c r="BF1130" i="16"/>
  <c r="BF528" i="16"/>
  <c r="BF500" i="16"/>
  <c r="BF246" i="16"/>
  <c r="BF322" i="16"/>
  <c r="BF183" i="16"/>
  <c r="BF991" i="16"/>
  <c r="BF956" i="16"/>
  <c r="BF834" i="16"/>
  <c r="BF341" i="16"/>
  <c r="BF799" i="16"/>
  <c r="BF659" i="16"/>
  <c r="BF725" i="16"/>
  <c r="BF482" i="16"/>
  <c r="BF478" i="16"/>
  <c r="BF203" i="16"/>
  <c r="BE826" i="16"/>
  <c r="BE780" i="16"/>
  <c r="BK505" i="16"/>
  <c r="BK855" i="16"/>
  <c r="AT363" i="16"/>
  <c r="BK462" i="16"/>
  <c r="BK742" i="16"/>
  <c r="BE428" i="16"/>
  <c r="BD942" i="16"/>
  <c r="AQ829" i="16"/>
  <c r="BF829" i="16" s="1"/>
  <c r="AQ697" i="16"/>
  <c r="BF697" i="16" s="1"/>
  <c r="BK345" i="16"/>
  <c r="AT1004" i="16"/>
  <c r="AD295" i="16"/>
  <c r="BI314" i="16"/>
  <c r="BK314" i="16" s="1"/>
  <c r="AT314" i="16"/>
  <c r="AQ314" i="16"/>
  <c r="BF314" i="16" s="1"/>
  <c r="BA390" i="16"/>
  <c r="BI390" i="16"/>
  <c r="BK390" i="16" s="1"/>
  <c r="AQ390" i="16"/>
  <c r="BF390" i="16" s="1"/>
  <c r="AQ1064" i="16"/>
  <c r="BF1064" i="16" s="1"/>
  <c r="BB1064" i="16"/>
  <c r="BC1095" i="16"/>
  <c r="AT1095" i="16"/>
  <c r="BC1080" i="16"/>
  <c r="AJ1119" i="16"/>
  <c r="AJ1077" i="16" s="1"/>
  <c r="AG1119" i="16"/>
  <c r="AG1077" i="16" s="1"/>
  <c r="AD1116" i="16"/>
  <c r="BG1116" i="16"/>
  <c r="BJ1116" i="16"/>
  <c r="AD1112" i="16"/>
  <c r="BG1112" i="16"/>
  <c r="BJ1112" i="16"/>
  <c r="BG1108" i="16"/>
  <c r="BJ1108" i="16"/>
  <c r="AD1108" i="16"/>
  <c r="AD1104" i="16"/>
  <c r="BG1104" i="16"/>
  <c r="BJ1104" i="16"/>
  <c r="AD1100" i="16"/>
  <c r="BG1100" i="16"/>
  <c r="BJ1100" i="16"/>
  <c r="BG1096" i="16"/>
  <c r="BJ1096" i="16"/>
  <c r="AD1096" i="16"/>
  <c r="AD1092" i="16"/>
  <c r="BG1092" i="16"/>
  <c r="BJ1092" i="16"/>
  <c r="AD1088" i="16"/>
  <c r="BG1088" i="16"/>
  <c r="BJ1088" i="16"/>
  <c r="AD1084" i="16"/>
  <c r="BG1084" i="16"/>
  <c r="AD1080" i="16"/>
  <c r="BG1080" i="16"/>
  <c r="AM1119" i="16"/>
  <c r="AM1077" i="16" s="1"/>
  <c r="BC1023" i="16"/>
  <c r="BC1019" i="16"/>
  <c r="AT1019" i="16"/>
  <c r="BC1015" i="16"/>
  <c r="AQ1015" i="16"/>
  <c r="AT1015" i="16"/>
  <c r="BC1011" i="16"/>
  <c r="AQ1011" i="16"/>
  <c r="BF1011" i="16" s="1"/>
  <c r="AT1011" i="16"/>
  <c r="BC1007" i="16"/>
  <c r="AQ1007" i="16"/>
  <c r="BF1007" i="16" s="1"/>
  <c r="BC1003" i="16"/>
  <c r="AQ1003" i="16"/>
  <c r="BF1003" i="16" s="1"/>
  <c r="BC999" i="16"/>
  <c r="AJ1029" i="16"/>
  <c r="AJ987" i="16" s="1"/>
  <c r="AQ999" i="16"/>
  <c r="BF999" i="16" s="1"/>
  <c r="AT999" i="16"/>
  <c r="BI899" i="16"/>
  <c r="BK899" i="16" s="1"/>
  <c r="BA899" i="16"/>
  <c r="AT899" i="16"/>
  <c r="AQ899" i="16"/>
  <c r="BF899" i="16" s="1"/>
  <c r="BJ866" i="16"/>
  <c r="BG866" i="16"/>
  <c r="AD866" i="16"/>
  <c r="BJ862" i="16"/>
  <c r="BG862" i="16"/>
  <c r="AM894" i="16"/>
  <c r="AM852" i="16" s="1"/>
  <c r="AD862" i="16"/>
  <c r="BC809" i="16"/>
  <c r="AJ849" i="16"/>
  <c r="AJ807" i="16" s="1"/>
  <c r="AG849" i="16"/>
  <c r="AG807" i="16"/>
  <c r="AT845" i="16"/>
  <c r="AQ845" i="16"/>
  <c r="BF845" i="16"/>
  <c r="BC772" i="16"/>
  <c r="BE772" i="16" s="1"/>
  <c r="AQ772" i="16"/>
  <c r="BF772" i="16" s="1"/>
  <c r="AT772" i="16"/>
  <c r="BC768" i="16"/>
  <c r="AT768" i="16"/>
  <c r="AQ768" i="16"/>
  <c r="BF768" i="16" s="1"/>
  <c r="BC764" i="16"/>
  <c r="AJ804" i="16"/>
  <c r="AJ762" i="16" s="1"/>
  <c r="AT764" i="16"/>
  <c r="BB796" i="16"/>
  <c r="AG804" i="16"/>
  <c r="AG762" i="16" s="1"/>
  <c r="AQ796" i="16"/>
  <c r="BF796" i="16" s="1"/>
  <c r="AT796" i="16"/>
  <c r="AT745" i="16"/>
  <c r="AQ745" i="16"/>
  <c r="BF745" i="16"/>
  <c r="AQ741" i="16"/>
  <c r="BF741" i="16" s="1"/>
  <c r="BI740" i="16"/>
  <c r="AT740" i="16"/>
  <c r="BA740" i="16"/>
  <c r="BE740" i="16" s="1"/>
  <c r="AQ740" i="16"/>
  <c r="BG737" i="16"/>
  <c r="AD737" i="16"/>
  <c r="BJ737" i="16"/>
  <c r="BJ734" i="16"/>
  <c r="BG734" i="16"/>
  <c r="AD734" i="16"/>
  <c r="BJ730" i="16"/>
  <c r="BG730" i="16"/>
  <c r="AD730" i="16"/>
  <c r="BJ726" i="16"/>
  <c r="BG726" i="16"/>
  <c r="AD726" i="16"/>
  <c r="BG722" i="16"/>
  <c r="BJ722" i="16"/>
  <c r="AD722" i="16"/>
  <c r="BJ718" i="16"/>
  <c r="BG718" i="16"/>
  <c r="AM759" i="16"/>
  <c r="AM717" i="16" s="1"/>
  <c r="AD718" i="16"/>
  <c r="BC709" i="16"/>
  <c r="AQ709" i="16"/>
  <c r="BF709" i="16"/>
  <c r="BC705" i="16"/>
  <c r="AJ714" i="16"/>
  <c r="AJ672" i="16" s="1"/>
  <c r="AQ705" i="16"/>
  <c r="AD684" i="16"/>
  <c r="BG684" i="16"/>
  <c r="BJ684" i="16"/>
  <c r="BJ676" i="16"/>
  <c r="BG676" i="16"/>
  <c r="AD676" i="16"/>
  <c r="AM714" i="16"/>
  <c r="AM672" i="16" s="1"/>
  <c r="BI673" i="16"/>
  <c r="BK673" i="16" s="1"/>
  <c r="AQ673" i="16"/>
  <c r="BF673" i="16" s="1"/>
  <c r="BA673" i="16"/>
  <c r="BC665" i="16"/>
  <c r="BC627" i="16" s="1"/>
  <c r="AQ665" i="16"/>
  <c r="BF665" i="16" s="1"/>
  <c r="AJ669" i="16"/>
  <c r="AJ627" i="16" s="1"/>
  <c r="AT665" i="16"/>
  <c r="AG669" i="16"/>
  <c r="AG627" i="16" s="1"/>
  <c r="AT637" i="16"/>
  <c r="AQ637" i="16"/>
  <c r="BF637" i="16" s="1"/>
  <c r="BJ620" i="16"/>
  <c r="BG620" i="16"/>
  <c r="BJ616" i="16"/>
  <c r="BG616" i="16"/>
  <c r="BJ612" i="16"/>
  <c r="BG612" i="16"/>
  <c r="BJ608" i="16"/>
  <c r="BG608" i="16"/>
  <c r="BJ604" i="16"/>
  <c r="BG604" i="16"/>
  <c r="BJ600" i="16"/>
  <c r="BG600" i="16"/>
  <c r="BJ596" i="16"/>
  <c r="BG596" i="16"/>
  <c r="AD596" i="16"/>
  <c r="BJ592" i="16"/>
  <c r="BG592" i="16"/>
  <c r="BG588" i="16"/>
  <c r="BJ588" i="16"/>
  <c r="AD588" i="16"/>
  <c r="AD584" i="16"/>
  <c r="BG584" i="16"/>
  <c r="BJ584" i="16"/>
  <c r="AT563" i="16"/>
  <c r="AQ563" i="16"/>
  <c r="BF563" i="16" s="1"/>
  <c r="AT547" i="16"/>
  <c r="AQ547" i="16"/>
  <c r="BF547" i="16"/>
  <c r="AQ543" i="16"/>
  <c r="AT540" i="16"/>
  <c r="AQ540" i="16"/>
  <c r="BF540" i="16"/>
  <c r="BG576" i="16"/>
  <c r="BJ576" i="16"/>
  <c r="AD576" i="16"/>
  <c r="BG572" i="16"/>
  <c r="BJ572" i="16"/>
  <c r="AD572" i="16"/>
  <c r="BG568" i="16"/>
  <c r="AD568" i="16"/>
  <c r="BJ568" i="16"/>
  <c r="BG564" i="16"/>
  <c r="BJ564" i="16"/>
  <c r="AD564" i="16"/>
  <c r="BG560" i="16"/>
  <c r="AD560" i="16"/>
  <c r="BJ560" i="16"/>
  <c r="BG552" i="16"/>
  <c r="BJ552" i="16"/>
  <c r="AD552" i="16"/>
  <c r="AM579" i="16"/>
  <c r="AM537" i="16" s="1"/>
  <c r="BG548" i="16"/>
  <c r="AD548" i="16"/>
  <c r="BJ548" i="16"/>
  <c r="AD441" i="16"/>
  <c r="BG441" i="16"/>
  <c r="BJ441" i="16"/>
  <c r="BJ437" i="16"/>
  <c r="BG437" i="16"/>
  <c r="BG433" i="16"/>
  <c r="BJ433" i="16"/>
  <c r="AD433" i="16"/>
  <c r="AD429" i="16"/>
  <c r="BG429" i="16"/>
  <c r="BJ429" i="16"/>
  <c r="AD425" i="16"/>
  <c r="BG425" i="16"/>
  <c r="BJ425" i="16"/>
  <c r="BG421" i="16"/>
  <c r="BJ421" i="16"/>
  <c r="AD421" i="16"/>
  <c r="AD417" i="16"/>
  <c r="BG417" i="16"/>
  <c r="BJ417" i="16"/>
  <c r="BG410" i="16"/>
  <c r="BJ410" i="16"/>
  <c r="AD410" i="16"/>
  <c r="BG406" i="16"/>
  <c r="AM444" i="16"/>
  <c r="AM402" i="16"/>
  <c r="BG402" i="16" s="1"/>
  <c r="BJ406" i="16"/>
  <c r="AD406" i="16"/>
  <c r="BC369" i="16"/>
  <c r="AQ369" i="16"/>
  <c r="BF369" i="16"/>
  <c r="AT369" i="16"/>
  <c r="BC365" i="16"/>
  <c r="AT365" i="16"/>
  <c r="AQ365" i="16"/>
  <c r="BF365" i="16"/>
  <c r="BC361" i="16"/>
  <c r="AJ399" i="16"/>
  <c r="AJ357" i="16" s="1"/>
  <c r="AQ397" i="16"/>
  <c r="BF397" i="16"/>
  <c r="AT397" i="16"/>
  <c r="AQ393" i="16"/>
  <c r="BF393" i="16" s="1"/>
  <c r="AT393" i="16"/>
  <c r="AQ389" i="16"/>
  <c r="BF389" i="16" s="1"/>
  <c r="AT389" i="16"/>
  <c r="AT385" i="16"/>
  <c r="AQ385" i="16"/>
  <c r="BF385" i="16" s="1"/>
  <c r="BB381" i="16"/>
  <c r="AQ381" i="16"/>
  <c r="BF381" i="16" s="1"/>
  <c r="AT381" i="16"/>
  <c r="AQ377" i="16"/>
  <c r="BF377" i="16"/>
  <c r="AT377" i="16"/>
  <c r="AQ373" i="16"/>
  <c r="BF373" i="16" s="1"/>
  <c r="AT373" i="16"/>
  <c r="AT366" i="16"/>
  <c r="AQ366" i="16"/>
  <c r="BF366" i="16"/>
  <c r="AG399" i="16"/>
  <c r="AG357" i="16" s="1"/>
  <c r="BG395" i="16"/>
  <c r="AD395" i="16"/>
  <c r="BJ395" i="16"/>
  <c r="BG391" i="16"/>
  <c r="AD391" i="16"/>
  <c r="BJ391" i="16"/>
  <c r="AD387" i="16"/>
  <c r="BG387" i="16"/>
  <c r="BJ387" i="16"/>
  <c r="BG383" i="16"/>
  <c r="BJ383" i="16"/>
  <c r="AD383" i="16"/>
  <c r="AD379" i="16"/>
  <c r="BJ379" i="16"/>
  <c r="BG376" i="16"/>
  <c r="BJ376" i="16"/>
  <c r="AD376" i="16"/>
  <c r="BJ372" i="16"/>
  <c r="BG372" i="16"/>
  <c r="BG368" i="16"/>
  <c r="BJ368" i="16"/>
  <c r="AD368" i="16"/>
  <c r="BG360" i="16"/>
  <c r="AM399" i="16"/>
  <c r="AM357" i="16" s="1"/>
  <c r="AD360" i="16"/>
  <c r="BC335" i="16"/>
  <c r="AQ335" i="16"/>
  <c r="BF335" i="16"/>
  <c r="AT335" i="16"/>
  <c r="BC331" i="16"/>
  <c r="AQ331" i="16"/>
  <c r="BF331" i="16" s="1"/>
  <c r="AT331" i="16"/>
  <c r="BC323" i="16"/>
  <c r="AQ323" i="16"/>
  <c r="BF323" i="16" s="1"/>
  <c r="AT323" i="16"/>
  <c r="BC319" i="16"/>
  <c r="AQ319" i="16"/>
  <c r="BF319" i="16"/>
  <c r="AT319" i="16"/>
  <c r="BC315" i="16"/>
  <c r="AJ354" i="16"/>
  <c r="AJ312" i="16" s="1"/>
  <c r="AT343" i="16"/>
  <c r="AQ343" i="16"/>
  <c r="AG354" i="16"/>
  <c r="AG312" i="16"/>
  <c r="AQ339" i="16"/>
  <c r="BF339" i="16"/>
  <c r="AT339" i="16"/>
  <c r="AG219" i="16"/>
  <c r="AG177" i="16" s="1"/>
  <c r="BG216" i="16"/>
  <c r="BJ216" i="16"/>
  <c r="AD216" i="16"/>
  <c r="AD212" i="16"/>
  <c r="BJ212" i="16"/>
  <c r="BG208" i="16"/>
  <c r="AD208" i="16"/>
  <c r="BJ208" i="16"/>
  <c r="BG204" i="16"/>
  <c r="BJ204" i="16"/>
  <c r="AD204" i="16"/>
  <c r="BG200" i="16"/>
  <c r="BJ200" i="16"/>
  <c r="AD200" i="16"/>
  <c r="BG196" i="16"/>
  <c r="AD196" i="16"/>
  <c r="BJ196" i="16"/>
  <c r="BG192" i="16"/>
  <c r="AD192" i="16"/>
  <c r="BJ192" i="16"/>
  <c r="BG188" i="16"/>
  <c r="BJ188" i="16"/>
  <c r="AD188" i="16"/>
  <c r="BG184" i="16"/>
  <c r="BJ184" i="16"/>
  <c r="BG180" i="16"/>
  <c r="AD180" i="16"/>
  <c r="BJ180" i="16"/>
  <c r="AM219" i="16"/>
  <c r="AM177" i="16" s="1"/>
  <c r="AD163" i="16"/>
  <c r="BA163" i="16" s="1"/>
  <c r="BE163" i="16" s="1"/>
  <c r="BJ163" i="16"/>
  <c r="BG159" i="16"/>
  <c r="BJ159" i="16"/>
  <c r="BG139" i="16"/>
  <c r="BJ139" i="16"/>
  <c r="AD126" i="16"/>
  <c r="BI126" i="16" s="1"/>
  <c r="BJ122" i="16"/>
  <c r="AD122" i="16"/>
  <c r="BI122" i="16" s="1"/>
  <c r="BJ94" i="16"/>
  <c r="AD94" i="16"/>
  <c r="BA94" i="16" s="1"/>
  <c r="AD90" i="16"/>
  <c r="AQ90" i="16" s="1"/>
  <c r="BF90" i="16" s="1"/>
  <c r="BA414" i="16"/>
  <c r="BE414" i="16"/>
  <c r="BI414" i="16"/>
  <c r="BK414" i="16" s="1"/>
  <c r="AT414" i="16"/>
  <c r="BA430" i="16"/>
  <c r="AT430" i="16"/>
  <c r="AQ430" i="16"/>
  <c r="BF430" i="16" s="1"/>
  <c r="BI475" i="16"/>
  <c r="BK475" i="16"/>
  <c r="BA475" i="16"/>
  <c r="AQ475" i="16"/>
  <c r="BF475" i="16" s="1"/>
  <c r="AT475" i="16"/>
  <c r="BI639" i="16"/>
  <c r="BK639" i="16" s="1"/>
  <c r="AT639" i="16"/>
  <c r="AQ639" i="16"/>
  <c r="BF639" i="16" s="1"/>
  <c r="BA639" i="16"/>
  <c r="BE639" i="16"/>
  <c r="BB1066" i="16"/>
  <c r="AT1066" i="16"/>
  <c r="AD1057" i="16"/>
  <c r="BJ1057" i="16"/>
  <c r="BG1057" i="16"/>
  <c r="AM1074" i="16"/>
  <c r="AM1032" i="16" s="1"/>
  <c r="AV165" i="16"/>
  <c r="AV169" i="16"/>
  <c r="AV144" i="16"/>
  <c r="AV134" i="16"/>
  <c r="AV136" i="16"/>
  <c r="AV162" i="16"/>
  <c r="AV167" i="16"/>
  <c r="AV159" i="16"/>
  <c r="AC174" i="16"/>
  <c r="AV157" i="16"/>
  <c r="AV158" i="16"/>
  <c r="AV154" i="16"/>
  <c r="AV168" i="16"/>
  <c r="AV149" i="16"/>
  <c r="AV166" i="16"/>
  <c r="AV163" i="16"/>
  <c r="AV161" i="16"/>
  <c r="AV137" i="16"/>
  <c r="AV153" i="16"/>
  <c r="AV174" i="16"/>
  <c r="AV146" i="16"/>
  <c r="AV176" i="16"/>
  <c r="AV143" i="16"/>
  <c r="AV135" i="16"/>
  <c r="AV170" i="16"/>
  <c r="AV145" i="16"/>
  <c r="AV138" i="16"/>
  <c r="AV132" i="16"/>
  <c r="AV164" i="16"/>
  <c r="AV142" i="16"/>
  <c r="AV147" i="16"/>
  <c r="AV155" i="16"/>
  <c r="AV171" i="16"/>
  <c r="AV133" i="16"/>
  <c r="AV140" i="16"/>
  <c r="AV150" i="16"/>
  <c r="AV141" i="16"/>
  <c r="AV172" i="16"/>
  <c r="AV139" i="16"/>
  <c r="AV173" i="16"/>
  <c r="AV151" i="16"/>
  <c r="AV148" i="16"/>
  <c r="AV175" i="16"/>
  <c r="AV156" i="16"/>
  <c r="AV152" i="16"/>
  <c r="AV160" i="16"/>
  <c r="AV318" i="16"/>
  <c r="AV343" i="16"/>
  <c r="AV335" i="16"/>
  <c r="AV352" i="16"/>
  <c r="AV347" i="16"/>
  <c r="AV346" i="16"/>
  <c r="AV348" i="16"/>
  <c r="AV337" i="16"/>
  <c r="AV342" i="16"/>
  <c r="AV332" i="16"/>
  <c r="AV321" i="16"/>
  <c r="AV320" i="16"/>
  <c r="AV338" i="16"/>
  <c r="AV333" i="16"/>
  <c r="AV355" i="16"/>
  <c r="AV334" i="16"/>
  <c r="AV353" i="16"/>
  <c r="AV313" i="16"/>
  <c r="AV327" i="16"/>
  <c r="AV336" i="16"/>
  <c r="AV312" i="16"/>
  <c r="AV345" i="16"/>
  <c r="AV317" i="16"/>
  <c r="AV339" i="16"/>
  <c r="AV326" i="16"/>
  <c r="AV319" i="16"/>
  <c r="AV325" i="16"/>
  <c r="AV328" i="16"/>
  <c r="AV322" i="16"/>
  <c r="AV354" i="16"/>
  <c r="AV331" i="16"/>
  <c r="AC354" i="16"/>
  <c r="AV341" i="16"/>
  <c r="AV324" i="16"/>
  <c r="AV329" i="16"/>
  <c r="AV349" i="16"/>
  <c r="AV344" i="16"/>
  <c r="AV351" i="16"/>
  <c r="AV356" i="16"/>
  <c r="AV868" i="16"/>
  <c r="AV863" i="16"/>
  <c r="AV854" i="16"/>
  <c r="AV879" i="16"/>
  <c r="AV885" i="16"/>
  <c r="AV870" i="16"/>
  <c r="AV875" i="16"/>
  <c r="AV856" i="16"/>
  <c r="AV893" i="16"/>
  <c r="AV896" i="16"/>
  <c r="AV865" i="16"/>
  <c r="AV894" i="16"/>
  <c r="BJ364" i="16"/>
  <c r="BG364" i="16"/>
  <c r="AD364" i="16"/>
  <c r="AQ1023" i="16"/>
  <c r="BF1023" i="16"/>
  <c r="AQ414" i="16"/>
  <c r="BF414" i="16" s="1"/>
  <c r="AD184" i="16"/>
  <c r="AQ252" i="16"/>
  <c r="BF252" i="16" s="1"/>
  <c r="AT338" i="16"/>
  <c r="BA338" i="16"/>
  <c r="BI338" i="16"/>
  <c r="BK338" i="16" s="1"/>
  <c r="BA224" i="16"/>
  <c r="AQ224" i="16"/>
  <c r="BF224" i="16" s="1"/>
  <c r="BA256" i="16"/>
  <c r="BI256" i="16"/>
  <c r="BK256" i="16" s="1"/>
  <c r="AT313" i="16"/>
  <c r="AQ313" i="16"/>
  <c r="BF313" i="16" s="1"/>
  <c r="BI313" i="16"/>
  <c r="BJ360" i="16"/>
  <c r="AT810" i="16"/>
  <c r="BI810" i="16"/>
  <c r="BK810" i="16" s="1"/>
  <c r="BA810" i="16"/>
  <c r="BE810" i="16"/>
  <c r="AQ1099" i="16"/>
  <c r="BF1099" i="16" s="1"/>
  <c r="BA1099" i="16"/>
  <c r="BE1099" i="16" s="1"/>
  <c r="BI1099" i="16"/>
  <c r="BK1099" i="16" s="1"/>
  <c r="BA336" i="16"/>
  <c r="BE336" i="16" s="1"/>
  <c r="AQ336" i="16"/>
  <c r="BF336" i="16"/>
  <c r="AT336" i="16"/>
  <c r="AQ248" i="16"/>
  <c r="BI248" i="16"/>
  <c r="BK248" i="16"/>
  <c r="BA248" i="16"/>
  <c r="BI553" i="16"/>
  <c r="BK553" i="16" s="1"/>
  <c r="BA553" i="16"/>
  <c r="AT553" i="16"/>
  <c r="AV695" i="16"/>
  <c r="AV686" i="16"/>
  <c r="AV700" i="16"/>
  <c r="AV690" i="16"/>
  <c r="AV694" i="16"/>
  <c r="AV679" i="16"/>
  <c r="AV680" i="16"/>
  <c r="AV674" i="16"/>
  <c r="AV706" i="16"/>
  <c r="AV696" i="16"/>
  <c r="AV684" i="16"/>
  <c r="AV714" i="16"/>
  <c r="AV704" i="16"/>
  <c r="AV689" i="16"/>
  <c r="AV712" i="16"/>
  <c r="AV692" i="16"/>
  <c r="AV678" i="16"/>
  <c r="AV711" i="16"/>
  <c r="AV710" i="16"/>
  <c r="AV716" i="16"/>
  <c r="AV677" i="16"/>
  <c r="AV672" i="16"/>
  <c r="AV687" i="16"/>
  <c r="AV697" i="16"/>
  <c r="AV701" i="16"/>
  <c r="AV699" i="16"/>
  <c r="AC714" i="16"/>
  <c r="AV709" i="16"/>
  <c r="AV707" i="16"/>
  <c r="AV673" i="16"/>
  <c r="AV691" i="16"/>
  <c r="AV715" i="16"/>
  <c r="AV703" i="16"/>
  <c r="AV685" i="16"/>
  <c r="AV708" i="16"/>
  <c r="AV705" i="16"/>
  <c r="AV688" i="16"/>
  <c r="AV681" i="16"/>
  <c r="AV693" i="16"/>
  <c r="AT390" i="16"/>
  <c r="AQ764" i="16"/>
  <c r="BF764" i="16"/>
  <c r="AQ553" i="16"/>
  <c r="BF553" i="16" s="1"/>
  <c r="AV702" i="16"/>
  <c r="AQ422" i="16"/>
  <c r="BI422" i="16"/>
  <c r="BK422" i="16" s="1"/>
  <c r="BA422" i="16"/>
  <c r="AT422" i="16"/>
  <c r="AQ438" i="16"/>
  <c r="BF438" i="16" s="1"/>
  <c r="BI438" i="16"/>
  <c r="BK438" i="16" s="1"/>
  <c r="BA438" i="16"/>
  <c r="BI437" i="16"/>
  <c r="BK437" i="16" s="1"/>
  <c r="BA437" i="16"/>
  <c r="AT437" i="16"/>
  <c r="BI522" i="16"/>
  <c r="BK522" i="16" s="1"/>
  <c r="BA522" i="16"/>
  <c r="AT522" i="16"/>
  <c r="AQ522" i="16"/>
  <c r="BF522" i="16"/>
  <c r="AG1074" i="16"/>
  <c r="AG1032" i="16" s="1"/>
  <c r="BB1060" i="16"/>
  <c r="AV535" i="16"/>
  <c r="AV493" i="16"/>
  <c r="AV507" i="16"/>
  <c r="AV527" i="16"/>
  <c r="AV505" i="16"/>
  <c r="AV497" i="16"/>
  <c r="AV523" i="16"/>
  <c r="AV526" i="16"/>
  <c r="AV531" i="16"/>
  <c r="AV517" i="16"/>
  <c r="AC534" i="16"/>
  <c r="AV494" i="16"/>
  <c r="AV524" i="16"/>
  <c r="AV513" i="16"/>
  <c r="AV532" i="16"/>
  <c r="AV521" i="16"/>
  <c r="AV528" i="16"/>
  <c r="AV498" i="16"/>
  <c r="AV514" i="16"/>
  <c r="AV516" i="16"/>
  <c r="AV509" i="16"/>
  <c r="AV522" i="16"/>
  <c r="AV500" i="16"/>
  <c r="AV519" i="16"/>
  <c r="AV499" i="16"/>
  <c r="AV530" i="16"/>
  <c r="AV508" i="16"/>
  <c r="AV511" i="16"/>
  <c r="AV512" i="16"/>
  <c r="AV502" i="16"/>
  <c r="AV495" i="16"/>
  <c r="AV515" i="16"/>
  <c r="AV496" i="16"/>
  <c r="AV529" i="16"/>
  <c r="AV510" i="16"/>
  <c r="AV503" i="16"/>
  <c r="AV506" i="16"/>
  <c r="AV504" i="16"/>
  <c r="AV536" i="16"/>
  <c r="BI336" i="16"/>
  <c r="AT1007" i="16"/>
  <c r="AT1003" i="16"/>
  <c r="AT1099" i="16"/>
  <c r="AQ403" i="16"/>
  <c r="AG759" i="16"/>
  <c r="AG717" i="16" s="1"/>
  <c r="BK325" i="16"/>
  <c r="BK215" i="16"/>
  <c r="BK594" i="16"/>
  <c r="BK189" i="16"/>
  <c r="BK366" i="16"/>
  <c r="BE913" i="16"/>
  <c r="BA493" i="16"/>
  <c r="BI493" i="16"/>
  <c r="BK493" i="16" s="1"/>
  <c r="BI198" i="16"/>
  <c r="BK198" i="16" s="1"/>
  <c r="BA198" i="16"/>
  <c r="BE198" i="16"/>
  <c r="BI258" i="16"/>
  <c r="AQ258" i="16"/>
  <c r="BF258" i="16" s="1"/>
  <c r="BI917" i="16"/>
  <c r="BK917" i="16"/>
  <c r="AT917" i="16"/>
  <c r="AQ917" i="16"/>
  <c r="BF917" i="16"/>
  <c r="BI1016" i="16"/>
  <c r="BK1016" i="16" s="1"/>
  <c r="AT527" i="16"/>
  <c r="BI527" i="16"/>
  <c r="BK527" i="16" s="1"/>
  <c r="BA527" i="16"/>
  <c r="AQ819" i="16"/>
  <c r="BF819" i="16"/>
  <c r="BI819" i="16"/>
  <c r="BK819" i="16" s="1"/>
  <c r="BA819" i="16"/>
  <c r="AT1024" i="16"/>
  <c r="BI1024" i="16"/>
  <c r="BK1024" i="16" s="1"/>
  <c r="BA1024" i="16"/>
  <c r="BA1038" i="16"/>
  <c r="AT1038" i="16"/>
  <c r="BI1038" i="16"/>
  <c r="AQ1038" i="16"/>
  <c r="BF1038" i="16" s="1"/>
  <c r="BK521" i="16"/>
  <c r="BK497" i="16"/>
  <c r="BK458" i="16"/>
  <c r="BA321" i="16"/>
  <c r="BI321" i="16"/>
  <c r="BK321" i="16" s="1"/>
  <c r="BA681" i="16"/>
  <c r="BI681" i="16"/>
  <c r="BK681" i="16" s="1"/>
  <c r="AT720" i="16"/>
  <c r="BI720" i="16"/>
  <c r="BK720" i="16" s="1"/>
  <c r="AT1000" i="16"/>
  <c r="BA1000" i="16"/>
  <c r="AT645" i="16"/>
  <c r="AQ645" i="16"/>
  <c r="BF645" i="16" s="1"/>
  <c r="BA645" i="16"/>
  <c r="BE645" i="16"/>
  <c r="BA823" i="16"/>
  <c r="AT823" i="16"/>
  <c r="AQ823" i="16"/>
  <c r="BF823" i="16"/>
  <c r="BA905" i="16"/>
  <c r="BE905" i="16" s="1"/>
  <c r="AQ905" i="16"/>
  <c r="BF905" i="16" s="1"/>
  <c r="AT905" i="16"/>
  <c r="AQ234" i="16"/>
  <c r="BI234" i="16"/>
  <c r="BK234" i="16" s="1"/>
  <c r="AQ550" i="16"/>
  <c r="BF550" i="16" s="1"/>
  <c r="AT550" i="16"/>
  <c r="BI550" i="16"/>
  <c r="BK550" i="16" s="1"/>
  <c r="BA653" i="16"/>
  <c r="BE653" i="16" s="1"/>
  <c r="AQ653" i="16"/>
  <c r="BF653" i="16" s="1"/>
  <c r="BI653" i="16"/>
  <c r="BK653" i="16" s="1"/>
  <c r="BI283" i="16"/>
  <c r="BK283" i="16" s="1"/>
  <c r="AQ283" i="16"/>
  <c r="BI291" i="16"/>
  <c r="BK291" i="16"/>
  <c r="AQ291" i="16"/>
  <c r="BF291" i="16" s="1"/>
  <c r="BA291" i="16"/>
  <c r="BI494" i="16"/>
  <c r="BK494" i="16" s="1"/>
  <c r="AQ494" i="16"/>
  <c r="BF494" i="16" s="1"/>
  <c r="BI515" i="16"/>
  <c r="BK515" i="16" s="1"/>
  <c r="BA515" i="16"/>
  <c r="BI621" i="16"/>
  <c r="BK621" i="16" s="1"/>
  <c r="AT621" i="16"/>
  <c r="BI820" i="16"/>
  <c r="BK820" i="16" s="1"/>
  <c r="AQ820" i="16"/>
  <c r="BF820" i="16" s="1"/>
  <c r="AQ863" i="16"/>
  <c r="BF863" i="16" s="1"/>
  <c r="BA863" i="16"/>
  <c r="BE863" i="16" s="1"/>
  <c r="BA961" i="16"/>
  <c r="AT961" i="16"/>
  <c r="AQ974" i="16"/>
  <c r="BA974" i="16"/>
  <c r="AT206" i="16"/>
  <c r="BA206" i="16"/>
  <c r="BE206" i="16" s="1"/>
  <c r="BI206" i="16"/>
  <c r="BK206" i="16" s="1"/>
  <c r="BI303" i="16"/>
  <c r="BK303" i="16"/>
  <c r="AQ303" i="16"/>
  <c r="BF303" i="16" s="1"/>
  <c r="BI289" i="16"/>
  <c r="BK289" i="16" s="1"/>
  <c r="BA289" i="16"/>
  <c r="AQ289" i="16"/>
  <c r="BF289" i="16"/>
  <c r="BA388" i="16"/>
  <c r="AQ388" i="16"/>
  <c r="BF388" i="16"/>
  <c r="BI388" i="16"/>
  <c r="BK740" i="16"/>
  <c r="BI792" i="16"/>
  <c r="BK792" i="16" s="1"/>
  <c r="AT792" i="16"/>
  <c r="AQ792" i="16"/>
  <c r="BF792" i="16" s="1"/>
  <c r="BK654" i="16"/>
  <c r="BK1144" i="16"/>
  <c r="BK1111" i="16"/>
  <c r="BK540" i="16"/>
  <c r="BK316" i="16"/>
  <c r="BK465" i="16"/>
  <c r="BK774" i="16"/>
  <c r="AQ363" i="16"/>
  <c r="BF363" i="16" s="1"/>
  <c r="BA1034" i="16"/>
  <c r="BE764" i="16"/>
  <c r="BE381" i="16"/>
  <c r="BE841" i="16"/>
  <c r="BK471" i="16"/>
  <c r="BE796" i="16"/>
  <c r="BK113" i="16"/>
  <c r="AQ1034" i="16"/>
  <c r="BF1034" i="16" s="1"/>
  <c r="BE1036" i="16"/>
  <c r="BK755" i="16"/>
  <c r="BD985" i="16"/>
  <c r="BD984" i="16"/>
  <c r="BD986" i="16" s="1"/>
  <c r="BD983" i="16"/>
  <c r="AT1064" i="16"/>
  <c r="BD177" i="16"/>
  <c r="BD357" i="16"/>
  <c r="BK469" i="16"/>
  <c r="BK257" i="16"/>
  <c r="BG977" i="16"/>
  <c r="AD1047" i="16"/>
  <c r="BJ1047" i="16"/>
  <c r="AD1035" i="16"/>
  <c r="BG1035" i="16"/>
  <c r="BI1147" i="16"/>
  <c r="BK1147" i="16" s="1"/>
  <c r="AQ1147" i="16"/>
  <c r="BF1147" i="16"/>
  <c r="BI1139" i="16"/>
  <c r="BK1139" i="16" s="1"/>
  <c r="BA1139" i="16"/>
  <c r="AD1135" i="16"/>
  <c r="BG1135" i="16"/>
  <c r="AD1131" i="16"/>
  <c r="AQ1131" i="16" s="1"/>
  <c r="BG1131" i="16"/>
  <c r="AD1123" i="16"/>
  <c r="BG1123" i="16"/>
  <c r="AD777" i="16"/>
  <c r="BG777" i="16"/>
  <c r="BJ746" i="16"/>
  <c r="BK746" i="16" s="1"/>
  <c r="BG746" i="16"/>
  <c r="AJ1164" i="16"/>
  <c r="AJ1122" i="16" s="1"/>
  <c r="BC1053" i="16"/>
  <c r="BC1033" i="16"/>
  <c r="BE1033" i="16"/>
  <c r="AJ1074" i="16"/>
  <c r="AJ1032" i="16" s="1"/>
  <c r="BG1068" i="16"/>
  <c r="BJ1068" i="16"/>
  <c r="AD1068" i="16"/>
  <c r="BJ1063" i="16"/>
  <c r="AD1063" i="16"/>
  <c r="BJ1059" i="16"/>
  <c r="BG1059" i="16"/>
  <c r="AQ832" i="16"/>
  <c r="BF832" i="16" s="1"/>
  <c r="AT832" i="16"/>
  <c r="BC790" i="16"/>
  <c r="AQ790" i="16"/>
  <c r="BF790" i="16" s="1"/>
  <c r="AT790" i="16"/>
  <c r="BJ780" i="16"/>
  <c r="BK780" i="16" s="1"/>
  <c r="BG780" i="16"/>
  <c r="BI651" i="16"/>
  <c r="AT651" i="16"/>
  <c r="BJ631" i="16"/>
  <c r="BG631" i="16"/>
  <c r="BJ546" i="16"/>
  <c r="BG546" i="16"/>
  <c r="AD546" i="16"/>
  <c r="BI538" i="16"/>
  <c r="BA538" i="16"/>
  <c r="BJ530" i="16"/>
  <c r="BG530" i="16"/>
  <c r="BJ510" i="16"/>
  <c r="BK510" i="16" s="1"/>
  <c r="BG510" i="16"/>
  <c r="BJ506" i="16"/>
  <c r="BG506" i="16"/>
  <c r="BJ502" i="16"/>
  <c r="BG502" i="16"/>
  <c r="AD485" i="16"/>
  <c r="BG485" i="16"/>
  <c r="AD473" i="16"/>
  <c r="BG473" i="16"/>
  <c r="AD461" i="16"/>
  <c r="BG461" i="16"/>
  <c r="AD457" i="16"/>
  <c r="BG457" i="16"/>
  <c r="BI453" i="16"/>
  <c r="BK453" i="16" s="1"/>
  <c r="BA453" i="16"/>
  <c r="AG1164" i="16"/>
  <c r="AG1122" i="16" s="1"/>
  <c r="AD1161" i="16"/>
  <c r="BG1161" i="16"/>
  <c r="BJ1157" i="16"/>
  <c r="BK1157" i="16" s="1"/>
  <c r="BG1157" i="16"/>
  <c r="AD1018" i="16"/>
  <c r="BA1018" i="16" s="1"/>
  <c r="BG1018" i="16"/>
  <c r="BI1014" i="16"/>
  <c r="BK1014" i="16" s="1"/>
  <c r="AT1014" i="16"/>
  <c r="AD1010" i="16"/>
  <c r="BG1010" i="16"/>
  <c r="AD998" i="16"/>
  <c r="BG998" i="16"/>
  <c r="AD994" i="16"/>
  <c r="BG994" i="16"/>
  <c r="AD990" i="16"/>
  <c r="BG990" i="16"/>
  <c r="AD817" i="16"/>
  <c r="BG817" i="16"/>
  <c r="BI813" i="16"/>
  <c r="BK813" i="16" s="1"/>
  <c r="AQ813" i="16"/>
  <c r="BF813" i="16" s="1"/>
  <c r="AT813" i="16"/>
  <c r="BJ666" i="16"/>
  <c r="BG666" i="16"/>
  <c r="BJ336" i="16"/>
  <c r="BG336" i="16"/>
  <c r="BJ328" i="16"/>
  <c r="BG328" i="16"/>
  <c r="BJ307" i="16"/>
  <c r="BK307" i="16" s="1"/>
  <c r="BG307" i="16"/>
  <c r="BJ299" i="16"/>
  <c r="BK299" i="16" s="1"/>
  <c r="BG299" i="16"/>
  <c r="BJ292" i="16"/>
  <c r="BG292" i="16"/>
  <c r="AQ1066" i="16"/>
  <c r="AD652" i="16"/>
  <c r="BD267" i="16"/>
  <c r="BD310" i="16" s="1"/>
  <c r="BD627" i="16"/>
  <c r="BD670" i="16" s="1"/>
  <c r="BI1057" i="16"/>
  <c r="BK1057" i="16" s="1"/>
  <c r="BA1057" i="16"/>
  <c r="AQ1057" i="16"/>
  <c r="BF1057" i="16" s="1"/>
  <c r="AT1057" i="16"/>
  <c r="BJ859" i="16"/>
  <c r="AD859" i="16"/>
  <c r="BJ680" i="16"/>
  <c r="AD680" i="16"/>
  <c r="BK230" i="16"/>
  <c r="BK262" i="16"/>
  <c r="BK468" i="16"/>
  <c r="AT1040" i="16"/>
  <c r="BG1051" i="16"/>
  <c r="BA883" i="16"/>
  <c r="BG379" i="16"/>
  <c r="BK1036" i="16"/>
  <c r="AQ1041" i="16"/>
  <c r="BF1041" i="16" s="1"/>
  <c r="AQ1059" i="16"/>
  <c r="BF1059" i="16" s="1"/>
  <c r="BA1041" i="16"/>
  <c r="AT1059" i="16"/>
  <c r="BG639" i="16"/>
  <c r="BK240" i="16"/>
  <c r="AQ257" i="16"/>
  <c r="BK1041" i="16"/>
  <c r="BD1032" i="16"/>
  <c r="BJ613" i="16"/>
  <c r="AD613" i="16"/>
  <c r="BJ605" i="16"/>
  <c r="AD605" i="16"/>
  <c r="AD1153" i="16"/>
  <c r="AD1089" i="16"/>
  <c r="AD1025" i="16"/>
  <c r="AD636" i="16"/>
  <c r="AD620" i="16"/>
  <c r="AD612" i="16"/>
  <c r="BA612" i="16" s="1"/>
  <c r="BE612" i="16" s="1"/>
  <c r="AD604" i="16"/>
  <c r="AQ604" i="16" s="1"/>
  <c r="BJ965" i="16"/>
  <c r="BK965" i="16" s="1"/>
  <c r="AD788" i="16"/>
  <c r="BJ772" i="16"/>
  <c r="AD597" i="16"/>
  <c r="AG174" i="16"/>
  <c r="AG132" i="16" s="1"/>
  <c r="BI158" i="16"/>
  <c r="BK158" i="16" s="1"/>
  <c r="BA162" i="16"/>
  <c r="BA164" i="16"/>
  <c r="BA153" i="16"/>
  <c r="AQ145" i="16"/>
  <c r="BF145" i="16" s="1"/>
  <c r="BG171" i="16"/>
  <c r="BI164" i="16"/>
  <c r="BK164" i="16" s="1"/>
  <c r="BK150" i="16"/>
  <c r="BI153" i="16"/>
  <c r="BI145" i="16"/>
  <c r="BK145" i="16" s="1"/>
  <c r="BJ155" i="16"/>
  <c r="BJ151" i="16"/>
  <c r="AM174" i="16"/>
  <c r="AM132" i="16" s="1"/>
  <c r="BK169" i="16"/>
  <c r="BG155" i="16"/>
  <c r="BI103" i="16"/>
  <c r="BC98" i="16"/>
  <c r="BG122" i="16"/>
  <c r="BA111" i="16"/>
  <c r="BI108" i="16"/>
  <c r="BJ110" i="16"/>
  <c r="BJ98" i="16"/>
  <c r="BG110" i="16"/>
  <c r="BG98" i="16"/>
  <c r="AQ95" i="16"/>
  <c r="BF95" i="16" s="1"/>
  <c r="BI93" i="16"/>
  <c r="BK93" i="16" s="1"/>
  <c r="BI121" i="16"/>
  <c r="BK121" i="16" s="1"/>
  <c r="BA103" i="16"/>
  <c r="BA95" i="16"/>
  <c r="AQ113" i="16"/>
  <c r="BF113" i="16" s="1"/>
  <c r="BF161" i="16"/>
  <c r="BA136" i="16"/>
  <c r="AT161" i="16"/>
  <c r="BI161" i="16"/>
  <c r="BK161" i="16" s="1"/>
  <c r="AD143" i="16"/>
  <c r="AD135" i="16"/>
  <c r="BK168" i="16"/>
  <c r="AT156" i="16"/>
  <c r="BI156" i="16"/>
  <c r="AT141" i="16"/>
  <c r="BI141" i="16"/>
  <c r="BK141" i="16" s="1"/>
  <c r="AT136" i="16"/>
  <c r="BJ143" i="16"/>
  <c r="BJ135" i="16"/>
  <c r="AD167" i="16"/>
  <c r="BG163" i="16"/>
  <c r="AD139" i="16"/>
  <c r="AD147" i="16"/>
  <c r="AD151" i="16"/>
  <c r="AD159" i="16"/>
  <c r="AD171" i="16"/>
  <c r="BG167" i="16"/>
  <c r="BG147" i="16"/>
  <c r="BI1131" i="16"/>
  <c r="BK1131" i="16" s="1"/>
  <c r="BA1131" i="16"/>
  <c r="AT1131" i="16"/>
  <c r="BI1160" i="16"/>
  <c r="AQ1160" i="16"/>
  <c r="BA1160" i="16"/>
  <c r="AT1160" i="16"/>
  <c r="BK1140" i="16"/>
  <c r="BJ1160" i="16"/>
  <c r="BK1148" i="16"/>
  <c r="BK1133" i="16"/>
  <c r="BJ1128" i="16"/>
  <c r="BK1128" i="16"/>
  <c r="AQ262" i="16"/>
  <c r="AT337" i="16"/>
  <c r="AQ1049" i="16"/>
  <c r="BA1049" i="16"/>
  <c r="BI1049" i="16"/>
  <c r="BK1049" i="16" s="1"/>
  <c r="AT1049" i="16"/>
  <c r="BI1092" i="16"/>
  <c r="BA1092" i="16"/>
  <c r="AT1092" i="16"/>
  <c r="AQ1092" i="16"/>
  <c r="BI1086" i="16"/>
  <c r="BK1086" i="16" s="1"/>
  <c r="AT1086" i="16"/>
  <c r="AQ1086" i="16"/>
  <c r="BA1086" i="16"/>
  <c r="BI1078" i="16"/>
  <c r="BK1078" i="16"/>
  <c r="AQ1078" i="16"/>
  <c r="BA1078" i="16"/>
  <c r="AT1078" i="16"/>
  <c r="BF280" i="16"/>
  <c r="AQ1072" i="16"/>
  <c r="BA1072" i="16"/>
  <c r="AT1072" i="16"/>
  <c r="BI1072" i="16"/>
  <c r="BK1072" i="16"/>
  <c r="BI1065" i="16"/>
  <c r="BK1065" i="16" s="1"/>
  <c r="AT1065" i="16"/>
  <c r="BA1065" i="16"/>
  <c r="BE1065" i="16" s="1"/>
  <c r="AQ1065" i="16"/>
  <c r="BI1018" i="16"/>
  <c r="BK1018" i="16" s="1"/>
  <c r="AQ1018" i="16"/>
  <c r="AQ337" i="16"/>
  <c r="BF337" i="16" s="1"/>
  <c r="BF708" i="16"/>
  <c r="BI1102" i="16"/>
  <c r="BA1102" i="16"/>
  <c r="AQ1102" i="16"/>
  <c r="AT1102" i="16"/>
  <c r="BI1090" i="16"/>
  <c r="AT1090" i="16"/>
  <c r="AQ1090" i="16"/>
  <c r="BA1090" i="16"/>
  <c r="BI1080" i="16"/>
  <c r="AT1080" i="16"/>
  <c r="AQ1080" i="16"/>
  <c r="BA1080" i="16"/>
  <c r="BA262" i="16"/>
  <c r="BA337" i="16"/>
  <c r="BF283" i="16"/>
  <c r="AT1093" i="16"/>
  <c r="BI1093" i="16"/>
  <c r="BK1093" i="16" s="1"/>
  <c r="AQ1093" i="16"/>
  <c r="BA1093" i="16"/>
  <c r="BC987" i="16"/>
  <c r="BK1061" i="16"/>
  <c r="BF959" i="16"/>
  <c r="BF294" i="16"/>
  <c r="AQ1052" i="16"/>
  <c r="BF656" i="16"/>
  <c r="BA1066" i="16"/>
  <c r="BE1066" i="16" s="1"/>
  <c r="BB1072" i="16"/>
  <c r="BB1061" i="16"/>
  <c r="BB1058" i="16"/>
  <c r="BB1055" i="16"/>
  <c r="BB1051" i="16"/>
  <c r="BB1037" i="16"/>
  <c r="BB1113" i="16"/>
  <c r="BE1113" i="16" s="1"/>
  <c r="BB1109" i="16"/>
  <c r="BB1106" i="16"/>
  <c r="BE1106" i="16"/>
  <c r="BB1102" i="16"/>
  <c r="BB1099" i="16"/>
  <c r="BB1096" i="16"/>
  <c r="BB1093" i="16"/>
  <c r="BB1088" i="16"/>
  <c r="BB1085" i="16"/>
  <c r="BB1080" i="16"/>
  <c r="BJ1084" i="16"/>
  <c r="AD1081" i="16"/>
  <c r="BJ1080" i="16"/>
  <c r="BK1080" i="16"/>
  <c r="BB1025" i="16"/>
  <c r="BJ977" i="16"/>
  <c r="BB936" i="16"/>
  <c r="BB932" i="16"/>
  <c r="BB928" i="16"/>
  <c r="BE928" i="16"/>
  <c r="BB924" i="16"/>
  <c r="BB920" i="16"/>
  <c r="BE920" i="16" s="1"/>
  <c r="BB916" i="16"/>
  <c r="BE916" i="16"/>
  <c r="BB909" i="16"/>
  <c r="BB898" i="16"/>
  <c r="AD918" i="16"/>
  <c r="BB868" i="16"/>
  <c r="BB858" i="16"/>
  <c r="AD882" i="16"/>
  <c r="BJ882" i="16"/>
  <c r="BB845" i="16"/>
  <c r="BE845" i="16" s="1"/>
  <c r="BB836" i="16"/>
  <c r="BB821" i="16"/>
  <c r="BB784" i="16"/>
  <c r="BE784" i="16"/>
  <c r="BB768" i="16"/>
  <c r="BB765" i="16"/>
  <c r="BE765" i="16" s="1"/>
  <c r="BI1040" i="16"/>
  <c r="BF1066" i="16"/>
  <c r="AT1071" i="16"/>
  <c r="BB1063" i="16"/>
  <c r="BB1057" i="16"/>
  <c r="BB1050" i="16"/>
  <c r="BB1042" i="16"/>
  <c r="BB1034" i="16"/>
  <c r="BB1116" i="16"/>
  <c r="BB1112" i="16"/>
  <c r="BB1105" i="16"/>
  <c r="BB1101" i="16"/>
  <c r="BE1101" i="16"/>
  <c r="BB1098" i="16"/>
  <c r="BE1098" i="16" s="1"/>
  <c r="BB1095" i="16"/>
  <c r="BE1095" i="16"/>
  <c r="BB1090" i="16"/>
  <c r="BB1087" i="16"/>
  <c r="BB1082" i="16"/>
  <c r="BE1082" i="16" s="1"/>
  <c r="BB1079" i="16"/>
  <c r="BE1079" i="16"/>
  <c r="AD996" i="16"/>
  <c r="BB980" i="16"/>
  <c r="BB976" i="16"/>
  <c r="BE976" i="16"/>
  <c r="BB972" i="16"/>
  <c r="BE972" i="16" s="1"/>
  <c r="BB968" i="16"/>
  <c r="BE968" i="16" s="1"/>
  <c r="BB964" i="16"/>
  <c r="BE964" i="16"/>
  <c r="BB960" i="16"/>
  <c r="BB956" i="16"/>
  <c r="BE956" i="16" s="1"/>
  <c r="BB952" i="16"/>
  <c r="BE952" i="16" s="1"/>
  <c r="BB948" i="16"/>
  <c r="BB944" i="16"/>
  <c r="BJ948" i="16"/>
  <c r="AD948" i="16"/>
  <c r="BB935" i="16"/>
  <c r="BB931" i="16"/>
  <c r="BB927" i="16"/>
  <c r="BE927" i="16"/>
  <c r="BB923" i="16"/>
  <c r="BB919" i="16"/>
  <c r="BE919" i="16" s="1"/>
  <c r="BB912" i="16"/>
  <c r="BE912" i="16" s="1"/>
  <c r="BB908" i="16"/>
  <c r="BE908" i="16" s="1"/>
  <c r="BB901" i="16"/>
  <c r="BE901" i="16" s="1"/>
  <c r="BB876" i="16"/>
  <c r="BE876" i="16"/>
  <c r="BB838" i="16"/>
  <c r="BE838" i="16" s="1"/>
  <c r="BB789" i="16"/>
  <c r="BE789" i="16"/>
  <c r="BB773" i="16"/>
  <c r="BE773" i="16" s="1"/>
  <c r="BK1090" i="16"/>
  <c r="BF739" i="16"/>
  <c r="BF872" i="16"/>
  <c r="BF1106" i="16"/>
  <c r="BF935" i="16"/>
  <c r="BB1071" i="16"/>
  <c r="BB1069" i="16"/>
  <c r="BB1039" i="16"/>
  <c r="BB1115" i="16"/>
  <c r="BE1115" i="16" s="1"/>
  <c r="BB1111" i="16"/>
  <c r="BE1111" i="16" s="1"/>
  <c r="BB1108" i="16"/>
  <c r="BB1104" i="16"/>
  <c r="BB1092" i="16"/>
  <c r="BB1084" i="16"/>
  <c r="BB1023" i="16"/>
  <c r="BB1020" i="16"/>
  <c r="BE1020" i="16"/>
  <c r="BB1016" i="16"/>
  <c r="BB1012" i="16"/>
  <c r="BB1008" i="16"/>
  <c r="BB1004" i="16"/>
  <c r="BE1004" i="16"/>
  <c r="BB1000" i="16"/>
  <c r="BE1000" i="16" s="1"/>
  <c r="BB996" i="16"/>
  <c r="BB992" i="16"/>
  <c r="BB988" i="16"/>
  <c r="BB979" i="16"/>
  <c r="BE979" i="16" s="1"/>
  <c r="BB975" i="16"/>
  <c r="BE975" i="16" s="1"/>
  <c r="BB971" i="16"/>
  <c r="BB967" i="16"/>
  <c r="BE967" i="16" s="1"/>
  <c r="BB963" i="16"/>
  <c r="BB959" i="16"/>
  <c r="BB955" i="16"/>
  <c r="BE955" i="16" s="1"/>
  <c r="BB951" i="16"/>
  <c r="BE951" i="16" s="1"/>
  <c r="BB947" i="16"/>
  <c r="BB943" i="16"/>
  <c r="BB879" i="16"/>
  <c r="BE879" i="16"/>
  <c r="BB840" i="16"/>
  <c r="BE840" i="16" s="1"/>
  <c r="BB829" i="16"/>
  <c r="BE829" i="16" s="1"/>
  <c r="BB813" i="16"/>
  <c r="BE813" i="16" s="1"/>
  <c r="BB792" i="16"/>
  <c r="BE792" i="16" s="1"/>
  <c r="BB776" i="16"/>
  <c r="BE776" i="16" s="1"/>
  <c r="BB755" i="16"/>
  <c r="BE755" i="16"/>
  <c r="BB751" i="16"/>
  <c r="BE1044" i="16"/>
  <c r="BF253" i="16"/>
  <c r="BF740" i="16"/>
  <c r="BF683" i="16"/>
  <c r="BE971" i="16"/>
  <c r="BI1066" i="16"/>
  <c r="BK1066" i="16"/>
  <c r="BB1062" i="16"/>
  <c r="BE1062" i="16" s="1"/>
  <c r="BB1059" i="16"/>
  <c r="BB1049" i="16"/>
  <c r="BB1041" i="16"/>
  <c r="BB1117" i="16"/>
  <c r="BE1117" i="16" s="1"/>
  <c r="BB1114" i="16"/>
  <c r="BE1114" i="16" s="1"/>
  <c r="BB1110" i="16"/>
  <c r="BB1107" i="16"/>
  <c r="BB1103" i="16"/>
  <c r="BE1103" i="16" s="1"/>
  <c r="BB1100" i="16"/>
  <c r="BB1094" i="16"/>
  <c r="BB1091" i="16"/>
  <c r="BE1091" i="16" s="1"/>
  <c r="BB1086" i="16"/>
  <c r="BB1083" i="16"/>
  <c r="BE1083" i="16" s="1"/>
  <c r="BB1078" i="16"/>
  <c r="BB1026" i="16"/>
  <c r="BB1019" i="16"/>
  <c r="BE1019" i="16" s="1"/>
  <c r="BB1015" i="16"/>
  <c r="BE1015" i="16"/>
  <c r="BB1011" i="16"/>
  <c r="BE1011" i="16" s="1"/>
  <c r="BB1007" i="16"/>
  <c r="BE1007" i="16"/>
  <c r="BB1003" i="16"/>
  <c r="BE1003" i="16"/>
  <c r="BB999" i="16"/>
  <c r="BE999" i="16" s="1"/>
  <c r="BB995" i="16"/>
  <c r="BB991" i="16"/>
  <c r="BE991" i="16" s="1"/>
  <c r="BJ902" i="16"/>
  <c r="AD902" i="16"/>
  <c r="BB890" i="16"/>
  <c r="BE890" i="16" s="1"/>
  <c r="BB886" i="16"/>
  <c r="BB882" i="16"/>
  <c r="BB853" i="16"/>
  <c r="BB842" i="16"/>
  <c r="BE842" i="16" s="1"/>
  <c r="BB834" i="16"/>
  <c r="BB816" i="16"/>
  <c r="BE816" i="16" s="1"/>
  <c r="BB800" i="16"/>
  <c r="BB797" i="16"/>
  <c r="BE797" i="16" s="1"/>
  <c r="BB781" i="16"/>
  <c r="BE781" i="16" s="1"/>
  <c r="BB887" i="16"/>
  <c r="BB883" i="16"/>
  <c r="BE883" i="16" s="1"/>
  <c r="BB874" i="16"/>
  <c r="BB871" i="16"/>
  <c r="BE871" i="16" s="1"/>
  <c r="BB856" i="16"/>
  <c r="BB819" i="16"/>
  <c r="BE819" i="16" s="1"/>
  <c r="BB811" i="16"/>
  <c r="BB795" i="16"/>
  <c r="BE795" i="16"/>
  <c r="BB787" i="16"/>
  <c r="BB779" i="16"/>
  <c r="BE779" i="16"/>
  <c r="BB771" i="16"/>
  <c r="BE771" i="16" s="1"/>
  <c r="BB763" i="16"/>
  <c r="BB752" i="16"/>
  <c r="BB739" i="16"/>
  <c r="BE739" i="16" s="1"/>
  <c r="BB736" i="16"/>
  <c r="BE736" i="16"/>
  <c r="BB733" i="16"/>
  <c r="BE733" i="16" s="1"/>
  <c r="BB729" i="16"/>
  <c r="BE729" i="16" s="1"/>
  <c r="BB725" i="16"/>
  <c r="BE725" i="16"/>
  <c r="BB721" i="16"/>
  <c r="BB711" i="16"/>
  <c r="BE711" i="16" s="1"/>
  <c r="BB709" i="16"/>
  <c r="BB706" i="16"/>
  <c r="BE706" i="16" s="1"/>
  <c r="BB703" i="16"/>
  <c r="BE703" i="16" s="1"/>
  <c r="BB694" i="16"/>
  <c r="BE694" i="16" s="1"/>
  <c r="BB691" i="16"/>
  <c r="BE691" i="16" s="1"/>
  <c r="BB686" i="16"/>
  <c r="BE686" i="16" s="1"/>
  <c r="BB683" i="16"/>
  <c r="BE683" i="16" s="1"/>
  <c r="BB681" i="16"/>
  <c r="BE681" i="16" s="1"/>
  <c r="BB678" i="16"/>
  <c r="BB673" i="16"/>
  <c r="BB667" i="16"/>
  <c r="BE667" i="16"/>
  <c r="BB662" i="16"/>
  <c r="BE662" i="16" s="1"/>
  <c r="BB659" i="16"/>
  <c r="BE659" i="16" s="1"/>
  <c r="BB654" i="16"/>
  <c r="BE654" i="16"/>
  <c r="BB651" i="16"/>
  <c r="BE651" i="16" s="1"/>
  <c r="BB646" i="16"/>
  <c r="BE646" i="16" s="1"/>
  <c r="BB643" i="16"/>
  <c r="BE643" i="16" s="1"/>
  <c r="BB637" i="16"/>
  <c r="BE637" i="16" s="1"/>
  <c r="BB635" i="16"/>
  <c r="BB630" i="16"/>
  <c r="BE630" i="16"/>
  <c r="BJ651" i="16"/>
  <c r="AD640" i="16"/>
  <c r="BJ628" i="16"/>
  <c r="BB610" i="16"/>
  <c r="BB604" i="16"/>
  <c r="AD592" i="16"/>
  <c r="AD557" i="16"/>
  <c r="BK551" i="16"/>
  <c r="BB515" i="16"/>
  <c r="BE515" i="16" s="1"/>
  <c r="BB442" i="16"/>
  <c r="BB437" i="16"/>
  <c r="BE437" i="16" s="1"/>
  <c r="BB434" i="16"/>
  <c r="BB429" i="16"/>
  <c r="BB426" i="16"/>
  <c r="BE426" i="16" s="1"/>
  <c r="BB421" i="16"/>
  <c r="BB418" i="16"/>
  <c r="BE418" i="16" s="1"/>
  <c r="BB413" i="16"/>
  <c r="BB410" i="16"/>
  <c r="BB405" i="16"/>
  <c r="BE405" i="16" s="1"/>
  <c r="BB305" i="16"/>
  <c r="BE305" i="16" s="1"/>
  <c r="BB301" i="16"/>
  <c r="BE301" i="16" s="1"/>
  <c r="BB297" i="16"/>
  <c r="BE297" i="16" s="1"/>
  <c r="BB293" i="16"/>
  <c r="BE293" i="16"/>
  <c r="BB289" i="16"/>
  <c r="BB285" i="16"/>
  <c r="BB281" i="16"/>
  <c r="BB277" i="16"/>
  <c r="BE277" i="16" s="1"/>
  <c r="BB273" i="16"/>
  <c r="BB269" i="16"/>
  <c r="BE269" i="16"/>
  <c r="BB260" i="16"/>
  <c r="BB256" i="16"/>
  <c r="BE256" i="16"/>
  <c r="BB252" i="16"/>
  <c r="BB248" i="16"/>
  <c r="BE248" i="16" s="1"/>
  <c r="BB244" i="16"/>
  <c r="BE244" i="16" s="1"/>
  <c r="BB240" i="16"/>
  <c r="BE240" i="16" s="1"/>
  <c r="BB236" i="16"/>
  <c r="BB232" i="16"/>
  <c r="BB228" i="16"/>
  <c r="BE228" i="16"/>
  <c r="BB224" i="16"/>
  <c r="BE224" i="16" s="1"/>
  <c r="BB217" i="16"/>
  <c r="BE217" i="16" s="1"/>
  <c r="BB179" i="16"/>
  <c r="BE179" i="16" s="1"/>
  <c r="BB748" i="16"/>
  <c r="BB745" i="16"/>
  <c r="BE745" i="16" s="1"/>
  <c r="BB741" i="16"/>
  <c r="BB732" i="16"/>
  <c r="BB728" i="16"/>
  <c r="BE728" i="16" s="1"/>
  <c r="BB724" i="16"/>
  <c r="BB718" i="16"/>
  <c r="BB688" i="16"/>
  <c r="BB675" i="16"/>
  <c r="BB664" i="16"/>
  <c r="BB656" i="16"/>
  <c r="BE656" i="16" s="1"/>
  <c r="BB648" i="16"/>
  <c r="BB640" i="16"/>
  <c r="BB439" i="16"/>
  <c r="BE439" i="16"/>
  <c r="BB431" i="16"/>
  <c r="BB423" i="16"/>
  <c r="BE423" i="16" s="1"/>
  <c r="BB415" i="16"/>
  <c r="BB407" i="16"/>
  <c r="BB304" i="16"/>
  <c r="BE304" i="16" s="1"/>
  <c r="BB300" i="16"/>
  <c r="BB296" i="16"/>
  <c r="BE296" i="16" s="1"/>
  <c r="BB292" i="16"/>
  <c r="BB288" i="16"/>
  <c r="BE288" i="16"/>
  <c r="BB284" i="16"/>
  <c r="BE284" i="16" s="1"/>
  <c r="BB280" i="16"/>
  <c r="BE280" i="16" s="1"/>
  <c r="BB276" i="16"/>
  <c r="BE276" i="16" s="1"/>
  <c r="BB272" i="16"/>
  <c r="BE272" i="16" s="1"/>
  <c r="BB268" i="16"/>
  <c r="BB259" i="16"/>
  <c r="BE259" i="16" s="1"/>
  <c r="BB255" i="16"/>
  <c r="BE255" i="16" s="1"/>
  <c r="BB251" i="16"/>
  <c r="BB247" i="16"/>
  <c r="BB243" i="16"/>
  <c r="BE243" i="16"/>
  <c r="BB239" i="16"/>
  <c r="BB235" i="16"/>
  <c r="BE235" i="16" s="1"/>
  <c r="BB231" i="16"/>
  <c r="BE231" i="16"/>
  <c r="BB227" i="16"/>
  <c r="BB223" i="16"/>
  <c r="BB178" i="16"/>
  <c r="BE178" i="16" s="1"/>
  <c r="BB1027" i="16"/>
  <c r="BB1024" i="16"/>
  <c r="BE1024" i="16"/>
  <c r="BB1018" i="16"/>
  <c r="BB1014" i="16"/>
  <c r="BB1010" i="16"/>
  <c r="BB1006" i="16"/>
  <c r="BB1002" i="16"/>
  <c r="BB998" i="16"/>
  <c r="BB994" i="16"/>
  <c r="BB990" i="16"/>
  <c r="AD1021" i="16"/>
  <c r="BI1021" i="16" s="1"/>
  <c r="BJ997" i="16"/>
  <c r="BB982" i="16"/>
  <c r="BE982" i="16" s="1"/>
  <c r="BB978" i="16"/>
  <c r="BE978" i="16" s="1"/>
  <c r="BB974" i="16"/>
  <c r="BE974" i="16" s="1"/>
  <c r="BB970" i="16"/>
  <c r="BB966" i="16"/>
  <c r="BB962" i="16"/>
  <c r="BB958" i="16"/>
  <c r="BE958" i="16" s="1"/>
  <c r="BB954" i="16"/>
  <c r="BE954" i="16" s="1"/>
  <c r="BB950" i="16"/>
  <c r="BB946" i="16"/>
  <c r="BB934" i="16"/>
  <c r="BB930" i="16"/>
  <c r="BB926" i="16"/>
  <c r="BE926" i="16" s="1"/>
  <c r="BB922" i="16"/>
  <c r="BB918" i="16"/>
  <c r="BB911" i="16"/>
  <c r="BB907" i="16"/>
  <c r="BB900" i="16"/>
  <c r="BB892" i="16"/>
  <c r="BE892" i="16"/>
  <c r="BB885" i="16"/>
  <c r="BE885" i="16" s="1"/>
  <c r="BB881" i="16"/>
  <c r="BE881" i="16" s="1"/>
  <c r="BB878" i="16"/>
  <c r="BB867" i="16"/>
  <c r="BB860" i="16"/>
  <c r="BB847" i="16"/>
  <c r="BE847" i="16"/>
  <c r="BB823" i="16"/>
  <c r="BE823" i="16" s="1"/>
  <c r="BB815" i="16"/>
  <c r="BE815" i="16" s="1"/>
  <c r="BB799" i="16"/>
  <c r="BE799" i="16" s="1"/>
  <c r="BB791" i="16"/>
  <c r="BE791" i="16" s="1"/>
  <c r="BB783" i="16"/>
  <c r="BE783" i="16" s="1"/>
  <c r="BB775" i="16"/>
  <c r="BB767" i="16"/>
  <c r="BE767" i="16"/>
  <c r="BB757" i="16"/>
  <c r="BB744" i="16"/>
  <c r="BE744" i="16"/>
  <c r="BB735" i="16"/>
  <c r="BE735" i="16" s="1"/>
  <c r="BB731" i="16"/>
  <c r="BE731" i="16"/>
  <c r="BB727" i="16"/>
  <c r="BE727" i="16" s="1"/>
  <c r="BB723" i="16"/>
  <c r="BE723" i="16"/>
  <c r="BB705" i="16"/>
  <c r="BE705" i="16" s="1"/>
  <c r="BB690" i="16"/>
  <c r="BE690" i="16"/>
  <c r="BB687" i="16"/>
  <c r="BE687" i="16" s="1"/>
  <c r="BB677" i="16"/>
  <c r="BE677" i="16"/>
  <c r="BB666" i="16"/>
  <c r="BB663" i="16"/>
  <c r="BE663" i="16"/>
  <c r="BB658" i="16"/>
  <c r="BB655" i="16"/>
  <c r="BB650" i="16"/>
  <c r="BE650" i="16" s="1"/>
  <c r="BB647" i="16"/>
  <c r="BB642" i="16"/>
  <c r="BB636" i="16"/>
  <c r="BB629" i="16"/>
  <c r="BE629" i="16"/>
  <c r="BJ593" i="16"/>
  <c r="BK593" i="16"/>
  <c r="BB556" i="16"/>
  <c r="BK563" i="16"/>
  <c r="BB531" i="16"/>
  <c r="BE531" i="16" s="1"/>
  <c r="BB520" i="16"/>
  <c r="AD463" i="16"/>
  <c r="BB438" i="16"/>
  <c r="BE438" i="16" s="1"/>
  <c r="BB433" i="16"/>
  <c r="BB430" i="16"/>
  <c r="BE430" i="16"/>
  <c r="BB425" i="16"/>
  <c r="BB422" i="16"/>
  <c r="BE422" i="16" s="1"/>
  <c r="BB417" i="16"/>
  <c r="BB409" i="16"/>
  <c r="BE409" i="16" s="1"/>
  <c r="BB307" i="16"/>
  <c r="BE307" i="16" s="1"/>
  <c r="BB303" i="16"/>
  <c r="BE303" i="16"/>
  <c r="BB299" i="16"/>
  <c r="BE299" i="16"/>
  <c r="BB295" i="16"/>
  <c r="BB291" i="16"/>
  <c r="BE291" i="16"/>
  <c r="BB287" i="16"/>
  <c r="BE287" i="16" s="1"/>
  <c r="BB283" i="16"/>
  <c r="BE283" i="16"/>
  <c r="BB279" i="16"/>
  <c r="BE279" i="16" s="1"/>
  <c r="BB275" i="16"/>
  <c r="BB271" i="16"/>
  <c r="BE271" i="16"/>
  <c r="AD292" i="16"/>
  <c r="BB262" i="16"/>
  <c r="BB258" i="16"/>
  <c r="BB254" i="16"/>
  <c r="BB250" i="16"/>
  <c r="BE250" i="16" s="1"/>
  <c r="BB246" i="16"/>
  <c r="BE246" i="16" s="1"/>
  <c r="BB242" i="16"/>
  <c r="BB238" i="16"/>
  <c r="BE238" i="16" s="1"/>
  <c r="BB234" i="16"/>
  <c r="BB230" i="16"/>
  <c r="BB226" i="16"/>
  <c r="BE226" i="16" s="1"/>
  <c r="BB181" i="16"/>
  <c r="BE181" i="16" s="1"/>
  <c r="BB1021" i="16"/>
  <c r="BB1017" i="16"/>
  <c r="BB1013" i="16"/>
  <c r="BB1009" i="16"/>
  <c r="BE1009" i="16" s="1"/>
  <c r="BB1005" i="16"/>
  <c r="BB1001" i="16"/>
  <c r="BE1001" i="16"/>
  <c r="BB997" i="16"/>
  <c r="BB993" i="16"/>
  <c r="BE993" i="16"/>
  <c r="BB989" i="16"/>
  <c r="BB981" i="16"/>
  <c r="BE981" i="16" s="1"/>
  <c r="BB977" i="16"/>
  <c r="BB973" i="16"/>
  <c r="BB969" i="16"/>
  <c r="BE969" i="16" s="1"/>
  <c r="BB965" i="16"/>
  <c r="BE965" i="16" s="1"/>
  <c r="BB961" i="16"/>
  <c r="BE961" i="16" s="1"/>
  <c r="BB957" i="16"/>
  <c r="BE957" i="16" s="1"/>
  <c r="BB953" i="16"/>
  <c r="BE953" i="16"/>
  <c r="BB949" i="16"/>
  <c r="BE949" i="16" s="1"/>
  <c r="BB945" i="16"/>
  <c r="BE945" i="16" s="1"/>
  <c r="BB937" i="16"/>
  <c r="BB933" i="16"/>
  <c r="BE933" i="16"/>
  <c r="BB929" i="16"/>
  <c r="BE929" i="16" s="1"/>
  <c r="BB925" i="16"/>
  <c r="BB921" i="16"/>
  <c r="BE921" i="16"/>
  <c r="BB914" i="16"/>
  <c r="BE914" i="16"/>
  <c r="BB910" i="16"/>
  <c r="BE910" i="16" s="1"/>
  <c r="BB906" i="16"/>
  <c r="BB903" i="16"/>
  <c r="BE903" i="16"/>
  <c r="BB899" i="16"/>
  <c r="BE899" i="16" s="1"/>
  <c r="BB891" i="16"/>
  <c r="BE891" i="16"/>
  <c r="BB888" i="16"/>
  <c r="BB884" i="16"/>
  <c r="BB880" i="16"/>
  <c r="BB877" i="16"/>
  <c r="BB866" i="16"/>
  <c r="BB864" i="16"/>
  <c r="BB862" i="16"/>
  <c r="BB859" i="16"/>
  <c r="BB854" i="16"/>
  <c r="BE854" i="16"/>
  <c r="BB843" i="16"/>
  <c r="BE843" i="16" s="1"/>
  <c r="BB830" i="16"/>
  <c r="BB827" i="16"/>
  <c r="BE827" i="16"/>
  <c r="BB825" i="16"/>
  <c r="BB817" i="16"/>
  <c r="BB814" i="16"/>
  <c r="BB809" i="16"/>
  <c r="BB807" i="16" s="1"/>
  <c r="BB801" i="16"/>
  <c r="BE801" i="16" s="1"/>
  <c r="BB793" i="16"/>
  <c r="BB790" i="16"/>
  <c r="BB785" i="16"/>
  <c r="BE785" i="16" s="1"/>
  <c r="BB782" i="16"/>
  <c r="BE782" i="16"/>
  <c r="BB777" i="16"/>
  <c r="BB774" i="16"/>
  <c r="BE774" i="16"/>
  <c r="BB769" i="16"/>
  <c r="BE769" i="16" s="1"/>
  <c r="BB756" i="16"/>
  <c r="BE756" i="16" s="1"/>
  <c r="BB753" i="16"/>
  <c r="BB743" i="16"/>
  <c r="BE743" i="16"/>
  <c r="BB737" i="16"/>
  <c r="BB730" i="16"/>
  <c r="BB726" i="16"/>
  <c r="BB722" i="16"/>
  <c r="BB707" i="16"/>
  <c r="BE707" i="16" s="1"/>
  <c r="BB701" i="16"/>
  <c r="BE701" i="16" s="1"/>
  <c r="BB699" i="16"/>
  <c r="BB697" i="16"/>
  <c r="BE697" i="16" s="1"/>
  <c r="BB692" i="16"/>
  <c r="BE692" i="16" s="1"/>
  <c r="BB689" i="16"/>
  <c r="BE689" i="16"/>
  <c r="BB679" i="16"/>
  <c r="BE679" i="16" s="1"/>
  <c r="BB676" i="16"/>
  <c r="BB665" i="16"/>
  <c r="BE665" i="16"/>
  <c r="BB660" i="16"/>
  <c r="BB657" i="16"/>
  <c r="BB652" i="16"/>
  <c r="BB649" i="16"/>
  <c r="BE649" i="16" s="1"/>
  <c r="BB644" i="16"/>
  <c r="BE644" i="16"/>
  <c r="BB641" i="16"/>
  <c r="BB638" i="16"/>
  <c r="BE638" i="16" s="1"/>
  <c r="BB631" i="16"/>
  <c r="BB628" i="16"/>
  <c r="BE628" i="16" s="1"/>
  <c r="AD660" i="16"/>
  <c r="BB598" i="16"/>
  <c r="BB544" i="16"/>
  <c r="BE544" i="16" s="1"/>
  <c r="AT562" i="16"/>
  <c r="AD555" i="16"/>
  <c r="BB440" i="16"/>
  <c r="BE440" i="16" s="1"/>
  <c r="BB435" i="16"/>
  <c r="BB432" i="16"/>
  <c r="BE432" i="16" s="1"/>
  <c r="BB427" i="16"/>
  <c r="BB424" i="16"/>
  <c r="BE424" i="16" s="1"/>
  <c r="BB419" i="16"/>
  <c r="BE419" i="16"/>
  <c r="BB416" i="16"/>
  <c r="BE416" i="16" s="1"/>
  <c r="BB411" i="16"/>
  <c r="BE411" i="16" s="1"/>
  <c r="BB408" i="16"/>
  <c r="BE408" i="16" s="1"/>
  <c r="BB403" i="16"/>
  <c r="BB306" i="16"/>
  <c r="BE306" i="16"/>
  <c r="BB302" i="16"/>
  <c r="BE302" i="16"/>
  <c r="BB298" i="16"/>
  <c r="BE298" i="16" s="1"/>
  <c r="BB294" i="16"/>
  <c r="BE294" i="16" s="1"/>
  <c r="BB290" i="16"/>
  <c r="BE290" i="16" s="1"/>
  <c r="BB286" i="16"/>
  <c r="BE286" i="16" s="1"/>
  <c r="BB282" i="16"/>
  <c r="BB278" i="16"/>
  <c r="BB267" i="16" s="1"/>
  <c r="BB309" i="16" s="1"/>
  <c r="BB311" i="16" s="1"/>
  <c r="BB274" i="16"/>
  <c r="BE274" i="16" s="1"/>
  <c r="BB270" i="16"/>
  <c r="BE270" i="16" s="1"/>
  <c r="BB261" i="16"/>
  <c r="BE261" i="16"/>
  <c r="BB257" i="16"/>
  <c r="BE257" i="16" s="1"/>
  <c r="BB253" i="16"/>
  <c r="BE253" i="16" s="1"/>
  <c r="BB249" i="16"/>
  <c r="BB245" i="16"/>
  <c r="BB241" i="16"/>
  <c r="BE241" i="16"/>
  <c r="BB237" i="16"/>
  <c r="BB222" i="16" s="1"/>
  <c r="BB233" i="16"/>
  <c r="BE233" i="16" s="1"/>
  <c r="BB229" i="16"/>
  <c r="BE229" i="16" s="1"/>
  <c r="BB225" i="16"/>
  <c r="BB215" i="16"/>
  <c r="BE215" i="16" s="1"/>
  <c r="BB213" i="16"/>
  <c r="BE213" i="16" s="1"/>
  <c r="BB211" i="16"/>
  <c r="BE211" i="16"/>
  <c r="BB209" i="16"/>
  <c r="BE209" i="16" s="1"/>
  <c r="BB207" i="16"/>
  <c r="BE207" i="16"/>
  <c r="BB205" i="16"/>
  <c r="BE205" i="16" s="1"/>
  <c r="BB203" i="16"/>
  <c r="BB201" i="16"/>
  <c r="BB199" i="16"/>
  <c r="BE199" i="16"/>
  <c r="BB197" i="16"/>
  <c r="BB195" i="16"/>
  <c r="BE195" i="16"/>
  <c r="BB193" i="16"/>
  <c r="BE193" i="16" s="1"/>
  <c r="BB191" i="16"/>
  <c r="BE191" i="16"/>
  <c r="BB189" i="16"/>
  <c r="BE189" i="16" s="1"/>
  <c r="BB187" i="16"/>
  <c r="BE187" i="16"/>
  <c r="BB185" i="16"/>
  <c r="BE185" i="16" s="1"/>
  <c r="BB183" i="16"/>
  <c r="BE183" i="16"/>
  <c r="BB180" i="16"/>
  <c r="AQ1161" i="16"/>
  <c r="AT1161" i="16"/>
  <c r="BA1161" i="16"/>
  <c r="BI1161" i="16"/>
  <c r="BI1159" i="16"/>
  <c r="BK1159" i="16" s="1"/>
  <c r="BA1159" i="16"/>
  <c r="AQ1159" i="16"/>
  <c r="AT1159" i="16"/>
  <c r="BI1135" i="16"/>
  <c r="BA1135" i="16"/>
  <c r="AT1135" i="16"/>
  <c r="AQ1135" i="16"/>
  <c r="BB1161" i="16"/>
  <c r="BB1157" i="16"/>
  <c r="BE1157" i="16" s="1"/>
  <c r="BB1153" i="16"/>
  <c r="BB1149" i="16"/>
  <c r="BB1145" i="16"/>
  <c r="BE1145" i="16" s="1"/>
  <c r="BB1141" i="16"/>
  <c r="BB1137" i="16"/>
  <c r="BB1133" i="16"/>
  <c r="BE1133" i="16"/>
  <c r="BB1129" i="16"/>
  <c r="BB1125" i="16"/>
  <c r="BE1125" i="16"/>
  <c r="BB1160" i="16"/>
  <c r="BE1160" i="16"/>
  <c r="BB1156" i="16"/>
  <c r="BE1156" i="16" s="1"/>
  <c r="BB1152" i="16"/>
  <c r="BE1152" i="16" s="1"/>
  <c r="BB1148" i="16"/>
  <c r="BE1148" i="16" s="1"/>
  <c r="BB1144" i="16"/>
  <c r="BE1144" i="16"/>
  <c r="BB1140" i="16"/>
  <c r="BE1140" i="16" s="1"/>
  <c r="BB1136" i="16"/>
  <c r="BE1136" i="16" s="1"/>
  <c r="BB1132" i="16"/>
  <c r="BE1132" i="16" s="1"/>
  <c r="BB1128" i="16"/>
  <c r="BE1128" i="16"/>
  <c r="BB1124" i="16"/>
  <c r="BK1124" i="16"/>
  <c r="BK1135" i="16"/>
  <c r="BB1159" i="16"/>
  <c r="BB1155" i="16"/>
  <c r="BE1155" i="16"/>
  <c r="BB1151" i="16"/>
  <c r="BE1151" i="16"/>
  <c r="BB1147" i="16"/>
  <c r="BE1147" i="16" s="1"/>
  <c r="BB1143" i="16"/>
  <c r="BB1139" i="16"/>
  <c r="BE1139" i="16"/>
  <c r="BB1135" i="16"/>
  <c r="BE1135" i="16" s="1"/>
  <c r="BB1131" i="16"/>
  <c r="BE1131" i="16" s="1"/>
  <c r="BB1127" i="16"/>
  <c r="BB1123" i="16"/>
  <c r="BK1156" i="16"/>
  <c r="BK1161" i="16"/>
  <c r="BB1162" i="16"/>
  <c r="BE1162" i="16"/>
  <c r="BB1158" i="16"/>
  <c r="BE1158" i="16" s="1"/>
  <c r="BB1154" i="16"/>
  <c r="BE1154" i="16"/>
  <c r="BB1150" i="16"/>
  <c r="BE1150" i="16" s="1"/>
  <c r="BB1146" i="16"/>
  <c r="BE1146" i="16" s="1"/>
  <c r="BB1142" i="16"/>
  <c r="BE1142" i="16"/>
  <c r="BB1138" i="16"/>
  <c r="BE1138" i="16"/>
  <c r="BB1134" i="16"/>
  <c r="BB1130" i="16"/>
  <c r="BE1130" i="16" s="1"/>
  <c r="BB1126" i="16"/>
  <c r="BB594" i="16"/>
  <c r="BE594" i="16"/>
  <c r="BB622" i="16"/>
  <c r="BB602" i="16"/>
  <c r="BB596" i="16"/>
  <c r="BB590" i="16"/>
  <c r="BK595" i="16"/>
  <c r="BA618" i="16"/>
  <c r="BE618" i="16" s="1"/>
  <c r="AQ618" i="16"/>
  <c r="BF618" i="16" s="1"/>
  <c r="BI618" i="16"/>
  <c r="BA595" i="16"/>
  <c r="AT595" i="16"/>
  <c r="BA602" i="16"/>
  <c r="BI602" i="16"/>
  <c r="AT602" i="16"/>
  <c r="BA606" i="16"/>
  <c r="BE606" i="16" s="1"/>
  <c r="AT606" i="16"/>
  <c r="BI606" i="16"/>
  <c r="BK606" i="16" s="1"/>
  <c r="AQ606" i="16"/>
  <c r="BI622" i="16"/>
  <c r="BK622" i="16" s="1"/>
  <c r="AT622" i="16"/>
  <c r="BA622" i="16"/>
  <c r="AQ622" i="16"/>
  <c r="BD582" i="16"/>
  <c r="BF601" i="16"/>
  <c r="AQ590" i="16"/>
  <c r="BA590" i="16"/>
  <c r="AT590" i="16"/>
  <c r="AQ583" i="16"/>
  <c r="BI583" i="16"/>
  <c r="BK583" i="16"/>
  <c r="BA583" i="16"/>
  <c r="AQ615" i="16"/>
  <c r="BF615" i="16" s="1"/>
  <c r="BA615" i="16"/>
  <c r="AT615" i="16"/>
  <c r="BI584" i="16"/>
  <c r="BK584" i="16" s="1"/>
  <c r="BA584" i="16"/>
  <c r="AT584" i="16"/>
  <c r="AQ584" i="16"/>
  <c r="BI588" i="16"/>
  <c r="BK588" i="16"/>
  <c r="BA588" i="16"/>
  <c r="BE588" i="16" s="1"/>
  <c r="BB621" i="16"/>
  <c r="BE621" i="16"/>
  <c r="BB613" i="16"/>
  <c r="BB605" i="16"/>
  <c r="BB597" i="16"/>
  <c r="BB589" i="16"/>
  <c r="BK611" i="16"/>
  <c r="BJ610" i="16"/>
  <c r="BJ598" i="16"/>
  <c r="BJ614" i="16"/>
  <c r="BJ618" i="16"/>
  <c r="BA620" i="16"/>
  <c r="BE620" i="16"/>
  <c r="AQ605" i="16"/>
  <c r="BF605" i="16" s="1"/>
  <c r="AT613" i="16"/>
  <c r="AQ585" i="16"/>
  <c r="BG610" i="16"/>
  <c r="BG606" i="16"/>
  <c r="BG585" i="16"/>
  <c r="BG595" i="16"/>
  <c r="BB615" i="16"/>
  <c r="BB607" i="16"/>
  <c r="BE607" i="16" s="1"/>
  <c r="BB599" i="16"/>
  <c r="BE599" i="16" s="1"/>
  <c r="BB591" i="16"/>
  <c r="BB583" i="16"/>
  <c r="AD610" i="16"/>
  <c r="AD598" i="16"/>
  <c r="AD614" i="16"/>
  <c r="AD589" i="16"/>
  <c r="AM624" i="16"/>
  <c r="AM582" i="16" s="1"/>
  <c r="AT620" i="16"/>
  <c r="AT585" i="16"/>
  <c r="BG614" i="16"/>
  <c r="BB617" i="16"/>
  <c r="BB609" i="16"/>
  <c r="BB601" i="16"/>
  <c r="BB593" i="16"/>
  <c r="BE593" i="16" s="1"/>
  <c r="BB585" i="16"/>
  <c r="BJ602" i="16"/>
  <c r="AQ597" i="16"/>
  <c r="BA585" i="16"/>
  <c r="AQ592" i="16"/>
  <c r="BA592" i="16"/>
  <c r="AG624" i="16"/>
  <c r="AG582" i="16"/>
  <c r="BB619" i="16"/>
  <c r="BE619" i="16" s="1"/>
  <c r="BB616" i="16"/>
  <c r="BB611" i="16"/>
  <c r="BE611" i="16" s="1"/>
  <c r="BB608" i="16"/>
  <c r="BB603" i="16"/>
  <c r="BE603" i="16" s="1"/>
  <c r="BB600" i="16"/>
  <c r="BB595" i="16"/>
  <c r="BB592" i="16"/>
  <c r="BB587" i="16"/>
  <c r="BE587" i="16" s="1"/>
  <c r="BB584" i="16"/>
  <c r="BJ539" i="16"/>
  <c r="BK547" i="16"/>
  <c r="BJ541" i="16"/>
  <c r="BK541" i="16" s="1"/>
  <c r="BB552" i="16"/>
  <c r="BB540" i="16"/>
  <c r="BE540" i="16" s="1"/>
  <c r="BB572" i="16"/>
  <c r="BB548" i="16"/>
  <c r="BK544" i="16"/>
  <c r="BF541" i="16"/>
  <c r="BD537" i="16"/>
  <c r="BD580" i="16" s="1"/>
  <c r="BC542" i="16"/>
  <c r="BE542" i="16"/>
  <c r="AQ542" i="16"/>
  <c r="BF542" i="16" s="1"/>
  <c r="BC539" i="16"/>
  <c r="AJ579" i="16"/>
  <c r="AJ537" i="16" s="1"/>
  <c r="AQ539" i="16"/>
  <c r="BB554" i="16"/>
  <c r="BB551" i="16"/>
  <c r="AD571" i="16"/>
  <c r="BJ571" i="16"/>
  <c r="BG571" i="16"/>
  <c r="BF543" i="16"/>
  <c r="AQ560" i="16"/>
  <c r="AT560" i="16"/>
  <c r="BC556" i="16"/>
  <c r="BC552" i="16"/>
  <c r="AQ552" i="16"/>
  <c r="BB538" i="16"/>
  <c r="BE538" i="16" s="1"/>
  <c r="AG579" i="16"/>
  <c r="AG537" i="16"/>
  <c r="AQ538" i="16"/>
  <c r="AT538" i="16"/>
  <c r="AD574" i="16"/>
  <c r="BG574" i="16"/>
  <c r="AD566" i="16"/>
  <c r="BJ566" i="16"/>
  <c r="BG566" i="16"/>
  <c r="BA563" i="16"/>
  <c r="BE563" i="16" s="1"/>
  <c r="AD554" i="16"/>
  <c r="BG554" i="16"/>
  <c r="BJ554" i="16"/>
  <c r="AQ551" i="16"/>
  <c r="AT551" i="16"/>
  <c r="BA551" i="16"/>
  <c r="BJ545" i="16"/>
  <c r="AD545" i="16"/>
  <c r="AT567" i="16"/>
  <c r="BI567" i="16"/>
  <c r="BK567" i="16" s="1"/>
  <c r="BC575" i="16"/>
  <c r="AQ575" i="16"/>
  <c r="BF575" i="16" s="1"/>
  <c r="AT575" i="16"/>
  <c r="BC571" i="16"/>
  <c r="BC567" i="16"/>
  <c r="BB562" i="16"/>
  <c r="BB559" i="16"/>
  <c r="BB546" i="16"/>
  <c r="AQ546" i="16"/>
  <c r="AT546" i="16"/>
  <c r="BB543" i="16"/>
  <c r="BE543" i="16" s="1"/>
  <c r="AT543" i="16"/>
  <c r="BJ569" i="16"/>
  <c r="BG569" i="16"/>
  <c r="AD569" i="16"/>
  <c r="BI562" i="16"/>
  <c r="BK562" i="16" s="1"/>
  <c r="AQ562" i="16"/>
  <c r="BA562" i="16"/>
  <c r="AD559" i="16"/>
  <c r="BG559" i="16"/>
  <c r="BJ559" i="16"/>
  <c r="BJ556" i="16"/>
  <c r="AD556" i="16"/>
  <c r="BA561" i="16"/>
  <c r="AT561" i="16"/>
  <c r="BB576" i="16"/>
  <c r="AT576" i="16"/>
  <c r="AQ576" i="16"/>
  <c r="BB569" i="16"/>
  <c r="BB565" i="16"/>
  <c r="BE565" i="16" s="1"/>
  <c r="AT565" i="16"/>
  <c r="AQ565" i="16"/>
  <c r="BG549" i="16"/>
  <c r="BJ549" i="16"/>
  <c r="AD549" i="16"/>
  <c r="BB575" i="16"/>
  <c r="BB568" i="16"/>
  <c r="BB564" i="16"/>
  <c r="BB561" i="16"/>
  <c r="BB558" i="16"/>
  <c r="BE558" i="16"/>
  <c r="BB553" i="16"/>
  <c r="BE553" i="16"/>
  <c r="BB550" i="16"/>
  <c r="BB545" i="16"/>
  <c r="BK558" i="16"/>
  <c r="BB574" i="16"/>
  <c r="BE574" i="16" s="1"/>
  <c r="BB571" i="16"/>
  <c r="BB567" i="16"/>
  <c r="BB555" i="16"/>
  <c r="BB547" i="16"/>
  <c r="BE547" i="16" s="1"/>
  <c r="BB539" i="16"/>
  <c r="BJ538" i="16"/>
  <c r="BK538" i="16"/>
  <c r="BB577" i="16"/>
  <c r="BE577" i="16"/>
  <c r="BB573" i="16"/>
  <c r="BB570" i="16"/>
  <c r="BB566" i="16"/>
  <c r="BB563" i="16"/>
  <c r="BB557" i="16"/>
  <c r="BB549" i="16"/>
  <c r="BB541" i="16"/>
  <c r="BE541" i="16" s="1"/>
  <c r="BD492" i="16"/>
  <c r="BD535" i="16" s="1"/>
  <c r="BK530" i="16"/>
  <c r="BK519" i="16"/>
  <c r="BB518" i="16"/>
  <c r="BE518" i="16"/>
  <c r="BB509" i="16"/>
  <c r="BE509" i="16" s="1"/>
  <c r="BB529" i="16"/>
  <c r="BE529" i="16"/>
  <c r="BB526" i="16"/>
  <c r="BK498" i="16"/>
  <c r="BB522" i="16"/>
  <c r="BE522" i="16" s="1"/>
  <c r="BI495" i="16"/>
  <c r="BK495" i="16" s="1"/>
  <c r="AT495" i="16"/>
  <c r="AQ495" i="16"/>
  <c r="BF495" i="16" s="1"/>
  <c r="BA495" i="16"/>
  <c r="BE495" i="16" s="1"/>
  <c r="BD533" i="16"/>
  <c r="BB530" i="16"/>
  <c r="BB527" i="16"/>
  <c r="BE527" i="16"/>
  <c r="BB521" i="16"/>
  <c r="BE521" i="16" s="1"/>
  <c r="BB510" i="16"/>
  <c r="BE510" i="16" s="1"/>
  <c r="BB501" i="16"/>
  <c r="BB497" i="16"/>
  <c r="BE497" i="16" s="1"/>
  <c r="BB493" i="16"/>
  <c r="AQ518" i="16"/>
  <c r="BF518" i="16" s="1"/>
  <c r="BI518" i="16"/>
  <c r="BK518" i="16" s="1"/>
  <c r="AQ502" i="16"/>
  <c r="BB532" i="16"/>
  <c r="BE532" i="16" s="1"/>
  <c r="BB523" i="16"/>
  <c r="BE523" i="16" s="1"/>
  <c r="BB500" i="16"/>
  <c r="BE500" i="16" s="1"/>
  <c r="BB496" i="16"/>
  <c r="BE496" i="16"/>
  <c r="AT502" i="16"/>
  <c r="BI502" i="16"/>
  <c r="BC492" i="16"/>
  <c r="BB517" i="16"/>
  <c r="BE517" i="16" s="1"/>
  <c r="BB514" i="16"/>
  <c r="BE514" i="16" s="1"/>
  <c r="BB506" i="16"/>
  <c r="BB503" i="16"/>
  <c r="BB499" i="16"/>
  <c r="BB495" i="16"/>
  <c r="BJ496" i="16"/>
  <c r="BE503" i="16"/>
  <c r="BF496" i="16"/>
  <c r="BB528" i="16"/>
  <c r="BB525" i="16"/>
  <c r="BE525" i="16" s="1"/>
  <c r="BB519" i="16"/>
  <c r="BE519" i="16" s="1"/>
  <c r="BB513" i="16"/>
  <c r="BB508" i="16"/>
  <c r="BE508" i="16" s="1"/>
  <c r="BB505" i="16"/>
  <c r="BE505" i="16" s="1"/>
  <c r="BB502" i="16"/>
  <c r="BE502" i="16"/>
  <c r="BB498" i="16"/>
  <c r="BE498" i="16" s="1"/>
  <c r="BB494" i="16"/>
  <c r="BE494" i="16"/>
  <c r="BI472" i="16"/>
  <c r="BK472" i="16" s="1"/>
  <c r="AQ472" i="16"/>
  <c r="BF472" i="16" s="1"/>
  <c r="AT472" i="16"/>
  <c r="BA472" i="16"/>
  <c r="BE472" i="16" s="1"/>
  <c r="BB461" i="16"/>
  <c r="AQ452" i="16"/>
  <c r="BA452" i="16"/>
  <c r="AT451" i="16"/>
  <c r="AQ451" i="16"/>
  <c r="BA450" i="16"/>
  <c r="BE450" i="16" s="1"/>
  <c r="AT450" i="16"/>
  <c r="AQ484" i="16"/>
  <c r="BI484" i="16"/>
  <c r="BK484" i="16" s="1"/>
  <c r="BA484" i="16"/>
  <c r="AT484" i="16"/>
  <c r="AT479" i="16"/>
  <c r="BI479" i="16"/>
  <c r="AQ479" i="16"/>
  <c r="BA479" i="16"/>
  <c r="BI457" i="16"/>
  <c r="BK457" i="16" s="1"/>
  <c r="BA457" i="16"/>
  <c r="BE457" i="16" s="1"/>
  <c r="AT457" i="16"/>
  <c r="AQ457" i="16"/>
  <c r="BF457" i="16" s="1"/>
  <c r="BK448" i="16"/>
  <c r="BB484" i="16"/>
  <c r="BB480" i="16"/>
  <c r="BB476" i="16"/>
  <c r="BE476" i="16" s="1"/>
  <c r="BB469" i="16"/>
  <c r="BB465" i="16"/>
  <c r="BB462" i="16"/>
  <c r="BB459" i="16"/>
  <c r="BE459" i="16"/>
  <c r="BB455" i="16"/>
  <c r="BE455" i="16" s="1"/>
  <c r="BB451" i="16"/>
  <c r="BE451" i="16" s="1"/>
  <c r="BB448" i="16"/>
  <c r="BE448" i="16" s="1"/>
  <c r="BJ479" i="16"/>
  <c r="BK479" i="16" s="1"/>
  <c r="BB487" i="16"/>
  <c r="BE487" i="16" s="1"/>
  <c r="BB483" i="16"/>
  <c r="BE483" i="16"/>
  <c r="BB479" i="16"/>
  <c r="BB475" i="16"/>
  <c r="BE475" i="16" s="1"/>
  <c r="BB471" i="16"/>
  <c r="BE471" i="16" s="1"/>
  <c r="BB458" i="16"/>
  <c r="BE458" i="16" s="1"/>
  <c r="BB454" i="16"/>
  <c r="BE454" i="16" s="1"/>
  <c r="BB450" i="16"/>
  <c r="BB486" i="16"/>
  <c r="BE486" i="16" s="1"/>
  <c r="BB482" i="16"/>
  <c r="BE482" i="16" s="1"/>
  <c r="BB478" i="16"/>
  <c r="BE478" i="16"/>
  <c r="BB474" i="16"/>
  <c r="BB470" i="16"/>
  <c r="BE470" i="16" s="1"/>
  <c r="BB467" i="16"/>
  <c r="BE467" i="16" s="1"/>
  <c r="BB463" i="16"/>
  <c r="BB457" i="16"/>
  <c r="BB453" i="16"/>
  <c r="BE453" i="16" s="1"/>
  <c r="BB449" i="16"/>
  <c r="BE449" i="16"/>
  <c r="BB485" i="16"/>
  <c r="BB481" i="16"/>
  <c r="BE481" i="16" s="1"/>
  <c r="BB477" i="16"/>
  <c r="BE477" i="16"/>
  <c r="BB473" i="16"/>
  <c r="BB466" i="16"/>
  <c r="BE466" i="16" s="1"/>
  <c r="BB456" i="16"/>
  <c r="BE456" i="16" s="1"/>
  <c r="BB452" i="16"/>
  <c r="BI379" i="16"/>
  <c r="BK379" i="16" s="1"/>
  <c r="AT379" i="16"/>
  <c r="BA379" i="16"/>
  <c r="AQ379" i="16"/>
  <c r="BB394" i="16"/>
  <c r="BE394" i="16" s="1"/>
  <c r="BB377" i="16"/>
  <c r="BE377" i="16" s="1"/>
  <c r="BB361" i="16"/>
  <c r="BB383" i="16"/>
  <c r="BK397" i="16"/>
  <c r="BB388" i="16"/>
  <c r="BE388" i="16" s="1"/>
  <c r="BB371" i="16"/>
  <c r="BE371" i="16" s="1"/>
  <c r="BB326" i="16"/>
  <c r="BE326" i="16" s="1"/>
  <c r="BB320" i="16"/>
  <c r="BE320" i="16" s="1"/>
  <c r="BB316" i="16"/>
  <c r="BE316" i="16" s="1"/>
  <c r="BB342" i="16"/>
  <c r="BE342" i="16" s="1"/>
  <c r="BB332" i="16"/>
  <c r="BB386" i="16"/>
  <c r="BE369" i="16"/>
  <c r="BB379" i="16"/>
  <c r="BB373" i="16"/>
  <c r="BE373" i="16" s="1"/>
  <c r="BB390" i="16"/>
  <c r="BE390" i="16" s="1"/>
  <c r="BJ386" i="16"/>
  <c r="BK386" i="16" s="1"/>
  <c r="BA363" i="16"/>
  <c r="BE363" i="16" s="1"/>
  <c r="BI363" i="16"/>
  <c r="BK363" i="16" s="1"/>
  <c r="BB363" i="16"/>
  <c r="BI386" i="16"/>
  <c r="BA386" i="16"/>
  <c r="BE386" i="16" s="1"/>
  <c r="AT386" i="16"/>
  <c r="AQ386" i="16"/>
  <c r="BB397" i="16"/>
  <c r="BE397" i="16" s="1"/>
  <c r="BB391" i="16"/>
  <c r="BB374" i="16"/>
  <c r="BE374" i="16" s="1"/>
  <c r="BB366" i="16"/>
  <c r="BE366" i="16" s="1"/>
  <c r="BB358" i="16"/>
  <c r="BE365" i="16"/>
  <c r="BK358" i="16"/>
  <c r="BB385" i="16"/>
  <c r="BE385" i="16"/>
  <c r="BB382" i="16"/>
  <c r="BE382" i="16" s="1"/>
  <c r="BB376" i="16"/>
  <c r="BB368" i="16"/>
  <c r="BB360" i="16"/>
  <c r="BE392" i="16"/>
  <c r="BB396" i="16"/>
  <c r="BE396" i="16" s="1"/>
  <c r="BB393" i="16"/>
  <c r="BE393" i="16" s="1"/>
  <c r="BB387" i="16"/>
  <c r="BB378" i="16"/>
  <c r="BB375" i="16"/>
  <c r="BE375" i="16" s="1"/>
  <c r="BB370" i="16"/>
  <c r="BE370" i="16"/>
  <c r="BB367" i="16"/>
  <c r="BE367" i="16" s="1"/>
  <c r="BB362" i="16"/>
  <c r="BE362" i="16"/>
  <c r="BB359" i="16"/>
  <c r="BJ393" i="16"/>
  <c r="BK393" i="16" s="1"/>
  <c r="AD372" i="16"/>
  <c r="BB389" i="16"/>
  <c r="BE389" i="16"/>
  <c r="BB380" i="16"/>
  <c r="BB372" i="16"/>
  <c r="BB364" i="16"/>
  <c r="BB324" i="16"/>
  <c r="BB318" i="16"/>
  <c r="BE318" i="16" s="1"/>
  <c r="AD324" i="16"/>
  <c r="BF343" i="16"/>
  <c r="BB350" i="16"/>
  <c r="BE350" i="16" s="1"/>
  <c r="BB340" i="16"/>
  <c r="BE340" i="16"/>
  <c r="BB334" i="16"/>
  <c r="BE334" i="16"/>
  <c r="BB328" i="16"/>
  <c r="BB345" i="16"/>
  <c r="BE345" i="16" s="1"/>
  <c r="BB337" i="16"/>
  <c r="BB329" i="16"/>
  <c r="BE329" i="16"/>
  <c r="BB321" i="16"/>
  <c r="BE321" i="16" s="1"/>
  <c r="BB313" i="16"/>
  <c r="BB352" i="16"/>
  <c r="BE352" i="16" s="1"/>
  <c r="BB347" i="16"/>
  <c r="BB344" i="16"/>
  <c r="BB339" i="16"/>
  <c r="BE339" i="16" s="1"/>
  <c r="BB331" i="16"/>
  <c r="BE331" i="16" s="1"/>
  <c r="BB323" i="16"/>
  <c r="BE323" i="16"/>
  <c r="BB315" i="16"/>
  <c r="BB349" i="16"/>
  <c r="BB346" i="16"/>
  <c r="BE346" i="16" s="1"/>
  <c r="BB341" i="16"/>
  <c r="BE341" i="16" s="1"/>
  <c r="BB338" i="16"/>
  <c r="BE338" i="16"/>
  <c r="BB333" i="16"/>
  <c r="BE333" i="16"/>
  <c r="BB330" i="16"/>
  <c r="BE330" i="16"/>
  <c r="BB325" i="16"/>
  <c r="BE325" i="16" s="1"/>
  <c r="BB322" i="16"/>
  <c r="BE322" i="16" s="1"/>
  <c r="BB317" i="16"/>
  <c r="BE317" i="16" s="1"/>
  <c r="BB314" i="16"/>
  <c r="BE314" i="16" s="1"/>
  <c r="BJ331" i="16"/>
  <c r="BK331" i="16"/>
  <c r="AD328" i="16"/>
  <c r="AD315" i="16"/>
  <c r="BB351" i="16"/>
  <c r="BE351" i="16"/>
  <c r="BB348" i="16"/>
  <c r="BE348" i="16" s="1"/>
  <c r="BB343" i="16"/>
  <c r="BE343" i="16" s="1"/>
  <c r="BB335" i="16"/>
  <c r="BE335" i="16"/>
  <c r="BB327" i="16"/>
  <c r="BB319" i="16"/>
  <c r="BE319" i="16" s="1"/>
  <c r="BK170" i="16"/>
  <c r="AT165" i="16"/>
  <c r="BE164" i="16"/>
  <c r="AT154" i="16"/>
  <c r="BI171" i="16"/>
  <c r="BK171" i="16" s="1"/>
  <c r="AQ152" i="16"/>
  <c r="BA148" i="16"/>
  <c r="BE148" i="16" s="1"/>
  <c r="BE136" i="16"/>
  <c r="BI137" i="16"/>
  <c r="BK166" i="16"/>
  <c r="BA165" i="16"/>
  <c r="BI165" i="16"/>
  <c r="BK165" i="16" s="1"/>
  <c r="AT162" i="16"/>
  <c r="BA138" i="16"/>
  <c r="BI138" i="16"/>
  <c r="AQ154" i="16"/>
  <c r="BF154" i="16" s="1"/>
  <c r="AQ171" i="16"/>
  <c r="BF171" i="16" s="1"/>
  <c r="BA152" i="16"/>
  <c r="AT148" i="16"/>
  <c r="BA160" i="16"/>
  <c r="BI160" i="16"/>
  <c r="BK160" i="16" s="1"/>
  <c r="AQ162" i="16"/>
  <c r="BF162" i="16" s="1"/>
  <c r="BA154" i="16"/>
  <c r="BB154" i="16"/>
  <c r="BB161" i="16"/>
  <c r="AT135" i="16"/>
  <c r="AJ174" i="16"/>
  <c r="AJ132" i="16" s="1"/>
  <c r="B222" i="159"/>
  <c r="B193" i="159"/>
  <c r="C192" i="159"/>
  <c r="BO22" i="36"/>
  <c r="C19" i="159"/>
  <c r="B194" i="159"/>
  <c r="B192" i="159"/>
  <c r="BB124" i="16"/>
  <c r="BB120" i="16"/>
  <c r="BB116" i="16"/>
  <c r="BB112" i="16"/>
  <c r="BB108" i="16"/>
  <c r="BB104" i="16"/>
  <c r="BE104" i="16" s="1"/>
  <c r="BB100" i="16"/>
  <c r="BB96" i="16"/>
  <c r="BB88" i="16"/>
  <c r="BB127" i="16"/>
  <c r="BB123" i="16"/>
  <c r="BB119" i="16"/>
  <c r="BB115" i="16"/>
  <c r="BB111" i="16"/>
  <c r="BB107" i="16"/>
  <c r="BB103" i="16"/>
  <c r="BB99" i="16"/>
  <c r="BB95" i="16"/>
  <c r="BB118" i="16"/>
  <c r="BB106" i="16"/>
  <c r="BB98" i="16"/>
  <c r="BB94" i="16"/>
  <c r="BB93" i="16"/>
  <c r="BE93" i="16" s="1"/>
  <c r="BB89" i="16"/>
  <c r="BF140" i="16"/>
  <c r="BB172" i="16"/>
  <c r="BE172" i="16" s="1"/>
  <c r="BB159" i="16"/>
  <c r="BB155" i="16"/>
  <c r="BB171" i="16"/>
  <c r="BB167" i="16"/>
  <c r="BB158" i="16"/>
  <c r="BB151" i="16"/>
  <c r="BB147" i="16"/>
  <c r="BB143" i="16"/>
  <c r="BB139" i="16"/>
  <c r="BB135" i="16"/>
  <c r="BB170" i="16"/>
  <c r="BB166" i="16"/>
  <c r="BB157" i="16"/>
  <c r="BB150" i="16"/>
  <c r="BE150" i="16" s="1"/>
  <c r="BB146" i="16"/>
  <c r="BB142" i="16"/>
  <c r="BB138" i="16"/>
  <c r="BB134" i="16"/>
  <c r="BE134" i="16" s="1"/>
  <c r="BB169" i="16"/>
  <c r="BB165" i="16"/>
  <c r="BB162" i="16"/>
  <c r="BB153" i="16"/>
  <c r="BE153" i="16" s="1"/>
  <c r="BB149" i="16"/>
  <c r="BB145" i="16"/>
  <c r="BE145" i="16" s="1"/>
  <c r="BB141" i="16"/>
  <c r="BB137" i="16"/>
  <c r="BE137" i="16" s="1"/>
  <c r="BB133" i="16"/>
  <c r="AC1074" i="16"/>
  <c r="AV1051" i="16"/>
  <c r="AV1036" i="16"/>
  <c r="AV1050" i="16"/>
  <c r="AV1059" i="16"/>
  <c r="AV1066" i="16"/>
  <c r="AV719" i="16"/>
  <c r="AV750" i="16"/>
  <c r="AV729" i="16"/>
  <c r="AV743" i="16"/>
  <c r="AV728" i="16"/>
  <c r="AV745" i="16"/>
  <c r="AV720" i="16"/>
  <c r="AV1055" i="16"/>
  <c r="AV102" i="16"/>
  <c r="AV418" i="16"/>
  <c r="AV431" i="16"/>
  <c r="AV427" i="16"/>
  <c r="AV442" i="16"/>
  <c r="AV413" i="16"/>
  <c r="AV436" i="16"/>
  <c r="AV441" i="16"/>
  <c r="AV412" i="16"/>
  <c r="AV425" i="16"/>
  <c r="AV411" i="16"/>
  <c r="AV406" i="16"/>
  <c r="AV437" i="16"/>
  <c r="AV430" i="16"/>
  <c r="AV421" i="16"/>
  <c r="AV405" i="16"/>
  <c r="AV429" i="16"/>
  <c r="AV420" i="16"/>
  <c r="AV404" i="16"/>
  <c r="AV432" i="16"/>
  <c r="AV419" i="16"/>
  <c r="AV403" i="16"/>
  <c r="AV604" i="16"/>
  <c r="AC624" i="16"/>
  <c r="AV587" i="16"/>
  <c r="AV617" i="16"/>
  <c r="AV582" i="16"/>
  <c r="AV597" i="16"/>
  <c r="AV619" i="16"/>
  <c r="AV618" i="16"/>
  <c r="AV598" i="16"/>
  <c r="AV616" i="16"/>
  <c r="AV609" i="16"/>
  <c r="AV596" i="16"/>
  <c r="AV1032" i="16"/>
  <c r="AV1046" i="16"/>
  <c r="AV1072" i="16"/>
  <c r="AV1041" i="16"/>
  <c r="AV1074" i="16"/>
  <c r="AV1064" i="16"/>
  <c r="AV1035" i="16"/>
  <c r="AV1054" i="16"/>
  <c r="AV1047" i="16"/>
  <c r="AV1039" i="16"/>
  <c r="AV1042" i="16"/>
  <c r="AV1034" i="16"/>
  <c r="AV1076" i="16"/>
  <c r="AV1037" i="16"/>
  <c r="AV1071" i="16"/>
  <c r="AV1043" i="16"/>
  <c r="AV1063" i="16"/>
  <c r="AV1069" i="16"/>
  <c r="AV1052" i="16"/>
  <c r="AV1053" i="16"/>
  <c r="AV1038" i="16"/>
  <c r="AV1044" i="16"/>
  <c r="AV1065" i="16"/>
  <c r="AV834" i="16"/>
  <c r="AV830" i="16"/>
  <c r="AV808" i="16"/>
  <c r="AV842" i="16"/>
  <c r="AV812" i="16"/>
  <c r="AV972" i="16"/>
  <c r="AV964" i="16"/>
  <c r="AV978" i="16"/>
  <c r="AV963" i="16"/>
  <c r="AV952" i="16"/>
  <c r="AV974" i="16"/>
  <c r="AV959" i="16"/>
  <c r="AV943" i="16"/>
  <c r="AV969" i="16"/>
  <c r="AV962" i="16"/>
  <c r="AV946" i="16"/>
  <c r="AV945" i="16"/>
  <c r="AV953" i="16"/>
  <c r="AV968" i="16"/>
  <c r="AV957" i="16"/>
  <c r="AV971" i="16"/>
  <c r="AV960" i="16"/>
  <c r="AV944" i="16"/>
  <c r="AV966" i="16"/>
  <c r="AV951" i="16"/>
  <c r="AV977" i="16"/>
  <c r="AV954" i="16"/>
  <c r="AV1149" i="16"/>
  <c r="AV1130" i="16"/>
  <c r="AV1145" i="16"/>
  <c r="AV1138" i="16"/>
  <c r="AV1142" i="16"/>
  <c r="AV1152" i="16"/>
  <c r="AV1137" i="16"/>
  <c r="AV1159" i="16"/>
  <c r="AV1144" i="16"/>
  <c r="AV1132" i="16"/>
  <c r="AV1150" i="16"/>
  <c r="AV1139" i="16"/>
  <c r="AV1123" i="16"/>
  <c r="AV1157" i="16"/>
  <c r="AV1126" i="16"/>
  <c r="AV1160" i="16"/>
  <c r="AV1165" i="16"/>
  <c r="AV1129" i="16"/>
  <c r="AV1151" i="16"/>
  <c r="AV1140" i="16"/>
  <c r="AV1124" i="16"/>
  <c r="AV1158" i="16"/>
  <c r="AV1143" i="16"/>
  <c r="AV1131" i="16"/>
  <c r="AV739" i="16"/>
  <c r="AV759" i="16"/>
  <c r="AV736" i="16"/>
  <c r="AV753" i="16"/>
  <c r="AV751" i="16"/>
  <c r="AV733" i="16"/>
  <c r="AV734" i="16"/>
  <c r="AV752" i="16"/>
  <c r="AV731" i="16"/>
  <c r="AV755" i="16"/>
  <c r="AV741" i="16"/>
  <c r="AV717" i="16"/>
  <c r="AV718" i="16"/>
  <c r="AV744" i="16"/>
  <c r="AV1033" i="16"/>
  <c r="AV1045" i="16"/>
  <c r="AV1073" i="16"/>
  <c r="AV1057" i="16"/>
  <c r="AV1058" i="16"/>
  <c r="AV1075" i="16"/>
  <c r="AV1062" i="16"/>
  <c r="AV1056" i="16"/>
  <c r="AV196" i="16"/>
  <c r="AV188" i="16"/>
  <c r="AV189" i="16"/>
  <c r="AV201" i="16"/>
  <c r="AV182" i="16"/>
  <c r="AV218" i="16"/>
  <c r="AV202" i="16"/>
  <c r="AV179" i="16"/>
  <c r="AV195" i="16"/>
  <c r="AV213" i="16"/>
  <c r="AV180" i="16"/>
  <c r="AV220" i="16"/>
  <c r="AV200" i="16"/>
  <c r="AV204" i="16"/>
  <c r="AC219" i="16"/>
  <c r="AV181" i="16"/>
  <c r="AV197" i="16"/>
  <c r="AV211" i="16"/>
  <c r="AV190" i="16"/>
  <c r="AV212" i="16"/>
  <c r="AV187" i="16"/>
  <c r="AV203" i="16"/>
  <c r="AV314" i="16"/>
  <c r="AV330" i="16"/>
  <c r="AV316" i="16"/>
  <c r="AV323" i="16"/>
  <c r="AV340" i="16"/>
  <c r="AV350" i="16"/>
  <c r="AV492" i="16"/>
  <c r="AV520" i="16"/>
  <c r="AV534" i="16"/>
  <c r="AV525" i="16"/>
  <c r="AV533" i="16"/>
  <c r="AV518" i="16"/>
  <c r="AV501" i="16"/>
  <c r="AV683" i="16"/>
  <c r="AV675" i="16"/>
  <c r="AV713" i="16"/>
  <c r="AV682" i="16"/>
  <c r="AV698" i="16"/>
  <c r="AV676" i="16"/>
  <c r="AV256" i="16"/>
  <c r="AV396" i="16"/>
  <c r="AV542" i="16"/>
  <c r="AV852" i="16"/>
  <c r="AV1001" i="16"/>
  <c r="AA43" i="36"/>
  <c r="C61" i="159"/>
  <c r="BF49" i="37"/>
  <c r="AA71" i="36"/>
  <c r="AV1027" i="16"/>
  <c r="AV1024" i="16"/>
  <c r="AV1008" i="16"/>
  <c r="AV996" i="16"/>
  <c r="AV1015" i="16"/>
  <c r="AV1031" i="16"/>
  <c r="AV995" i="16"/>
  <c r="AV1010" i="16"/>
  <c r="AV1006" i="16"/>
  <c r="AV990" i="16"/>
  <c r="AV880" i="16"/>
  <c r="AV873" i="16"/>
  <c r="AV869" i="16"/>
  <c r="AV872" i="16"/>
  <c r="AV871" i="16"/>
  <c r="AV876" i="16"/>
  <c r="AV888" i="16"/>
  <c r="AV862" i="16"/>
  <c r="AV864" i="16"/>
  <c r="AV1025" i="16"/>
  <c r="AV997" i="16"/>
  <c r="AV861" i="16"/>
  <c r="AV884" i="16"/>
  <c r="AV877" i="16"/>
  <c r="AV1020" i="16"/>
  <c r="AV1028" i="16"/>
  <c r="AV992" i="16"/>
  <c r="AV1026" i="16"/>
  <c r="AV1011" i="16"/>
  <c r="AV1007" i="16"/>
  <c r="AV991" i="16"/>
  <c r="AV1022" i="16"/>
  <c r="AV1002" i="16"/>
  <c r="AV874" i="16"/>
  <c r="AV891" i="16"/>
  <c r="AV866" i="16"/>
  <c r="AV892" i="16"/>
  <c r="AV883" i="16"/>
  <c r="AV857" i="16"/>
  <c r="AV890" i="16"/>
  <c r="AV859" i="16"/>
  <c r="AV858" i="16"/>
  <c r="AV1029" i="16"/>
  <c r="AV1009" i="16"/>
  <c r="AV881" i="16"/>
  <c r="AV882" i="16"/>
  <c r="AV1016" i="16"/>
  <c r="AV1004" i="16"/>
  <c r="AV988" i="16"/>
  <c r="AV1023" i="16"/>
  <c r="AV1003" i="16"/>
  <c r="AV987" i="16"/>
  <c r="AV1018" i="16"/>
  <c r="AV998" i="16"/>
  <c r="AC1029" i="16"/>
  <c r="AV886" i="16"/>
  <c r="AC894" i="16"/>
  <c r="AV889" i="16"/>
  <c r="AV887" i="16"/>
  <c r="AV895" i="16"/>
  <c r="AV853" i="16"/>
  <c r="AV860" i="16"/>
  <c r="AV855" i="16"/>
  <c r="AV878" i="16"/>
  <c r="AV1017" i="16"/>
  <c r="AV993" i="16"/>
  <c r="AV1005" i="16"/>
  <c r="AV867" i="16"/>
  <c r="AV571" i="16"/>
  <c r="AV581" i="16"/>
  <c r="AV545" i="16"/>
  <c r="AV570" i="16"/>
  <c r="AV580" i="16"/>
  <c r="AV544" i="16"/>
  <c r="AV573" i="16"/>
  <c r="AV579" i="16"/>
  <c r="AV543" i="16"/>
  <c r="AV564" i="16"/>
  <c r="AV538" i="16"/>
  <c r="AV568" i="16"/>
  <c r="AV584" i="16"/>
  <c r="AV600" i="16"/>
  <c r="AV615" i="16"/>
  <c r="AV585" i="16"/>
  <c r="AV601" i="16"/>
  <c r="AV614" i="16"/>
  <c r="AV586" i="16"/>
  <c r="AV602" i="16"/>
  <c r="AV603" i="16"/>
  <c r="AV591" i="16"/>
  <c r="AV623" i="16"/>
  <c r="AV622" i="16"/>
  <c r="AV599" i="16"/>
  <c r="AV567" i="16"/>
  <c r="AV727" i="16"/>
  <c r="AV557" i="16"/>
  <c r="AV541" i="16"/>
  <c r="AV756" i="16"/>
  <c r="AV748" i="16"/>
  <c r="AV740" i="16"/>
  <c r="AV566" i="16"/>
  <c r="AV726" i="16"/>
  <c r="AV556" i="16"/>
  <c r="AV540" i="16"/>
  <c r="AV569" i="16"/>
  <c r="AV761" i="16"/>
  <c r="AV725" i="16"/>
  <c r="AV555" i="16"/>
  <c r="AV539" i="16"/>
  <c r="AV757" i="16"/>
  <c r="AV576" i="16"/>
  <c r="AV578" i="16"/>
  <c r="AV572" i="16"/>
  <c r="AV760" i="16"/>
  <c r="AV747" i="16"/>
  <c r="AV588" i="16"/>
  <c r="AV624" i="16"/>
  <c r="AV613" i="16"/>
  <c r="AV589" i="16"/>
  <c r="AV625" i="16"/>
  <c r="AV606" i="16"/>
  <c r="AV590" i="16"/>
  <c r="AV626" i="16"/>
  <c r="AV607" i="16"/>
  <c r="AV612" i="16"/>
  <c r="AV563" i="16"/>
  <c r="AV723" i="16"/>
  <c r="AV553" i="16"/>
  <c r="AV537" i="16"/>
  <c r="AC579" i="16"/>
  <c r="AV754" i="16"/>
  <c r="AV746" i="16"/>
  <c r="AV738" i="16"/>
  <c r="AV562" i="16"/>
  <c r="AV758" i="16"/>
  <c r="AV722" i="16"/>
  <c r="AV552" i="16"/>
  <c r="AV565" i="16"/>
  <c r="AV737" i="16"/>
  <c r="AV721" i="16"/>
  <c r="AV551" i="16"/>
  <c r="AV749" i="16"/>
  <c r="AV732" i="16"/>
  <c r="AV560" i="16"/>
  <c r="AV724" i="16"/>
  <c r="AV231" i="16"/>
  <c r="AV255" i="16"/>
  <c r="AV380" i="16"/>
  <c r="AV400" i="16"/>
  <c r="AV386" i="16"/>
  <c r="AV230" i="16"/>
  <c r="AV254" i="16"/>
  <c r="AV225" i="16"/>
  <c r="AV364" i="16"/>
  <c r="AV367" i="16"/>
  <c r="AV365" i="16"/>
  <c r="AV385" i="16"/>
  <c r="AV377" i="16"/>
  <c r="AV237" i="16"/>
  <c r="AV266" i="16"/>
  <c r="AV259" i="16"/>
  <c r="AV233" i="16"/>
  <c r="AV246" i="16"/>
  <c r="AV234" i="16"/>
  <c r="AV260" i="16"/>
  <c r="AV251" i="16"/>
  <c r="AV235" i="16"/>
  <c r="AV252" i="16"/>
  <c r="AV224" i="16"/>
  <c r="AV240" i="16"/>
  <c r="AV253" i="16"/>
  <c r="AV229" i="16"/>
  <c r="AV265" i="16"/>
  <c r="AV258" i="16"/>
  <c r="AV241" i="16"/>
  <c r="AV392" i="16"/>
  <c r="AV376" i="16"/>
  <c r="AV360" i="16"/>
  <c r="AV387" i="16"/>
  <c r="AV399" i="16"/>
  <c r="AV363" i="16"/>
  <c r="AV382" i="16"/>
  <c r="AV398" i="16"/>
  <c r="AV362" i="16"/>
  <c r="AV393" i="16"/>
  <c r="AV369" i="16"/>
  <c r="AV389" i="16"/>
  <c r="AV361" i="16"/>
  <c r="AV373" i="16"/>
  <c r="AV222" i="16"/>
  <c r="AV238" i="16"/>
  <c r="AV257" i="16"/>
  <c r="AV223" i="16"/>
  <c r="AV239" i="16"/>
  <c r="AV244" i="16"/>
  <c r="AV228" i="16"/>
  <c r="AV264" i="16"/>
  <c r="AV245" i="16"/>
  <c r="AV434" i="16"/>
  <c r="AC264" i="16"/>
  <c r="AV402" i="16"/>
  <c r="AV250" i="16"/>
  <c r="AV242" i="16"/>
  <c r="AV388" i="16"/>
  <c r="AV372" i="16"/>
  <c r="AV383" i="16"/>
  <c r="AV375" i="16"/>
  <c r="AV359" i="16"/>
  <c r="AC399" i="16"/>
  <c r="AV394" i="16"/>
  <c r="AV378" i="16"/>
  <c r="AV374" i="16"/>
  <c r="AV358" i="16"/>
  <c r="AV357" i="16"/>
  <c r="AV446" i="16"/>
  <c r="AV226" i="16"/>
  <c r="AV262" i="16"/>
  <c r="AV243" i="16"/>
  <c r="AV227" i="16"/>
  <c r="AV263" i="16"/>
  <c r="AV248" i="16"/>
  <c r="AV232" i="16"/>
  <c r="AV261" i="16"/>
  <c r="AV249" i="16"/>
  <c r="AV422" i="16"/>
  <c r="AV424" i="16"/>
  <c r="AV384" i="16"/>
  <c r="AV368" i="16"/>
  <c r="AV395" i="16"/>
  <c r="AV379" i="16"/>
  <c r="AV371" i="16"/>
  <c r="AV390" i="16"/>
  <c r="AV370" i="16"/>
  <c r="AV401" i="16"/>
  <c r="AV381" i="16"/>
  <c r="AV126" i="16"/>
  <c r="AV111" i="16"/>
  <c r="AV128" i="16"/>
  <c r="AV122" i="16"/>
  <c r="AV100" i="16"/>
  <c r="AV93" i="16"/>
  <c r="AV110" i="16"/>
  <c r="AV87" i="16"/>
  <c r="AV104" i="16"/>
  <c r="AV97" i="16"/>
  <c r="AV94" i="16"/>
  <c r="AV92" i="16"/>
  <c r="AV106" i="16"/>
  <c r="AV129" i="16"/>
  <c r="AV127" i="16"/>
  <c r="AV118" i="16"/>
  <c r="AV99" i="16"/>
  <c r="AV116" i="16"/>
  <c r="AV113" i="16"/>
  <c r="AV109" i="16"/>
  <c r="AV103" i="16"/>
  <c r="AV120" i="16"/>
  <c r="AV107" i="16"/>
  <c r="AV123" i="16"/>
  <c r="AV98" i="16"/>
  <c r="AV96" i="16"/>
  <c r="AV121" i="16"/>
  <c r="AV115" i="16"/>
  <c r="AV90" i="16"/>
  <c r="AV105" i="16"/>
  <c r="AV119" i="16"/>
  <c r="AV91" i="16"/>
  <c r="AV124" i="16"/>
  <c r="AV101" i="16"/>
  <c r="BA122" i="16"/>
  <c r="AQ127" i="16"/>
  <c r="BF127" i="16" s="1"/>
  <c r="BA117" i="16"/>
  <c r="BA127" i="16"/>
  <c r="BA97" i="16"/>
  <c r="BI227" i="16"/>
  <c r="BK227" i="16"/>
  <c r="BA227" i="16"/>
  <c r="AQ227" i="16"/>
  <c r="BJ264" i="16"/>
  <c r="BK246" i="16"/>
  <c r="BK238" i="16"/>
  <c r="BK233" i="16"/>
  <c r="BK255" i="16"/>
  <c r="BE161" i="16"/>
  <c r="BF134" i="16"/>
  <c r="BK138" i="16"/>
  <c r="BF169" i="16"/>
  <c r="BE142" i="16"/>
  <c r="BE133" i="16"/>
  <c r="BI157" i="16"/>
  <c r="AQ157" i="16"/>
  <c r="AT157" i="16"/>
  <c r="BA157" i="16"/>
  <c r="BI149" i="16"/>
  <c r="BK149" i="16" s="1"/>
  <c r="AT149" i="16"/>
  <c r="BA149" i="16"/>
  <c r="AQ149" i="16"/>
  <c r="BF146" i="16"/>
  <c r="BF156" i="16"/>
  <c r="BE168" i="16"/>
  <c r="AQ172" i="16"/>
  <c r="BI172" i="16"/>
  <c r="BK172" i="16" s="1"/>
  <c r="AT147" i="16"/>
  <c r="AT146" i="16"/>
  <c r="AQ139" i="16"/>
  <c r="BF139" i="16" s="1"/>
  <c r="AQ133" i="16"/>
  <c r="BK140" i="16"/>
  <c r="AT137" i="16"/>
  <c r="AT166" i="16"/>
  <c r="BA166" i="16"/>
  <c r="AT170" i="16"/>
  <c r="AQ163" i="16"/>
  <c r="AT163" i="16"/>
  <c r="BI147" i="16"/>
  <c r="BK147" i="16" s="1"/>
  <c r="BI146" i="16"/>
  <c r="BK146" i="16" s="1"/>
  <c r="AT139" i="16"/>
  <c r="AT133" i="16"/>
  <c r="BA144" i="16"/>
  <c r="BA167" i="16"/>
  <c r="BG153" i="16"/>
  <c r="BK156" i="16"/>
  <c r="BE152" i="16"/>
  <c r="AQ167" i="16"/>
  <c r="BI100" i="16"/>
  <c r="BK100" i="16" s="1"/>
  <c r="BA100" i="16"/>
  <c r="AQ100" i="16"/>
  <c r="BI110" i="16"/>
  <c r="BK110" i="16" s="1"/>
  <c r="BA110" i="16"/>
  <c r="B224" i="159"/>
  <c r="B223" i="159"/>
  <c r="BF234" i="16"/>
  <c r="BI239" i="16"/>
  <c r="BK239" i="16" s="1"/>
  <c r="AQ239" i="16"/>
  <c r="BA239" i="16"/>
  <c r="BE239" i="16" s="1"/>
  <c r="BK236" i="16"/>
  <c r="BK261" i="16"/>
  <c r="BF232" i="16"/>
  <c r="BF230" i="16"/>
  <c r="BA236" i="16"/>
  <c r="BE236" i="16" s="1"/>
  <c r="BA232" i="16"/>
  <c r="BE232" i="16" s="1"/>
  <c r="BI232" i="16"/>
  <c r="BK232" i="16"/>
  <c r="BI237" i="16"/>
  <c r="BK237" i="16"/>
  <c r="BK258" i="16"/>
  <c r="BI259" i="16"/>
  <c r="BK259" i="16" s="1"/>
  <c r="AQ254" i="16"/>
  <c r="BF254" i="16" s="1"/>
  <c r="BI254" i="16"/>
  <c r="BK254" i="16" s="1"/>
  <c r="BA225" i="16"/>
  <c r="BE225" i="16" s="1"/>
  <c r="BF257" i="16"/>
  <c r="BF256" i="16"/>
  <c r="BF255" i="16"/>
  <c r="BF250" i="16"/>
  <c r="BF238" i="16"/>
  <c r="AQ244" i="16"/>
  <c r="BA230" i="16"/>
  <c r="BE230" i="16" s="1"/>
  <c r="AQ237" i="16"/>
  <c r="AQ241" i="16"/>
  <c r="BK251" i="16"/>
  <c r="BA258" i="16"/>
  <c r="BE258" i="16" s="1"/>
  <c r="AQ259" i="16"/>
  <c r="AQ225" i="16"/>
  <c r="BA234" i="16"/>
  <c r="BE234" i="16"/>
  <c r="BG242" i="16"/>
  <c r="BF240" i="16"/>
  <c r="BF262" i="16"/>
  <c r="AD264" i="16"/>
  <c r="AD222" i="16" s="1"/>
  <c r="BI222" i="16" s="1"/>
  <c r="BK224" i="16"/>
  <c r="AQ236" i="16"/>
  <c r="BF236" i="16" s="1"/>
  <c r="BK229" i="16"/>
  <c r="BG229" i="16"/>
  <c r="BG254" i="16"/>
  <c r="C62" i="159"/>
  <c r="C68" i="159" s="1"/>
  <c r="C167" i="159"/>
  <c r="C181" i="159" s="1"/>
  <c r="B104" i="159"/>
  <c r="B106" i="159"/>
  <c r="C54" i="159"/>
  <c r="C53" i="159"/>
  <c r="C52" i="159"/>
  <c r="B122" i="159"/>
  <c r="B113" i="159"/>
  <c r="B109" i="159"/>
  <c r="B116" i="159"/>
  <c r="B108" i="159"/>
  <c r="B102" i="159"/>
  <c r="B121" i="159"/>
  <c r="B119" i="159"/>
  <c r="B118" i="159"/>
  <c r="B110" i="159"/>
  <c r="B105" i="159"/>
  <c r="BF248" i="16"/>
  <c r="BK763" i="16"/>
  <c r="BF544" i="16"/>
  <c r="BF634" i="16"/>
  <c r="BF317" i="16"/>
  <c r="BF181" i="16"/>
  <c r="BE721" i="16"/>
  <c r="BJ132" i="16"/>
  <c r="BG132" i="16"/>
  <c r="BG174" i="16" s="1"/>
  <c r="BG176" i="16" s="1"/>
  <c r="BF968" i="16"/>
  <c r="BF587" i="16"/>
  <c r="BF853" i="16"/>
  <c r="BF422" i="16"/>
  <c r="BF1095" i="16"/>
  <c r="BF705" i="16"/>
  <c r="BF702" i="16"/>
  <c r="BF951" i="16"/>
  <c r="BF215" i="16"/>
  <c r="BF325" i="16"/>
  <c r="BF1087" i="16"/>
  <c r="BF974" i="16"/>
  <c r="BF144" i="16"/>
  <c r="BF193" i="16"/>
  <c r="BF686" i="16"/>
  <c r="BF1015" i="16"/>
  <c r="BF1091" i="16"/>
  <c r="BF724" i="16"/>
  <c r="BE121" i="16"/>
  <c r="BF692" i="16"/>
  <c r="BF1086" i="16"/>
  <c r="BF1131" i="16"/>
  <c r="AD1149" i="16"/>
  <c r="BJ1137" i="16"/>
  <c r="BK1137" i="16" s="1"/>
  <c r="AD1110" i="16"/>
  <c r="BA1110" i="16" s="1"/>
  <c r="BE1110" i="16" s="1"/>
  <c r="BJ1110" i="16"/>
  <c r="BJ1119" i="16" s="1"/>
  <c r="BJ1107" i="16"/>
  <c r="AD1107" i="16"/>
  <c r="AD966" i="16"/>
  <c r="AD839" i="16"/>
  <c r="AD811" i="16"/>
  <c r="AD757" i="16"/>
  <c r="AD751" i="16"/>
  <c r="AD648" i="16"/>
  <c r="BI648" i="16" s="1"/>
  <c r="AD641" i="16"/>
  <c r="AD631" i="16"/>
  <c r="AD617" i="16"/>
  <c r="AT617" i="16" s="1"/>
  <c r="AD616" i="16"/>
  <c r="BI616" i="16" s="1"/>
  <c r="BK616" i="16" s="1"/>
  <c r="AD609" i="16"/>
  <c r="AD608" i="16"/>
  <c r="BJ585" i="16"/>
  <c r="AD992" i="16"/>
  <c r="AD937" i="16"/>
  <c r="AD934" i="16"/>
  <c r="AD925" i="16"/>
  <c r="AD922" i="16"/>
  <c r="AT922" i="16" s="1"/>
  <c r="AD909" i="16"/>
  <c r="AD906" i="16"/>
  <c r="AD666" i="16"/>
  <c r="AQ666" i="16" s="1"/>
  <c r="BF666" i="16" s="1"/>
  <c r="AD658" i="16"/>
  <c r="AT658" i="16" s="1"/>
  <c r="AD657" i="16"/>
  <c r="AD600" i="16"/>
  <c r="BJ543" i="16"/>
  <c r="AD347" i="16"/>
  <c r="BJ298" i="16"/>
  <c r="AD327" i="16"/>
  <c r="AD275" i="16"/>
  <c r="BI275" i="16" s="1"/>
  <c r="BK275" i="16" s="1"/>
  <c r="B117" i="159"/>
  <c r="B120" i="159"/>
  <c r="B114" i="159"/>
  <c r="B107" i="159"/>
  <c r="BI112" i="16"/>
  <c r="BK112" i="16" s="1"/>
  <c r="BA112" i="16"/>
  <c r="BE112" i="16" s="1"/>
  <c r="AQ112" i="16"/>
  <c r="BF112" i="16" s="1"/>
  <c r="BI92" i="16"/>
  <c r="BK92" i="16" s="1"/>
  <c r="BA92" i="16"/>
  <c r="BF103" i="16"/>
  <c r="BC103" i="16"/>
  <c r="BJ103" i="16"/>
  <c r="BK103" i="16" s="1"/>
  <c r="BG103" i="16"/>
  <c r="BG94" i="16"/>
  <c r="BD534" i="16"/>
  <c r="BD536" i="16" s="1"/>
  <c r="BE165" i="16"/>
  <c r="BB1077" i="16"/>
  <c r="BB1119" i="16" s="1"/>
  <c r="BI295" i="16"/>
  <c r="BK295" i="16"/>
  <c r="AQ295" i="16"/>
  <c r="BF295" i="16" s="1"/>
  <c r="BA295" i="16"/>
  <c r="BE295" i="16" s="1"/>
  <c r="BE551" i="16"/>
  <c r="BI652" i="16"/>
  <c r="BK652" i="16" s="1"/>
  <c r="AT652" i="16"/>
  <c r="BA652" i="16"/>
  <c r="AQ652" i="16"/>
  <c r="BF652" i="16"/>
  <c r="BI461" i="16"/>
  <c r="BK461" i="16" s="1"/>
  <c r="BA461" i="16"/>
  <c r="BE461" i="16" s="1"/>
  <c r="AQ461" i="16"/>
  <c r="BF461" i="16"/>
  <c r="AT461" i="16"/>
  <c r="BI485" i="16"/>
  <c r="BK485" i="16" s="1"/>
  <c r="AT485" i="16"/>
  <c r="AQ485" i="16"/>
  <c r="BF485" i="16"/>
  <c r="BA485" i="16"/>
  <c r="BE485" i="16" s="1"/>
  <c r="BI1063" i="16"/>
  <c r="BK1063" i="16" s="1"/>
  <c r="AQ1063" i="16"/>
  <c r="BF1063" i="16" s="1"/>
  <c r="BA1063" i="16"/>
  <c r="AT1063" i="16"/>
  <c r="BD399" i="16"/>
  <c r="BD401" i="16" s="1"/>
  <c r="BD400" i="16"/>
  <c r="BD398" i="16"/>
  <c r="BJ219" i="16"/>
  <c r="AQ196" i="16"/>
  <c r="BF196" i="16" s="1"/>
  <c r="AT196" i="16"/>
  <c r="BA196" i="16"/>
  <c r="BE196" i="16" s="1"/>
  <c r="BI196" i="16"/>
  <c r="BK196" i="16" s="1"/>
  <c r="BA212" i="16"/>
  <c r="BE212" i="16" s="1"/>
  <c r="AQ212" i="16"/>
  <c r="BF212" i="16" s="1"/>
  <c r="BI212" i="16"/>
  <c r="AT212" i="16"/>
  <c r="BI387" i="16"/>
  <c r="BK387" i="16" s="1"/>
  <c r="AT387" i="16"/>
  <c r="BA387" i="16"/>
  <c r="BE387" i="16" s="1"/>
  <c r="AQ387" i="16"/>
  <c r="BF387" i="16"/>
  <c r="BI417" i="16"/>
  <c r="BA417" i="16"/>
  <c r="AQ417" i="16"/>
  <c r="BF417" i="16" s="1"/>
  <c r="AT417" i="16"/>
  <c r="AT564" i="16"/>
  <c r="BI564" i="16"/>
  <c r="BK564" i="16" s="1"/>
  <c r="AQ564" i="16"/>
  <c r="BF564" i="16" s="1"/>
  <c r="BA564" i="16"/>
  <c r="BE564" i="16" s="1"/>
  <c r="BA568" i="16"/>
  <c r="BI684" i="16"/>
  <c r="BK684" i="16" s="1"/>
  <c r="AQ684" i="16"/>
  <c r="BF684" i="16" s="1"/>
  <c r="BA684" i="16"/>
  <c r="BE684" i="16" s="1"/>
  <c r="BI730" i="16"/>
  <c r="BK730" i="16" s="1"/>
  <c r="AQ730" i="16"/>
  <c r="BF730" i="16" s="1"/>
  <c r="AT730" i="16"/>
  <c r="BA730" i="16"/>
  <c r="BE730" i="16" s="1"/>
  <c r="BI1112" i="16"/>
  <c r="BA1112" i="16"/>
  <c r="BE1112" i="16" s="1"/>
  <c r="AQ1112" i="16"/>
  <c r="BF1112" i="16" s="1"/>
  <c r="AT1112" i="16"/>
  <c r="BE622" i="16"/>
  <c r="BD309" i="16"/>
  <c r="BD311" i="16" s="1"/>
  <c r="BI817" i="16"/>
  <c r="BK817" i="16" s="1"/>
  <c r="AQ817" i="16"/>
  <c r="BF817" i="16" s="1"/>
  <c r="AT817" i="16"/>
  <c r="BA817" i="16"/>
  <c r="BI994" i="16"/>
  <c r="BK994" i="16"/>
  <c r="BA994" i="16"/>
  <c r="BE994" i="16"/>
  <c r="AT994" i="16"/>
  <c r="AQ994" i="16"/>
  <c r="BF994" i="16" s="1"/>
  <c r="BI1010" i="16"/>
  <c r="BK1010" i="16" s="1"/>
  <c r="AT1010" i="16"/>
  <c r="AQ1010" i="16"/>
  <c r="BF1010" i="16" s="1"/>
  <c r="BA1010" i="16"/>
  <c r="BE1010" i="16"/>
  <c r="BA777" i="16"/>
  <c r="AT777" i="16"/>
  <c r="BI777" i="16"/>
  <c r="BK777" i="16" s="1"/>
  <c r="AQ777" i="16"/>
  <c r="BF777" i="16" s="1"/>
  <c r="BI1047" i="16"/>
  <c r="BK1047" i="16"/>
  <c r="AT1047" i="16"/>
  <c r="BA1047" i="16"/>
  <c r="BE1047" i="16" s="1"/>
  <c r="AQ1047" i="16"/>
  <c r="BF1047" i="16"/>
  <c r="BD218" i="16"/>
  <c r="BD219" i="16"/>
  <c r="BD221" i="16" s="1"/>
  <c r="BD220" i="16"/>
  <c r="BA180" i="16"/>
  <c r="BE180" i="16" s="1"/>
  <c r="AQ180" i="16"/>
  <c r="BI180" i="16"/>
  <c r="BK180" i="16" s="1"/>
  <c r="AT180" i="16"/>
  <c r="AQ188" i="16"/>
  <c r="BF188" i="16"/>
  <c r="AT188" i="16"/>
  <c r="BA188" i="16"/>
  <c r="BE188" i="16" s="1"/>
  <c r="BI188" i="16"/>
  <c r="BK188" i="16" s="1"/>
  <c r="BI192" i="16"/>
  <c r="BK192" i="16"/>
  <c r="BA192" i="16"/>
  <c r="BE192" i="16" s="1"/>
  <c r="AQ192" i="16"/>
  <c r="BF192" i="16" s="1"/>
  <c r="AT192" i="16"/>
  <c r="AQ204" i="16"/>
  <c r="BF204" i="16" s="1"/>
  <c r="BA204" i="16"/>
  <c r="BE204" i="16" s="1"/>
  <c r="AT204" i="16"/>
  <c r="BI204" i="16"/>
  <c r="BK204" i="16" s="1"/>
  <c r="BI208" i="16"/>
  <c r="BK208" i="16" s="1"/>
  <c r="BA208" i="16"/>
  <c r="BE208" i="16" s="1"/>
  <c r="AT208" i="16"/>
  <c r="AQ208" i="16"/>
  <c r="BF208" i="16" s="1"/>
  <c r="BI216" i="16"/>
  <c r="BK216" i="16" s="1"/>
  <c r="AQ216" i="16"/>
  <c r="BF216" i="16" s="1"/>
  <c r="BA216" i="16"/>
  <c r="BE216" i="16"/>
  <c r="AT216" i="16"/>
  <c r="BA368" i="16"/>
  <c r="BE368" i="16" s="1"/>
  <c r="AQ368" i="16"/>
  <c r="BF368" i="16" s="1"/>
  <c r="BI368" i="16"/>
  <c r="AT368" i="16"/>
  <c r="AT395" i="16"/>
  <c r="BI395" i="16"/>
  <c r="BK395" i="16" s="1"/>
  <c r="AQ395" i="16"/>
  <c r="BF395" i="16" s="1"/>
  <c r="BA395" i="16"/>
  <c r="BE395" i="16" s="1"/>
  <c r="AQ421" i="16"/>
  <c r="BF421" i="16"/>
  <c r="AT421" i="16"/>
  <c r="BA421" i="16"/>
  <c r="BE421" i="16" s="1"/>
  <c r="BI421" i="16"/>
  <c r="BK421" i="16"/>
  <c r="BI429" i="16"/>
  <c r="BK429" i="16" s="1"/>
  <c r="AT429" i="16"/>
  <c r="AQ429" i="16"/>
  <c r="BF429" i="16" s="1"/>
  <c r="BA429" i="16"/>
  <c r="BE429" i="16" s="1"/>
  <c r="BI441" i="16"/>
  <c r="BK441" i="16" s="1"/>
  <c r="AQ441" i="16"/>
  <c r="BF441" i="16" s="1"/>
  <c r="AT441" i="16"/>
  <c r="BA441" i="16"/>
  <c r="BE441" i="16" s="1"/>
  <c r="BI576" i="16"/>
  <c r="BK576" i="16" s="1"/>
  <c r="BA576" i="16"/>
  <c r="BE576" i="16" s="1"/>
  <c r="BJ759" i="16"/>
  <c r="BI726" i="16"/>
  <c r="BK726" i="16" s="1"/>
  <c r="AQ726" i="16"/>
  <c r="BF726" i="16"/>
  <c r="BA726" i="16"/>
  <c r="AT726" i="16"/>
  <c r="BC762" i="16"/>
  <c r="BA360" i="16"/>
  <c r="BE360" i="16" s="1"/>
  <c r="BE417" i="16"/>
  <c r="BI473" i="16"/>
  <c r="BK473" i="16" s="1"/>
  <c r="BA473" i="16"/>
  <c r="BE473" i="16" s="1"/>
  <c r="AT473" i="16"/>
  <c r="AQ473" i="16"/>
  <c r="BF473" i="16" s="1"/>
  <c r="BA1068" i="16"/>
  <c r="BE1068" i="16"/>
  <c r="AT1068" i="16"/>
  <c r="AQ1068" i="16"/>
  <c r="BF1068" i="16" s="1"/>
  <c r="BI1068" i="16"/>
  <c r="BK1068" i="16" s="1"/>
  <c r="BA200" i="16"/>
  <c r="BE200" i="16" s="1"/>
  <c r="AT200" i="16"/>
  <c r="AQ200" i="16"/>
  <c r="BF200" i="16" s="1"/>
  <c r="BI200" i="16"/>
  <c r="BK200" i="16" s="1"/>
  <c r="BI360" i="16"/>
  <c r="BK360" i="16" s="1"/>
  <c r="AQ360" i="16"/>
  <c r="BF360" i="16" s="1"/>
  <c r="AT360" i="16"/>
  <c r="BK368" i="16"/>
  <c r="BA376" i="16"/>
  <c r="BE376" i="16" s="1"/>
  <c r="AT376" i="16"/>
  <c r="BI376" i="16"/>
  <c r="AQ376" i="16"/>
  <c r="BF376" i="16" s="1"/>
  <c r="BA391" i="16"/>
  <c r="BE391" i="16" s="1"/>
  <c r="BI391" i="16"/>
  <c r="BK391" i="16" s="1"/>
  <c r="AT391" i="16"/>
  <c r="AQ391" i="16"/>
  <c r="BF391" i="16" s="1"/>
  <c r="BI425" i="16"/>
  <c r="BK425" i="16" s="1"/>
  <c r="AT425" i="16"/>
  <c r="AQ425" i="16"/>
  <c r="BF425" i="16"/>
  <c r="BA425" i="16"/>
  <c r="BE425" i="16" s="1"/>
  <c r="AT433" i="16"/>
  <c r="BA433" i="16"/>
  <c r="BE433" i="16" s="1"/>
  <c r="BI552" i="16"/>
  <c r="BK552" i="16" s="1"/>
  <c r="BA552" i="16"/>
  <c r="AT552" i="16"/>
  <c r="BA560" i="16"/>
  <c r="BE560" i="16" s="1"/>
  <c r="BI560" i="16"/>
  <c r="BK560" i="16"/>
  <c r="AQ572" i="16"/>
  <c r="BF572" i="16" s="1"/>
  <c r="BI572" i="16"/>
  <c r="BK572" i="16" s="1"/>
  <c r="AT572" i="16"/>
  <c r="BA572" i="16"/>
  <c r="BE572" i="16"/>
  <c r="BC669" i="16"/>
  <c r="BC668" i="16"/>
  <c r="BC670" i="16"/>
  <c r="BJ672" i="16"/>
  <c r="BG672" i="16"/>
  <c r="AQ718" i="16"/>
  <c r="BF718" i="16" s="1"/>
  <c r="BI718" i="16"/>
  <c r="BK718" i="16" s="1"/>
  <c r="BA718" i="16"/>
  <c r="AT718" i="16"/>
  <c r="AQ722" i="16"/>
  <c r="BF722" i="16" s="1"/>
  <c r="BI722" i="16"/>
  <c r="BK722" i="16" s="1"/>
  <c r="BA722" i="16"/>
  <c r="BE722" i="16" s="1"/>
  <c r="AT722" i="16"/>
  <c r="AT862" i="16"/>
  <c r="BA862" i="16"/>
  <c r="BE862" i="16"/>
  <c r="AQ862" i="16"/>
  <c r="BI862" i="16"/>
  <c r="BK862" i="16" s="1"/>
  <c r="BI866" i="16"/>
  <c r="BK866" i="16"/>
  <c r="AT866" i="16"/>
  <c r="BA866" i="16"/>
  <c r="AQ866" i="16"/>
  <c r="BF866" i="16"/>
  <c r="BI1088" i="16"/>
  <c r="BK1088" i="16"/>
  <c r="AT1088" i="16"/>
  <c r="BA1088" i="16"/>
  <c r="BE1088" i="16" s="1"/>
  <c r="AQ1088" i="16"/>
  <c r="BF1088" i="16"/>
  <c r="AQ1096" i="16"/>
  <c r="BF1096" i="16" s="1"/>
  <c r="AT1096" i="16"/>
  <c r="BA1096" i="16"/>
  <c r="BE1096" i="16" s="1"/>
  <c r="BI1096" i="16"/>
  <c r="BK1096" i="16"/>
  <c r="AQ1104" i="16"/>
  <c r="BF1104" i="16"/>
  <c r="AT1104" i="16"/>
  <c r="BI1104" i="16"/>
  <c r="BK1104" i="16" s="1"/>
  <c r="BA1104" i="16"/>
  <c r="BE1104" i="16" s="1"/>
  <c r="BK1112" i="16"/>
  <c r="BE726" i="16"/>
  <c r="BE817" i="16"/>
  <c r="BI990" i="16"/>
  <c r="BK990" i="16"/>
  <c r="AQ990" i="16"/>
  <c r="BF990" i="16"/>
  <c r="BA990" i="16"/>
  <c r="AT990" i="16"/>
  <c r="BI998" i="16"/>
  <c r="BA998" i="16"/>
  <c r="BE998" i="16"/>
  <c r="AT998" i="16"/>
  <c r="AQ998" i="16"/>
  <c r="BF998" i="16" s="1"/>
  <c r="BI546" i="16"/>
  <c r="BK546" i="16" s="1"/>
  <c r="BA546" i="16"/>
  <c r="BE546" i="16" s="1"/>
  <c r="BI1123" i="16"/>
  <c r="BK1123" i="16"/>
  <c r="AQ1123" i="16"/>
  <c r="BF1123" i="16"/>
  <c r="BA1123" i="16"/>
  <c r="BE1123" i="16"/>
  <c r="AT1123" i="16"/>
  <c r="AQ1035" i="16"/>
  <c r="BF1035" i="16" s="1"/>
  <c r="BI1035" i="16"/>
  <c r="BK1035" i="16" s="1"/>
  <c r="BA1035" i="16"/>
  <c r="BE1035" i="16" s="1"/>
  <c r="AT1035" i="16"/>
  <c r="BF403" i="16"/>
  <c r="BK336" i="16"/>
  <c r="AQ364" i="16"/>
  <c r="BF364" i="16"/>
  <c r="AT364" i="16"/>
  <c r="BI364" i="16"/>
  <c r="BK364" i="16"/>
  <c r="BA364" i="16"/>
  <c r="BE364" i="16" s="1"/>
  <c r="BG1032" i="16"/>
  <c r="BJ1032" i="16"/>
  <c r="BG177" i="16"/>
  <c r="BG219" i="16"/>
  <c r="BG221" i="16" s="1"/>
  <c r="BJ177" i="16"/>
  <c r="BK212" i="16"/>
  <c r="BJ357" i="16"/>
  <c r="BG357" i="16"/>
  <c r="BK376" i="16"/>
  <c r="BI383" i="16"/>
  <c r="BK383" i="16"/>
  <c r="AQ383" i="16"/>
  <c r="BF383" i="16" s="1"/>
  <c r="BA383" i="16"/>
  <c r="BE383" i="16" s="1"/>
  <c r="AT383" i="16"/>
  <c r="AT406" i="16"/>
  <c r="BA406" i="16"/>
  <c r="BE406" i="16" s="1"/>
  <c r="BI406" i="16"/>
  <c r="AQ406" i="16"/>
  <c r="BF406" i="16" s="1"/>
  <c r="BA410" i="16"/>
  <c r="BI410" i="16"/>
  <c r="BK410" i="16"/>
  <c r="AT410" i="16"/>
  <c r="AQ410" i="16"/>
  <c r="BF410" i="16" s="1"/>
  <c r="AT548" i="16"/>
  <c r="BI548" i="16"/>
  <c r="BK548" i="16"/>
  <c r="AQ548" i="16"/>
  <c r="BF548" i="16"/>
  <c r="BA548" i="16"/>
  <c r="BE548" i="16"/>
  <c r="AT588" i="16"/>
  <c r="AQ588" i="16"/>
  <c r="BF588" i="16" s="1"/>
  <c r="BA676" i="16"/>
  <c r="BE676" i="16" s="1"/>
  <c r="AQ676" i="16"/>
  <c r="BF676" i="16" s="1"/>
  <c r="BI676" i="16"/>
  <c r="BK676" i="16" s="1"/>
  <c r="BJ717" i="16"/>
  <c r="BG717" i="16"/>
  <c r="BI734" i="16"/>
  <c r="BK734" i="16"/>
  <c r="AT734" i="16"/>
  <c r="AQ734" i="16"/>
  <c r="BF734" i="16" s="1"/>
  <c r="BA734" i="16"/>
  <c r="BE734" i="16" s="1"/>
  <c r="AT737" i="16"/>
  <c r="BA737" i="16"/>
  <c r="BE737" i="16" s="1"/>
  <c r="AQ737" i="16"/>
  <c r="BF737" i="16" s="1"/>
  <c r="BI737" i="16"/>
  <c r="BK737" i="16" s="1"/>
  <c r="BG852" i="16"/>
  <c r="BJ852" i="16"/>
  <c r="BG1077" i="16"/>
  <c r="BG1119" i="16" s="1"/>
  <c r="BG1121" i="16" s="1"/>
  <c r="BJ1077" i="16"/>
  <c r="BI1084" i="16"/>
  <c r="BK1084" i="16" s="1"/>
  <c r="BA1084" i="16"/>
  <c r="BE1084" i="16" s="1"/>
  <c r="AQ1084" i="16"/>
  <c r="BF1084" i="16" s="1"/>
  <c r="AT1084" i="16"/>
  <c r="AQ1100" i="16"/>
  <c r="BF1100" i="16"/>
  <c r="AT1100" i="16"/>
  <c r="BI1100" i="16"/>
  <c r="BK1100" i="16" s="1"/>
  <c r="BA1100" i="16"/>
  <c r="BE1100" i="16" s="1"/>
  <c r="BA1108" i="16"/>
  <c r="BE1108" i="16"/>
  <c r="AQ1108" i="16"/>
  <c r="BF1108" i="16"/>
  <c r="AT1108" i="16"/>
  <c r="BI1108" i="16"/>
  <c r="BK1108" i="16" s="1"/>
  <c r="BI1116" i="16"/>
  <c r="BK1116" i="16"/>
  <c r="BA1116" i="16"/>
  <c r="BE1116" i="16" s="1"/>
  <c r="AQ1116" i="16"/>
  <c r="BF1116" i="16" s="1"/>
  <c r="AT1116" i="16"/>
  <c r="BI597" i="16"/>
  <c r="BK597" i="16" s="1"/>
  <c r="AT597" i="16"/>
  <c r="BA597" i="16"/>
  <c r="BE597" i="16" s="1"/>
  <c r="BI620" i="16"/>
  <c r="BK620" i="16" s="1"/>
  <c r="AQ620" i="16"/>
  <c r="BF620" i="16"/>
  <c r="BI1153" i="16"/>
  <c r="BK1153" i="16"/>
  <c r="BA1153" i="16"/>
  <c r="BE1153" i="16" s="1"/>
  <c r="AQ1153" i="16"/>
  <c r="BF1153" i="16" s="1"/>
  <c r="AT1153" i="16"/>
  <c r="BI680" i="16"/>
  <c r="BK680" i="16" s="1"/>
  <c r="AQ680" i="16"/>
  <c r="BA680" i="16"/>
  <c r="BK772" i="16"/>
  <c r="BI636" i="16"/>
  <c r="BK636" i="16" s="1"/>
  <c r="BA636" i="16"/>
  <c r="BE636" i="16" s="1"/>
  <c r="AQ636" i="16"/>
  <c r="BF636" i="16"/>
  <c r="AT636" i="16"/>
  <c r="BI605" i="16"/>
  <c r="BK605" i="16" s="1"/>
  <c r="BA605" i="16"/>
  <c r="BE605" i="16" s="1"/>
  <c r="AT605" i="16"/>
  <c r="BD1075" i="16"/>
  <c r="BD1073" i="16"/>
  <c r="BD1074" i="16"/>
  <c r="BD1076" i="16" s="1"/>
  <c r="BJ714" i="16"/>
  <c r="BE452" i="16"/>
  <c r="BE585" i="16"/>
  <c r="BI788" i="16"/>
  <c r="BK788" i="16" s="1"/>
  <c r="AQ788" i="16"/>
  <c r="BA788" i="16"/>
  <c r="AT788" i="16"/>
  <c r="BI604" i="16"/>
  <c r="BK604" i="16" s="1"/>
  <c r="BA604" i="16"/>
  <c r="BE604" i="16" s="1"/>
  <c r="AT604" i="16"/>
  <c r="BI1025" i="16"/>
  <c r="BK1025" i="16" s="1"/>
  <c r="AT1025" i="16"/>
  <c r="AQ1025" i="16"/>
  <c r="BF1025" i="16" s="1"/>
  <c r="BA1025" i="16"/>
  <c r="BE1025" i="16" s="1"/>
  <c r="BI859" i="16"/>
  <c r="BK859" i="16" s="1"/>
  <c r="BA859" i="16"/>
  <c r="BE859" i="16"/>
  <c r="AQ859" i="16"/>
  <c r="BF859" i="16" s="1"/>
  <c r="AT859" i="16"/>
  <c r="BE602" i="16"/>
  <c r="BI612" i="16"/>
  <c r="BK612" i="16" s="1"/>
  <c r="AQ612" i="16"/>
  <c r="BF612" i="16" s="1"/>
  <c r="AT612" i="16"/>
  <c r="BI1089" i="16"/>
  <c r="BK1089" i="16" s="1"/>
  <c r="BA1089" i="16"/>
  <c r="BE1089" i="16" s="1"/>
  <c r="AQ1089" i="16"/>
  <c r="BF1089" i="16" s="1"/>
  <c r="AT1089" i="16"/>
  <c r="BI613" i="16"/>
  <c r="BK613" i="16" s="1"/>
  <c r="BA613" i="16"/>
  <c r="AQ613" i="16"/>
  <c r="BF613" i="16"/>
  <c r="BA147" i="16"/>
  <c r="BE147" i="16" s="1"/>
  <c r="AQ147" i="16"/>
  <c r="AQ135" i="16"/>
  <c r="BI135" i="16"/>
  <c r="BK135" i="16" s="1"/>
  <c r="BA135" i="16"/>
  <c r="BE135" i="16" s="1"/>
  <c r="BA171" i="16"/>
  <c r="BE171" i="16" s="1"/>
  <c r="AT171" i="16"/>
  <c r="BI139" i="16"/>
  <c r="BK139" i="16" s="1"/>
  <c r="BA139" i="16"/>
  <c r="BE139" i="16" s="1"/>
  <c r="BI167" i="16"/>
  <c r="BK167" i="16" s="1"/>
  <c r="AT167" i="16"/>
  <c r="BA143" i="16"/>
  <c r="BE143" i="16" s="1"/>
  <c r="AQ143" i="16"/>
  <c r="BI143" i="16"/>
  <c r="AT143" i="16"/>
  <c r="BI159" i="16"/>
  <c r="BK159" i="16" s="1"/>
  <c r="AQ159" i="16"/>
  <c r="AT159" i="16"/>
  <c r="BA159" i="16"/>
  <c r="BA151" i="16"/>
  <c r="BE151" i="16" s="1"/>
  <c r="AQ151" i="16"/>
  <c r="AT151" i="16"/>
  <c r="BI151" i="16"/>
  <c r="BK151" i="16" s="1"/>
  <c r="BF1160" i="16"/>
  <c r="BE379" i="16"/>
  <c r="BE718" i="16"/>
  <c r="BK628" i="16"/>
  <c r="BB762" i="16"/>
  <c r="BE763" i="16"/>
  <c r="BI996" i="16"/>
  <c r="BK996" i="16" s="1"/>
  <c r="AT996" i="16"/>
  <c r="AQ996" i="16"/>
  <c r="BA996" i="16"/>
  <c r="BE996" i="16" s="1"/>
  <c r="BI918" i="16"/>
  <c r="BK918" i="16"/>
  <c r="AT918" i="16"/>
  <c r="AQ918" i="16"/>
  <c r="BF918" i="16" s="1"/>
  <c r="BA918" i="16"/>
  <c r="BE918" i="16" s="1"/>
  <c r="BF1052" i="16"/>
  <c r="BE262" i="16"/>
  <c r="BE1080" i="16"/>
  <c r="BF1102" i="16"/>
  <c r="BF1078" i="16"/>
  <c r="BF1049" i="16"/>
  <c r="BE562" i="16"/>
  <c r="BK602" i="16"/>
  <c r="BI292" i="16"/>
  <c r="BK292" i="16"/>
  <c r="AQ292" i="16"/>
  <c r="BF292" i="16" s="1"/>
  <c r="BA292" i="16"/>
  <c r="BE292" i="16" s="1"/>
  <c r="BE268" i="16"/>
  <c r="BI640" i="16"/>
  <c r="BK640" i="16"/>
  <c r="AT640" i="16"/>
  <c r="AQ640" i="16"/>
  <c r="BF640" i="16" s="1"/>
  <c r="BA640" i="16"/>
  <c r="BE640" i="16" s="1"/>
  <c r="BE673" i="16"/>
  <c r="BE943" i="16"/>
  <c r="BE988" i="16"/>
  <c r="BK1040" i="16"/>
  <c r="BI1081" i="16"/>
  <c r="BK1081" i="16" s="1"/>
  <c r="AT1081" i="16"/>
  <c r="AQ1081" i="16"/>
  <c r="BA1081" i="16"/>
  <c r="BE1081" i="16" s="1"/>
  <c r="BE223" i="16"/>
  <c r="BF1080" i="16"/>
  <c r="BE1090" i="16"/>
  <c r="BE1102" i="16"/>
  <c r="BE1092" i="16"/>
  <c r="BK1021" i="16"/>
  <c r="AQ1021" i="16"/>
  <c r="BF1021" i="16" s="1"/>
  <c r="BA1021" i="16"/>
  <c r="BE1021" i="16" s="1"/>
  <c r="AQ557" i="16"/>
  <c r="BF557" i="16" s="1"/>
  <c r="AT557" i="16"/>
  <c r="BI557" i="16"/>
  <c r="BK557" i="16" s="1"/>
  <c r="BA557" i="16"/>
  <c r="BE557" i="16" s="1"/>
  <c r="BI948" i="16"/>
  <c r="BK948" i="16" s="1"/>
  <c r="BA948" i="16"/>
  <c r="BE948" i="16"/>
  <c r="AT948" i="16"/>
  <c r="AQ948" i="16"/>
  <c r="BF948" i="16" s="1"/>
  <c r="BE1034" i="16"/>
  <c r="BE1093" i="16"/>
  <c r="BF1090" i="16"/>
  <c r="BF1018" i="16"/>
  <c r="BF1065" i="16"/>
  <c r="BE1072" i="16"/>
  <c r="BE1078" i="16"/>
  <c r="BF227" i="16"/>
  <c r="BE590" i="16"/>
  <c r="BI660" i="16"/>
  <c r="BK660" i="16" s="1"/>
  <c r="BA660" i="16"/>
  <c r="BE660" i="16" s="1"/>
  <c r="AT660" i="16"/>
  <c r="AQ660" i="16"/>
  <c r="BI592" i="16"/>
  <c r="BK592" i="16" s="1"/>
  <c r="AT592" i="16"/>
  <c r="BE853" i="16"/>
  <c r="BI902" i="16"/>
  <c r="BK902" i="16"/>
  <c r="BA902" i="16"/>
  <c r="BE902" i="16"/>
  <c r="AQ902" i="16"/>
  <c r="BF902" i="16" s="1"/>
  <c r="AT902" i="16"/>
  <c r="BI882" i="16"/>
  <c r="AT882" i="16"/>
  <c r="AQ882" i="16"/>
  <c r="BF882" i="16" s="1"/>
  <c r="BA882" i="16"/>
  <c r="BE882" i="16" s="1"/>
  <c r="BF1093" i="16"/>
  <c r="BE1018" i="16"/>
  <c r="BF1072" i="16"/>
  <c r="BE1086" i="16"/>
  <c r="BF1092" i="16"/>
  <c r="BE1049" i="16"/>
  <c r="BF1159" i="16"/>
  <c r="BF1135" i="16"/>
  <c r="BE1159" i="16"/>
  <c r="BE1161" i="16"/>
  <c r="BF1161" i="16"/>
  <c r="BF592" i="16"/>
  <c r="BJ582" i="16"/>
  <c r="BG582" i="16"/>
  <c r="AQ610" i="16"/>
  <c r="BF610" i="16" s="1"/>
  <c r="BB582" i="16"/>
  <c r="BF584" i="16"/>
  <c r="BF606" i="16"/>
  <c r="BE595" i="16"/>
  <c r="BE592" i="16"/>
  <c r="AT589" i="16"/>
  <c r="BI589" i="16"/>
  <c r="BK589" i="16" s="1"/>
  <c r="AQ589" i="16"/>
  <c r="BA589" i="16"/>
  <c r="BE589" i="16" s="1"/>
  <c r="BE615" i="16"/>
  <c r="BF590" i="16"/>
  <c r="BF597" i="16"/>
  <c r="BA614" i="16"/>
  <c r="BE614" i="16" s="1"/>
  <c r="AT614" i="16"/>
  <c r="BI614" i="16"/>
  <c r="BK614" i="16"/>
  <c r="AQ614" i="16"/>
  <c r="BF614" i="16" s="1"/>
  <c r="BF604" i="16"/>
  <c r="BE584" i="16"/>
  <c r="BF583" i="16"/>
  <c r="BD623" i="16"/>
  <c r="BD625" i="16"/>
  <c r="BD624" i="16"/>
  <c r="BD626" i="16" s="1"/>
  <c r="AQ598" i="16"/>
  <c r="BI598" i="16"/>
  <c r="BK598" i="16"/>
  <c r="AT598" i="16"/>
  <c r="BA598" i="16"/>
  <c r="BE598" i="16" s="1"/>
  <c r="BF585" i="16"/>
  <c r="BF622" i="16"/>
  <c r="BI545" i="16"/>
  <c r="BK545" i="16" s="1"/>
  <c r="AT545" i="16"/>
  <c r="BA545" i="16"/>
  <c r="AQ545" i="16"/>
  <c r="BF538" i="16"/>
  <c r="BF560" i="16"/>
  <c r="AQ556" i="16"/>
  <c r="BF556" i="16" s="1"/>
  <c r="BI556" i="16"/>
  <c r="BK556" i="16" s="1"/>
  <c r="BA556" i="16"/>
  <c r="AT556" i="16"/>
  <c r="BF562" i="16"/>
  <c r="BI569" i="16"/>
  <c r="AT569" i="16"/>
  <c r="AQ569" i="16"/>
  <c r="BA569" i="16"/>
  <c r="BE569" i="16" s="1"/>
  <c r="BF551" i="16"/>
  <c r="BI554" i="16"/>
  <c r="BK554" i="16" s="1"/>
  <c r="BA554" i="16"/>
  <c r="BE554" i="16" s="1"/>
  <c r="AQ554" i="16"/>
  <c r="BF554" i="16" s="1"/>
  <c r="AT554" i="16"/>
  <c r="BF539" i="16"/>
  <c r="BE561" i="16"/>
  <c r="BF546" i="16"/>
  <c r="BI574" i="16"/>
  <c r="BK574" i="16" s="1"/>
  <c r="AT574" i="16"/>
  <c r="BA574" i="16"/>
  <c r="AQ574" i="16"/>
  <c r="BF574" i="16" s="1"/>
  <c r="BI571" i="16"/>
  <c r="BK571" i="16" s="1"/>
  <c r="AQ571" i="16"/>
  <c r="BF571" i="16" s="1"/>
  <c r="BA571" i="16"/>
  <c r="BE571" i="16" s="1"/>
  <c r="AT571" i="16"/>
  <c r="BD578" i="16"/>
  <c r="BD579" i="16"/>
  <c r="BD581" i="16" s="1"/>
  <c r="AQ549" i="16"/>
  <c r="BF549" i="16" s="1"/>
  <c r="BI549" i="16"/>
  <c r="BK549" i="16" s="1"/>
  <c r="AT549" i="16"/>
  <c r="BA549" i="16"/>
  <c r="BE549" i="16" s="1"/>
  <c r="BF565" i="16"/>
  <c r="BF576" i="16"/>
  <c r="BI559" i="16"/>
  <c r="BK559" i="16" s="1"/>
  <c r="AQ559" i="16"/>
  <c r="BF559" i="16" s="1"/>
  <c r="BA559" i="16"/>
  <c r="BE559" i="16" s="1"/>
  <c r="AT559" i="16"/>
  <c r="BA566" i="16"/>
  <c r="BF552" i="16"/>
  <c r="BK496" i="16"/>
  <c r="BF502" i="16"/>
  <c r="BE493" i="16"/>
  <c r="BF452" i="16"/>
  <c r="BF451" i="16"/>
  <c r="BE484" i="16"/>
  <c r="BE479" i="16"/>
  <c r="BF479" i="16"/>
  <c r="BF484" i="16"/>
  <c r="BF379" i="16"/>
  <c r="BF386" i="16"/>
  <c r="BE358" i="16"/>
  <c r="BI372" i="16"/>
  <c r="AT372" i="16"/>
  <c r="BA372" i="16"/>
  <c r="AQ372" i="16"/>
  <c r="BF372" i="16" s="1"/>
  <c r="AQ324" i="16"/>
  <c r="BF324" i="16" s="1"/>
  <c r="BA324" i="16"/>
  <c r="BE324" i="16" s="1"/>
  <c r="BE313" i="16"/>
  <c r="BI315" i="16"/>
  <c r="AQ315" i="16"/>
  <c r="AT315" i="16"/>
  <c r="BA315" i="16"/>
  <c r="BE315" i="16"/>
  <c r="BI328" i="16"/>
  <c r="BK328" i="16" s="1"/>
  <c r="AQ328" i="16"/>
  <c r="BF328" i="16" s="1"/>
  <c r="AT328" i="16"/>
  <c r="BA328" i="16"/>
  <c r="BF152" i="16"/>
  <c r="AA51" i="36"/>
  <c r="C156" i="159" s="1"/>
  <c r="BF149" i="16"/>
  <c r="BF157" i="16"/>
  <c r="BF172" i="16"/>
  <c r="BF163" i="16"/>
  <c r="BF167" i="16"/>
  <c r="BF133" i="16"/>
  <c r="BF100" i="16"/>
  <c r="BF244" i="16"/>
  <c r="BF225" i="16"/>
  <c r="BF241" i="16"/>
  <c r="BF239" i="16"/>
  <c r="BF259" i="16"/>
  <c r="BF237" i="16"/>
  <c r="AQ327" i="16"/>
  <c r="AT327" i="16"/>
  <c r="BA327" i="16"/>
  <c r="BI327" i="16"/>
  <c r="BK327" i="16" s="1"/>
  <c r="AD354" i="16"/>
  <c r="AD312" i="16" s="1"/>
  <c r="BI312" i="16" s="1"/>
  <c r="BI657" i="16"/>
  <c r="BK657" i="16" s="1"/>
  <c r="AQ657" i="16"/>
  <c r="BF657" i="16" s="1"/>
  <c r="AT657" i="16"/>
  <c r="BA657" i="16"/>
  <c r="BE657" i="16" s="1"/>
  <c r="BI937" i="16"/>
  <c r="BK937" i="16" s="1"/>
  <c r="AT937" i="16"/>
  <c r="BA937" i="16"/>
  <c r="BE937" i="16" s="1"/>
  <c r="AQ937" i="16"/>
  <c r="BF937" i="16" s="1"/>
  <c r="BI609" i="16"/>
  <c r="BK609" i="16" s="1"/>
  <c r="AT609" i="16"/>
  <c r="BA609" i="16"/>
  <c r="BE609" i="16"/>
  <c r="AQ609" i="16"/>
  <c r="BI811" i="16"/>
  <c r="BA811" i="16"/>
  <c r="BE811" i="16" s="1"/>
  <c r="AT811" i="16"/>
  <c r="AQ811" i="16"/>
  <c r="BF811" i="16" s="1"/>
  <c r="BK298" i="16"/>
  <c r="BJ309" i="16"/>
  <c r="BI658" i="16"/>
  <c r="BK658" i="16"/>
  <c r="BA658" i="16"/>
  <c r="BE658" i="16" s="1"/>
  <c r="AQ658" i="16"/>
  <c r="BF658" i="16" s="1"/>
  <c r="BI922" i="16"/>
  <c r="BK922" i="16" s="1"/>
  <c r="AT616" i="16"/>
  <c r="BA616" i="16"/>
  <c r="BE616" i="16" s="1"/>
  <c r="AQ616" i="16"/>
  <c r="BF616" i="16" s="1"/>
  <c r="AT648" i="16"/>
  <c r="BA648" i="16"/>
  <c r="BE648" i="16" s="1"/>
  <c r="AQ648" i="16"/>
  <c r="BF648" i="16" s="1"/>
  <c r="BA347" i="16"/>
  <c r="BE347" i="16" s="1"/>
  <c r="AT347" i="16"/>
  <c r="AQ347" i="16"/>
  <c r="BF347" i="16" s="1"/>
  <c r="BI347" i="16"/>
  <c r="BK347" i="16" s="1"/>
  <c r="BA666" i="16"/>
  <c r="BE666" i="16" s="1"/>
  <c r="AT666" i="16"/>
  <c r="BI925" i="16"/>
  <c r="BK925" i="16" s="1"/>
  <c r="AQ925" i="16"/>
  <c r="BF925" i="16" s="1"/>
  <c r="AT925" i="16"/>
  <c r="BA925" i="16"/>
  <c r="BI617" i="16"/>
  <c r="BK617" i="16" s="1"/>
  <c r="BA617" i="16"/>
  <c r="BE617" i="16" s="1"/>
  <c r="BI751" i="16"/>
  <c r="BK751" i="16" s="1"/>
  <c r="AQ751" i="16"/>
  <c r="BF751" i="16" s="1"/>
  <c r="BA751" i="16"/>
  <c r="AT751" i="16"/>
  <c r="BI966" i="16"/>
  <c r="BK966" i="16" s="1"/>
  <c r="AT966" i="16"/>
  <c r="BA966" i="16"/>
  <c r="BE966" i="16" s="1"/>
  <c r="AQ966" i="16"/>
  <c r="BF966" i="16" s="1"/>
  <c r="AQ1110" i="16"/>
  <c r="BF1110" i="16" s="1"/>
  <c r="AQ275" i="16"/>
  <c r="BF275" i="16" s="1"/>
  <c r="BA275" i="16"/>
  <c r="BE275" i="16" s="1"/>
  <c r="AD309" i="16"/>
  <c r="AD267" i="16" s="1"/>
  <c r="BI267" i="16" s="1"/>
  <c r="BK267" i="16" s="1"/>
  <c r="BA600" i="16"/>
  <c r="AT600" i="16"/>
  <c r="BI934" i="16"/>
  <c r="BK934" i="16" s="1"/>
  <c r="BA934" i="16"/>
  <c r="BE934" i="16" s="1"/>
  <c r="AT934" i="16"/>
  <c r="AQ934" i="16"/>
  <c r="BA608" i="16"/>
  <c r="AQ608" i="16"/>
  <c r="BF608" i="16" s="1"/>
  <c r="BI757" i="16"/>
  <c r="BK757" i="16"/>
  <c r="AT757" i="16"/>
  <c r="BA757" i="16"/>
  <c r="BE757" i="16"/>
  <c r="AQ757" i="16"/>
  <c r="BF757" i="16" s="1"/>
  <c r="BI1107" i="16"/>
  <c r="BK1107" i="16" s="1"/>
  <c r="BK406" i="16"/>
  <c r="BF862" i="16"/>
  <c r="BK882" i="16"/>
  <c r="BE680" i="16"/>
  <c r="BF680" i="16"/>
  <c r="BE788" i="16"/>
  <c r="BF788" i="16"/>
  <c r="BF151" i="16"/>
  <c r="BF147" i="16"/>
  <c r="BF143" i="16"/>
  <c r="BF135" i="16"/>
  <c r="BF660" i="16"/>
  <c r="BF1081" i="16"/>
  <c r="BB265" i="16"/>
  <c r="BF996" i="16"/>
  <c r="BF598" i="16"/>
  <c r="BF589" i="16"/>
  <c r="BF569" i="16"/>
  <c r="BE372" i="16"/>
  <c r="BK372" i="16"/>
  <c r="BF315" i="16"/>
  <c r="BE751" i="16"/>
  <c r="BF327" i="16"/>
  <c r="BF609" i="16"/>
  <c r="BE600" i="16"/>
  <c r="BF934" i="16"/>
  <c r="AA33" i="36"/>
  <c r="C155" i="159" s="1"/>
  <c r="C157" i="159"/>
  <c r="C142" i="159"/>
  <c r="C143" i="159"/>
  <c r="DM25" i="36"/>
  <c r="BM60" i="37"/>
  <c r="AR64" i="37" s="1"/>
  <c r="BL123" i="37"/>
  <c r="C190" i="159"/>
  <c r="C193" i="159" s="1"/>
  <c r="C210" i="159" s="1"/>
  <c r="C205" i="159"/>
  <c r="BM31" i="37" s="1"/>
  <c r="C201" i="159"/>
  <c r="BM29" i="37" s="1"/>
  <c r="BL117" i="37"/>
  <c r="BL116" i="37"/>
  <c r="BL100" i="37"/>
  <c r="BM33" i="37"/>
  <c r="AR37" i="37" s="1"/>
  <c r="BL118" i="37"/>
  <c r="CE45" i="36"/>
  <c r="BL127" i="37"/>
  <c r="BL132" i="37" s="1"/>
  <c r="BL121" i="37"/>
  <c r="BL122" i="37"/>
  <c r="C231" i="159"/>
  <c r="BM56" i="37" s="1"/>
  <c r="C235" i="159"/>
  <c r="BM58" i="37" s="1"/>
  <c r="BL101" i="37"/>
  <c r="CW61" i="36"/>
  <c r="BE169" i="16" l="1"/>
  <c r="BE157" i="16"/>
  <c r="BK137" i="16"/>
  <c r="BK153" i="16"/>
  <c r="AT172" i="16"/>
  <c r="BA141" i="16"/>
  <c r="BE141" i="16" s="1"/>
  <c r="BI89" i="16"/>
  <c r="AQ121" i="16"/>
  <c r="BF121" i="16" s="1"/>
  <c r="BK91" i="16"/>
  <c r="BA155" i="16"/>
  <c r="BE155" i="16" s="1"/>
  <c r="AD174" i="16"/>
  <c r="AD132" i="16" s="1"/>
  <c r="BI132" i="16" s="1"/>
  <c r="BK132" i="16" s="1"/>
  <c r="AQ155" i="16"/>
  <c r="BF155" i="16" s="1"/>
  <c r="AT155" i="16"/>
  <c r="BI155" i="16"/>
  <c r="BK155" i="16" s="1"/>
  <c r="BE140" i="16"/>
  <c r="BE144" i="16"/>
  <c r="BE160" i="16"/>
  <c r="AQ160" i="16"/>
  <c r="BF160" i="16" s="1"/>
  <c r="BI163" i="16"/>
  <c r="BK163" i="16" s="1"/>
  <c r="BI136" i="16"/>
  <c r="BK136" i="16" s="1"/>
  <c r="BA146" i="16"/>
  <c r="BE146" i="16" s="1"/>
  <c r="BK133" i="16"/>
  <c r="BE158" i="16"/>
  <c r="BB132" i="16"/>
  <c r="BB173" i="16" s="1"/>
  <c r="BK148" i="16"/>
  <c r="BE167" i="16"/>
  <c r="BE138" i="16"/>
  <c r="BI102" i="16"/>
  <c r="BA102" i="16"/>
  <c r="AQ110" i="16"/>
  <c r="BF110" i="16" s="1"/>
  <c r="BA90" i="16"/>
  <c r="BE90" i="16" s="1"/>
  <c r="BE111" i="16"/>
  <c r="BG126" i="16"/>
  <c r="BJ102" i="16"/>
  <c r="BG102" i="16"/>
  <c r="AD114" i="16"/>
  <c r="AQ114" i="16" s="1"/>
  <c r="BF114" i="16" s="1"/>
  <c r="BG114" i="16"/>
  <c r="BA115" i="16"/>
  <c r="BE115" i="16" s="1"/>
  <c r="BI115" i="16"/>
  <c r="BK115" i="16" s="1"/>
  <c r="BJ90" i="16"/>
  <c r="BK105" i="16"/>
  <c r="AQ122" i="16"/>
  <c r="BF122" i="16" s="1"/>
  <c r="BI98" i="16"/>
  <c r="BK98" i="16" s="1"/>
  <c r="BA98" i="16"/>
  <c r="BE98" i="16" s="1"/>
  <c r="BA105" i="16"/>
  <c r="BE105" i="16" s="1"/>
  <c r="BK117" i="16"/>
  <c r="BK108" i="16"/>
  <c r="BE127" i="16"/>
  <c r="BE120" i="16"/>
  <c r="BE94" i="16"/>
  <c r="BK124" i="16"/>
  <c r="BK126" i="16"/>
  <c r="AQ102" i="16"/>
  <c r="BF102" i="16" s="1"/>
  <c r="AQ96" i="16"/>
  <c r="BF96" i="16" s="1"/>
  <c r="BE117" i="16"/>
  <c r="BE122" i="16"/>
  <c r="BA101" i="16"/>
  <c r="BE100" i="16"/>
  <c r="BA113" i="16"/>
  <c r="BE113" i="16" s="1"/>
  <c r="AQ91" i="16"/>
  <c r="BF91" i="16" s="1"/>
  <c r="AD109" i="16"/>
  <c r="AQ101" i="16"/>
  <c r="BF101" i="16" s="1"/>
  <c r="BE110" i="16"/>
  <c r="BA91" i="16"/>
  <c r="BE91" i="16" s="1"/>
  <c r="BA124" i="16"/>
  <c r="BE124" i="16" s="1"/>
  <c r="BI90" i="16"/>
  <c r="AQ105" i="16"/>
  <c r="BF105" i="16" s="1"/>
  <c r="BI94" i="16"/>
  <c r="BK94" i="16" s="1"/>
  <c r="BA108" i="16"/>
  <c r="BE108" i="16" s="1"/>
  <c r="AQ124" i="16"/>
  <c r="BF124" i="16" s="1"/>
  <c r="AQ98" i="16"/>
  <c r="BF98" i="16" s="1"/>
  <c r="AQ94" i="16"/>
  <c r="BF94" i="16" s="1"/>
  <c r="BA89" i="16"/>
  <c r="BE89" i="16" s="1"/>
  <c r="BE116" i="16"/>
  <c r="BK119" i="16"/>
  <c r="AQ92" i="16"/>
  <c r="BF92" i="16" s="1"/>
  <c r="BB92" i="16"/>
  <c r="AV487" i="16"/>
  <c r="AV468" i="16"/>
  <c r="AV473" i="16"/>
  <c r="AV475" i="16"/>
  <c r="AC489" i="16"/>
  <c r="AV470" i="16"/>
  <c r="AV472" i="16"/>
  <c r="AV484" i="16"/>
  <c r="AV469" i="16"/>
  <c r="AV489" i="16"/>
  <c r="AV488" i="16"/>
  <c r="AV471" i="16"/>
  <c r="AV462" i="16"/>
  <c r="AV465" i="16"/>
  <c r="AV464" i="16"/>
  <c r="AV482" i="16"/>
  <c r="AV460" i="16"/>
  <c r="C170" i="159"/>
  <c r="BA96" i="16"/>
  <c r="BE96" i="16" s="1"/>
  <c r="BB102" i="16"/>
  <c r="BA126" i="16"/>
  <c r="BE126" i="16" s="1"/>
  <c r="AQ88" i="16"/>
  <c r="BF88" i="16" s="1"/>
  <c r="BI96" i="16"/>
  <c r="BI88" i="16"/>
  <c r="BK88" i="16" s="1"/>
  <c r="AQ126" i="16"/>
  <c r="BF126" i="16" s="1"/>
  <c r="AM129" i="16"/>
  <c r="AM87" i="16" s="1"/>
  <c r="BA119" i="16"/>
  <c r="BE119" i="16" s="1"/>
  <c r="BJ106" i="16"/>
  <c r="AQ119" i="16"/>
  <c r="BF119" i="16" s="1"/>
  <c r="AD106" i="16"/>
  <c r="BG96" i="16"/>
  <c r="BI111" i="16"/>
  <c r="BK111" i="16" s="1"/>
  <c r="AQ107" i="16"/>
  <c r="BF107" i="16" s="1"/>
  <c r="BK97" i="16"/>
  <c r="BA107" i="16"/>
  <c r="BE107" i="16" s="1"/>
  <c r="BJ96" i="16"/>
  <c r="AG129" i="16"/>
  <c r="AG87" i="16" s="1"/>
  <c r="AQ97" i="16"/>
  <c r="BF97" i="16" s="1"/>
  <c r="BE101" i="16"/>
  <c r="AQ117" i="16"/>
  <c r="BF117" i="16" s="1"/>
  <c r="BE88" i="16"/>
  <c r="AJ129" i="16"/>
  <c r="AJ87" i="16" s="1"/>
  <c r="BJ118" i="16"/>
  <c r="BE99" i="16"/>
  <c r="AD118" i="16"/>
  <c r="BE95" i="16"/>
  <c r="BK89" i="16"/>
  <c r="C171" i="159"/>
  <c r="BL124" i="37"/>
  <c r="BL131" i="37" s="1"/>
  <c r="C220" i="159"/>
  <c r="C236" i="159"/>
  <c r="C69" i="159"/>
  <c r="BL119" i="37"/>
  <c r="BL130" i="37" s="1"/>
  <c r="BF22" i="37"/>
  <c r="C194" i="159"/>
  <c r="C196" i="159" s="1"/>
  <c r="C198" i="159" s="1"/>
  <c r="AZ29" i="37" s="1"/>
  <c r="C222" i="159"/>
  <c r="BG537" i="16"/>
  <c r="BJ537" i="16"/>
  <c r="BI641" i="16"/>
  <c r="BK641" i="16" s="1"/>
  <c r="AQ641" i="16"/>
  <c r="BF641" i="16" s="1"/>
  <c r="AT641" i="16"/>
  <c r="BA641" i="16"/>
  <c r="BE641" i="16" s="1"/>
  <c r="BB310" i="16"/>
  <c r="W102" i="36"/>
  <c r="BI555" i="16"/>
  <c r="BK555" i="16" s="1"/>
  <c r="BA555" i="16"/>
  <c r="BE555" i="16" s="1"/>
  <c r="AQ555" i="16"/>
  <c r="BF555" i="16" s="1"/>
  <c r="AT555" i="16"/>
  <c r="AB110" i="36"/>
  <c r="BC671" i="16"/>
  <c r="BB852" i="16"/>
  <c r="BC625" i="16"/>
  <c r="BC623" i="16"/>
  <c r="BC624" i="16"/>
  <c r="BC353" i="16"/>
  <c r="BC354" i="16"/>
  <c r="BC355" i="16"/>
  <c r="AD624" i="16"/>
  <c r="AD582" i="16" s="1"/>
  <c r="BI582" i="16" s="1"/>
  <c r="BK582" i="16" s="1"/>
  <c r="BI610" i="16"/>
  <c r="BK610" i="16" s="1"/>
  <c r="AT610" i="16"/>
  <c r="BA610" i="16"/>
  <c r="BE610" i="16" s="1"/>
  <c r="BE583" i="16"/>
  <c r="BE237" i="16"/>
  <c r="BE278" i="16"/>
  <c r="BE724" i="16"/>
  <c r="BB717" i="16"/>
  <c r="BB625" i="16"/>
  <c r="BB624" i="16"/>
  <c r="BB623" i="16"/>
  <c r="BB264" i="16"/>
  <c r="BB263" i="16"/>
  <c r="BE647" i="16"/>
  <c r="BB627" i="16"/>
  <c r="BB805" i="16"/>
  <c r="BB804" i="16"/>
  <c r="BB803" i="16"/>
  <c r="BE159" i="16"/>
  <c r="BC533" i="16"/>
  <c r="BC534" i="16"/>
  <c r="BC535" i="16"/>
  <c r="AD489" i="16"/>
  <c r="AD447" i="16" s="1"/>
  <c r="BI447" i="16" s="1"/>
  <c r="BI463" i="16"/>
  <c r="BK463" i="16" s="1"/>
  <c r="AT463" i="16"/>
  <c r="BA463" i="16"/>
  <c r="BE463" i="16" s="1"/>
  <c r="AQ463" i="16"/>
  <c r="BF463" i="16" s="1"/>
  <c r="AQ906" i="16"/>
  <c r="BF906" i="16" s="1"/>
  <c r="BI906" i="16"/>
  <c r="BK906" i="16" s="1"/>
  <c r="AT906" i="16"/>
  <c r="BA906" i="16"/>
  <c r="BE906" i="16" s="1"/>
  <c r="BC537" i="16"/>
  <c r="BE539" i="16"/>
  <c r="BE989" i="16"/>
  <c r="BB987" i="16"/>
  <c r="BE944" i="16"/>
  <c r="BB942" i="16"/>
  <c r="BI900" i="16"/>
  <c r="BK900" i="16" s="1"/>
  <c r="AT900" i="16"/>
  <c r="AQ900" i="16"/>
  <c r="BF900" i="16" s="1"/>
  <c r="BA900" i="16"/>
  <c r="BI674" i="16"/>
  <c r="BK674" i="16" s="1"/>
  <c r="BA674" i="16"/>
  <c r="BE674" i="16" s="1"/>
  <c r="AQ674" i="16"/>
  <c r="BF674" i="16" s="1"/>
  <c r="BI904" i="16"/>
  <c r="BK904" i="16" s="1"/>
  <c r="BA904" i="16"/>
  <c r="BE904" i="16" s="1"/>
  <c r="AT904" i="16"/>
  <c r="AQ904" i="16"/>
  <c r="BF904" i="16" s="1"/>
  <c r="BC132" i="16"/>
  <c r="BE156" i="16"/>
  <c r="BA285" i="16"/>
  <c r="BE285" i="16" s="1"/>
  <c r="AQ285" i="16"/>
  <c r="BF285" i="16" s="1"/>
  <c r="BI285" i="16"/>
  <c r="BK285" i="16" s="1"/>
  <c r="AT359" i="16"/>
  <c r="AQ359" i="16"/>
  <c r="BF359" i="16" s="1"/>
  <c r="BA359" i="16"/>
  <c r="BI359" i="16"/>
  <c r="BK359" i="16" s="1"/>
  <c r="AD399" i="16"/>
  <c r="AD357" i="16" s="1"/>
  <c r="BI357" i="16" s="1"/>
  <c r="BI431" i="16"/>
  <c r="BK431" i="16" s="1"/>
  <c r="AT431" i="16"/>
  <c r="AQ431" i="16"/>
  <c r="BF431" i="16" s="1"/>
  <c r="BA431" i="16"/>
  <c r="BI1149" i="16"/>
  <c r="BK1149" i="16" s="1"/>
  <c r="AQ1149" i="16"/>
  <c r="BF1149" i="16" s="1"/>
  <c r="AT1149" i="16"/>
  <c r="BA1149" i="16"/>
  <c r="BE1149" i="16" s="1"/>
  <c r="BK222" i="16"/>
  <c r="BE359" i="16"/>
  <c r="BC1030" i="16"/>
  <c r="BC1028" i="16"/>
  <c r="BC1029" i="16"/>
  <c r="BE1037" i="16"/>
  <c r="BI1050" i="16"/>
  <c r="BK1050" i="16" s="1"/>
  <c r="AQ1050" i="16"/>
  <c r="BF1050" i="16" s="1"/>
  <c r="BA1050" i="16"/>
  <c r="BE1050" i="16" s="1"/>
  <c r="AT1050" i="16"/>
  <c r="BB492" i="16"/>
  <c r="BB537" i="16"/>
  <c r="BI631" i="16"/>
  <c r="BK631" i="16" s="1"/>
  <c r="BA631" i="16"/>
  <c r="BE631" i="16" s="1"/>
  <c r="AT631" i="16"/>
  <c r="AQ631" i="16"/>
  <c r="BF631" i="16" s="1"/>
  <c r="BI909" i="16"/>
  <c r="BK909" i="16" s="1"/>
  <c r="BA909" i="16"/>
  <c r="BE909" i="16" s="1"/>
  <c r="AQ909" i="16"/>
  <c r="BF909" i="16" s="1"/>
  <c r="AT909" i="16"/>
  <c r="BB308" i="16"/>
  <c r="BE568" i="16"/>
  <c r="AT324" i="16"/>
  <c r="BI324" i="16"/>
  <c r="BE1124" i="16"/>
  <c r="BB1122" i="16"/>
  <c r="BE154" i="16"/>
  <c r="AQ568" i="16"/>
  <c r="BF568" i="16" s="1"/>
  <c r="AT568" i="16"/>
  <c r="BI568" i="16"/>
  <c r="BK568" i="16" s="1"/>
  <c r="BE556" i="16"/>
  <c r="BE552" i="16"/>
  <c r="BK417" i="16"/>
  <c r="AQ433" i="16"/>
  <c r="BF433" i="16" s="1"/>
  <c r="BI433" i="16"/>
  <c r="BK433" i="16" s="1"/>
  <c r="BE601" i="16"/>
  <c r="BE251" i="16"/>
  <c r="AQ886" i="16"/>
  <c r="BF886" i="16" s="1"/>
  <c r="AT886" i="16"/>
  <c r="BA886" i="16"/>
  <c r="BE886" i="16" s="1"/>
  <c r="BI886" i="16"/>
  <c r="BK886" i="16" s="1"/>
  <c r="BA1002" i="16"/>
  <c r="AQ1002" i="16"/>
  <c r="BF1002" i="16" s="1"/>
  <c r="AQ1045" i="16"/>
  <c r="BF1045" i="16" s="1"/>
  <c r="AT1045" i="16"/>
  <c r="BA1045" i="16"/>
  <c r="BE1045" i="16" s="1"/>
  <c r="BI997" i="16"/>
  <c r="BK997" i="16" s="1"/>
  <c r="AQ997" i="16"/>
  <c r="BF997" i="16" s="1"/>
  <c r="BA997" i="16"/>
  <c r="BC309" i="16"/>
  <c r="BC308" i="16"/>
  <c r="BC310" i="16"/>
  <c r="BI898" i="16"/>
  <c r="BK898" i="16" s="1"/>
  <c r="BA898" i="16"/>
  <c r="BE898" i="16" s="1"/>
  <c r="BK435" i="16"/>
  <c r="AZ27" i="37"/>
  <c r="C141" i="159"/>
  <c r="C169" i="159" s="1"/>
  <c r="BK998" i="16"/>
  <c r="BE652" i="16"/>
  <c r="BE825" i="16"/>
  <c r="BE431" i="16"/>
  <c r="BA170" i="16"/>
  <c r="BE170" i="16" s="1"/>
  <c r="BI752" i="16"/>
  <c r="BK752" i="16" s="1"/>
  <c r="AT752" i="16"/>
  <c r="AQ752" i="16"/>
  <c r="BF752" i="16" s="1"/>
  <c r="BI809" i="16"/>
  <c r="BK809" i="16" s="1"/>
  <c r="AT809" i="16"/>
  <c r="AQ809" i="16"/>
  <c r="BF809" i="16" s="1"/>
  <c r="BA809" i="16"/>
  <c r="BE809" i="16" s="1"/>
  <c r="BI1008" i="16"/>
  <c r="BK1008" i="16" s="1"/>
  <c r="AT1008" i="16"/>
  <c r="BA1008" i="16"/>
  <c r="BE1008" i="16" s="1"/>
  <c r="AQ1008" i="16"/>
  <c r="BF1008" i="16" s="1"/>
  <c r="BE410" i="16"/>
  <c r="BK618" i="16"/>
  <c r="BE245" i="16"/>
  <c r="BA125" i="16"/>
  <c r="BE125" i="16" s="1"/>
  <c r="BI125" i="16"/>
  <c r="BK125" i="16" s="1"/>
  <c r="AQ125" i="16"/>
  <c r="BF125" i="16" s="1"/>
  <c r="AT158" i="16"/>
  <c r="AQ158" i="16"/>
  <c r="BF158" i="16" s="1"/>
  <c r="BI197" i="16"/>
  <c r="BK197" i="16" s="1"/>
  <c r="AT197" i="16"/>
  <c r="AQ197" i="16"/>
  <c r="BF197" i="16" s="1"/>
  <c r="BA197" i="16"/>
  <c r="BI201" i="16"/>
  <c r="BK201" i="16" s="1"/>
  <c r="BA201" i="16"/>
  <c r="AT201" i="16"/>
  <c r="AQ201" i="16"/>
  <c r="BF201" i="16" s="1"/>
  <c r="BI252" i="16"/>
  <c r="BK252" i="16" s="1"/>
  <c r="BA252" i="16"/>
  <c r="BE252" i="16" s="1"/>
  <c r="AT361" i="16"/>
  <c r="AQ361" i="16"/>
  <c r="BF361" i="16" s="1"/>
  <c r="BI361" i="16"/>
  <c r="BK361" i="16" s="1"/>
  <c r="BA361" i="16"/>
  <c r="BA800" i="16"/>
  <c r="BE800" i="16" s="1"/>
  <c r="BI800" i="16"/>
  <c r="BK800" i="16" s="1"/>
  <c r="AT800" i="16"/>
  <c r="AQ800" i="16"/>
  <c r="BF800" i="16" s="1"/>
  <c r="BA1016" i="16"/>
  <c r="BE1016" i="16" s="1"/>
  <c r="AT1016" i="16"/>
  <c r="AQ1016" i="16"/>
  <c r="BF1016" i="16" s="1"/>
  <c r="BE990" i="16"/>
  <c r="BE550" i="16"/>
  <c r="BA887" i="16"/>
  <c r="BE887" i="16" s="1"/>
  <c r="AQ887" i="16"/>
  <c r="BF887" i="16" s="1"/>
  <c r="AT887" i="16"/>
  <c r="BI887" i="16"/>
  <c r="AT573" i="16"/>
  <c r="BA573" i="16"/>
  <c r="BE573" i="16" s="1"/>
  <c r="AQ573" i="16"/>
  <c r="BF573" i="16" s="1"/>
  <c r="BI573" i="16"/>
  <c r="BK573" i="16" s="1"/>
  <c r="AQ567" i="16"/>
  <c r="BF567" i="16" s="1"/>
  <c r="BA567" i="16"/>
  <c r="BI632" i="16"/>
  <c r="BK632" i="16" s="1"/>
  <c r="AQ632" i="16"/>
  <c r="BF632" i="16" s="1"/>
  <c r="BE613" i="16"/>
  <c r="BE166" i="16"/>
  <c r="BE197" i="16"/>
  <c r="BK887" i="16"/>
  <c r="AT351" i="16"/>
  <c r="AQ351" i="16"/>
  <c r="BF351" i="16" s="1"/>
  <c r="BI351" i="16"/>
  <c r="BK351" i="16" s="1"/>
  <c r="BI570" i="16"/>
  <c r="BK570" i="16" s="1"/>
  <c r="AQ570" i="16"/>
  <c r="BF570" i="16" s="1"/>
  <c r="BA570" i="16"/>
  <c r="BE570" i="16" s="1"/>
  <c r="AT570" i="16"/>
  <c r="BG624" i="16"/>
  <c r="BG626" i="16" s="1"/>
  <c r="C206" i="159"/>
  <c r="AQ617" i="16"/>
  <c r="BF617" i="16" s="1"/>
  <c r="BE566" i="16"/>
  <c r="BK569" i="16"/>
  <c r="BE97" i="16"/>
  <c r="BE1027" i="16"/>
  <c r="AQ282" i="16"/>
  <c r="BF282" i="16" s="1"/>
  <c r="BA282" i="16"/>
  <c r="BE282" i="16" s="1"/>
  <c r="BI282" i="16"/>
  <c r="BK282" i="16" s="1"/>
  <c r="BI808" i="16"/>
  <c r="BK808" i="16" s="1"/>
  <c r="AT808" i="16"/>
  <c r="BA922" i="16"/>
  <c r="BE922" i="16" s="1"/>
  <c r="BE328" i="16"/>
  <c r="BB1120" i="16"/>
  <c r="BE830" i="16"/>
  <c r="BE742" i="16"/>
  <c r="BI245" i="16"/>
  <c r="BK245" i="16" s="1"/>
  <c r="BA245" i="16"/>
  <c r="AQ300" i="16"/>
  <c r="BF300" i="16" s="1"/>
  <c r="BA300" i="16"/>
  <c r="BE300" i="16" s="1"/>
  <c r="BI300" i="16"/>
  <c r="BK300" i="16" s="1"/>
  <c r="AQ407" i="16"/>
  <c r="BF407" i="16" s="1"/>
  <c r="BA407" i="16"/>
  <c r="BE407" i="16" s="1"/>
  <c r="AT407" i="16"/>
  <c r="BI506" i="16"/>
  <c r="BK506" i="16" s="1"/>
  <c r="AT506" i="16"/>
  <c r="AQ506" i="16"/>
  <c r="BF506" i="16" s="1"/>
  <c r="BA506" i="16"/>
  <c r="BE506" i="16" s="1"/>
  <c r="BI242" i="16"/>
  <c r="BK242" i="16" s="1"/>
  <c r="BA242" i="16"/>
  <c r="BE242" i="16" s="1"/>
  <c r="AQ242" i="16"/>
  <c r="BF242" i="16" s="1"/>
  <c r="BE149" i="16"/>
  <c r="AQ922" i="16"/>
  <c r="BF922" i="16" s="1"/>
  <c r="AD849" i="16"/>
  <c r="AD807" i="16" s="1"/>
  <c r="BI807" i="16" s="1"/>
  <c r="BB1118" i="16"/>
  <c r="BE567" i="16"/>
  <c r="BE201" i="16"/>
  <c r="BE924" i="16"/>
  <c r="BK739" i="16"/>
  <c r="BI793" i="16"/>
  <c r="BK793" i="16" s="1"/>
  <c r="AQ793" i="16"/>
  <c r="BF793" i="16" s="1"/>
  <c r="BA793" i="16"/>
  <c r="BE793" i="16" s="1"/>
  <c r="AT793" i="16"/>
  <c r="BE866" i="16"/>
  <c r="BK157" i="16"/>
  <c r="BE361" i="16"/>
  <c r="BE357" i="16" s="1"/>
  <c r="BE753" i="16"/>
  <c r="BK1006" i="16"/>
  <c r="BI152" i="16"/>
  <c r="BK152" i="16" s="1"/>
  <c r="AT152" i="16"/>
  <c r="AQ808" i="16"/>
  <c r="BF808" i="16" s="1"/>
  <c r="AQ878" i="16"/>
  <c r="BF878" i="16" s="1"/>
  <c r="BA878" i="16"/>
  <c r="BE878" i="16" s="1"/>
  <c r="AT878" i="16"/>
  <c r="BI750" i="16"/>
  <c r="BK750" i="16" s="1"/>
  <c r="AT750" i="16"/>
  <c r="AQ750" i="16"/>
  <c r="BF750" i="16" s="1"/>
  <c r="BJ222" i="16"/>
  <c r="BG222" i="16"/>
  <c r="BE608" i="16"/>
  <c r="BI775" i="16"/>
  <c r="BK775" i="16" s="1"/>
  <c r="AT775" i="16"/>
  <c r="BA775" i="16"/>
  <c r="BE775" i="16" s="1"/>
  <c r="AQ775" i="16"/>
  <c r="BF775" i="16" s="1"/>
  <c r="BA947" i="16"/>
  <c r="BE947" i="16" s="1"/>
  <c r="AT947" i="16"/>
  <c r="AQ947" i="16"/>
  <c r="BF947" i="16" s="1"/>
  <c r="BI960" i="16"/>
  <c r="BK960" i="16" s="1"/>
  <c r="BA960" i="16"/>
  <c r="BE960" i="16" s="1"/>
  <c r="AT960" i="16"/>
  <c r="AQ960" i="16"/>
  <c r="BF960" i="16" s="1"/>
  <c r="BI869" i="16"/>
  <c r="BK869" i="16" s="1"/>
  <c r="AT869" i="16"/>
  <c r="BA869" i="16"/>
  <c r="BE869" i="16" s="1"/>
  <c r="AQ869" i="16"/>
  <c r="BF869" i="16" s="1"/>
  <c r="BI980" i="16"/>
  <c r="BK980" i="16" s="1"/>
  <c r="BA980" i="16"/>
  <c r="BE980" i="16" s="1"/>
  <c r="AQ980" i="16"/>
  <c r="BF980" i="16" s="1"/>
  <c r="AT980" i="16"/>
  <c r="BK881" i="16"/>
  <c r="AQ1006" i="16"/>
  <c r="BF1006" i="16" s="1"/>
  <c r="BA1006" i="16"/>
  <c r="BE1006" i="16" s="1"/>
  <c r="BA403" i="16"/>
  <c r="BE403" i="16" s="1"/>
  <c r="AT403" i="16"/>
  <c r="BI403" i="16"/>
  <c r="BK403" i="16" s="1"/>
  <c r="AT467" i="16"/>
  <c r="AQ467" i="16"/>
  <c r="BF467" i="16" s="1"/>
  <c r="BI719" i="16"/>
  <c r="BK719" i="16" s="1"/>
  <c r="BA719" i="16"/>
  <c r="BE719" i="16" s="1"/>
  <c r="BA808" i="16"/>
  <c r="BE808" i="16" s="1"/>
  <c r="BE254" i="16"/>
  <c r="BE442" i="16"/>
  <c r="BE162" i="16"/>
  <c r="BD308" i="16"/>
  <c r="BK1150" i="16"/>
  <c r="BK1011" i="16"/>
  <c r="AQ332" i="16"/>
  <c r="BF332" i="16" s="1"/>
  <c r="BA332" i="16"/>
  <c r="BE332" i="16" s="1"/>
  <c r="AT332" i="16"/>
  <c r="AQ1048" i="16"/>
  <c r="BF1048" i="16" s="1"/>
  <c r="AT1048" i="16"/>
  <c r="BI1071" i="16"/>
  <c r="BA1071" i="16"/>
  <c r="BE1071" i="16" s="1"/>
  <c r="AQ1071" i="16"/>
  <c r="BF1071" i="16" s="1"/>
  <c r="BE997" i="16"/>
  <c r="BE963" i="16"/>
  <c r="AT1018" i="16"/>
  <c r="BE1057" i="16"/>
  <c r="BK511" i="16"/>
  <c r="BK821" i="16"/>
  <c r="BI664" i="16"/>
  <c r="BK664" i="16" s="1"/>
  <c r="BA664" i="16"/>
  <c r="BE664" i="16" s="1"/>
  <c r="AT664" i="16"/>
  <c r="BI1085" i="16"/>
  <c r="BK1085" i="16" s="1"/>
  <c r="AQ1085" i="16"/>
  <c r="BF1085" i="16" s="1"/>
  <c r="AT1085" i="16"/>
  <c r="BA1085" i="16"/>
  <c r="BE1085" i="16" s="1"/>
  <c r="BI923" i="16"/>
  <c r="AT923" i="16"/>
  <c r="BA923" i="16"/>
  <c r="BE923" i="16" s="1"/>
  <c r="AQ923" i="16"/>
  <c r="BF923" i="16" s="1"/>
  <c r="BE900" i="16"/>
  <c r="BE289" i="16"/>
  <c r="BE932" i="16"/>
  <c r="BE1064" i="16"/>
  <c r="BE501" i="16"/>
  <c r="BK745" i="16"/>
  <c r="BK1052" i="16"/>
  <c r="BG579" i="16"/>
  <c r="BG581" i="16" s="1"/>
  <c r="AT1041" i="16"/>
  <c r="AT646" i="16"/>
  <c r="AQ646" i="16"/>
  <c r="BF646" i="16" s="1"/>
  <c r="BI646" i="16"/>
  <c r="BE752" i="16"/>
  <c r="BK1092" i="16"/>
  <c r="BE530" i="16"/>
  <c r="BE202" i="16"/>
  <c r="BK470" i="16"/>
  <c r="BK392" i="16"/>
  <c r="BK923" i="16"/>
  <c r="BG447" i="16"/>
  <c r="BJ447" i="16"/>
  <c r="BB1040" i="16"/>
  <c r="BE1040" i="16" s="1"/>
  <c r="AQ1040" i="16"/>
  <c r="BF1040" i="16" s="1"/>
  <c r="BI575" i="16"/>
  <c r="BK575" i="16" s="1"/>
  <c r="BA575" i="16"/>
  <c r="BE575" i="16" s="1"/>
  <c r="BE1012" i="16"/>
  <c r="BE524" i="16"/>
  <c r="BE1105" i="16"/>
  <c r="BK873" i="16"/>
  <c r="BI911" i="16"/>
  <c r="BK911" i="16" s="1"/>
  <c r="BA911" i="16"/>
  <c r="BE911" i="16" s="1"/>
  <c r="AT888" i="16"/>
  <c r="BI888" i="16"/>
  <c r="BK888" i="16" s="1"/>
  <c r="BA888" i="16"/>
  <c r="BE888" i="16" s="1"/>
  <c r="BI732" i="16"/>
  <c r="BK732" i="16" s="1"/>
  <c r="AT732" i="16"/>
  <c r="BA732" i="16"/>
  <c r="BE732" i="16" s="1"/>
  <c r="BE860" i="16"/>
  <c r="BE260" i="16"/>
  <c r="BE1041" i="16"/>
  <c r="BE768" i="16"/>
  <c r="BC672" i="16"/>
  <c r="BK127" i="16"/>
  <c r="BK1105" i="16"/>
  <c r="BE1002" i="16"/>
  <c r="BE824" i="16"/>
  <c r="BK1064" i="16"/>
  <c r="BI770" i="16"/>
  <c r="AT770" i="16"/>
  <c r="AQ770" i="16"/>
  <c r="BF770" i="16" s="1"/>
  <c r="BK122" i="16"/>
  <c r="BK416" i="16"/>
  <c r="AT1055" i="16"/>
  <c r="BI1055" i="16"/>
  <c r="BK1055" i="16" s="1"/>
  <c r="AT1036" i="16"/>
  <c r="AQ1036" i="16"/>
  <c r="BF1036" i="16" s="1"/>
  <c r="BJ1058" i="16"/>
  <c r="AD1058" i="16"/>
  <c r="BG1058" i="16"/>
  <c r="AV985" i="16"/>
  <c r="AV976" i="16"/>
  <c r="AV961" i="16"/>
  <c r="AV982" i="16"/>
  <c r="AV973" i="16"/>
  <c r="AC984" i="16"/>
  <c r="AV975" i="16"/>
  <c r="AV965" i="16"/>
  <c r="AV979" i="16"/>
  <c r="AV967" i="16"/>
  <c r="AV986" i="16"/>
  <c r="AV984" i="16"/>
  <c r="AV958" i="16"/>
  <c r="AV956" i="16"/>
  <c r="AV950" i="16"/>
  <c r="AV948" i="16"/>
  <c r="AV942" i="16"/>
  <c r="BE814" i="16"/>
  <c r="BE864" i="16"/>
  <c r="BK651" i="16"/>
  <c r="BE821" i="16"/>
  <c r="BE337" i="16"/>
  <c r="BD669" i="16"/>
  <c r="BD671" i="16" s="1"/>
  <c r="BE1038" i="16"/>
  <c r="BK272" i="16"/>
  <c r="BG267" i="16"/>
  <c r="BG309" i="16" s="1"/>
  <c r="BG311" i="16" s="1"/>
  <c r="AT1067" i="16"/>
  <c r="BA1067" i="16"/>
  <c r="BE1067" i="16" s="1"/>
  <c r="AQ1067" i="16"/>
  <c r="BF1067" i="16" s="1"/>
  <c r="BJ1071" i="16"/>
  <c r="BG1071" i="16"/>
  <c r="BI821" i="16"/>
  <c r="AQ821" i="16"/>
  <c r="BF821" i="16" s="1"/>
  <c r="BI642" i="16"/>
  <c r="BK642" i="16" s="1"/>
  <c r="BA642" i="16"/>
  <c r="BE642" i="16" s="1"/>
  <c r="BK1102" i="16"/>
  <c r="BK1160" i="16"/>
  <c r="BD668" i="16"/>
  <c r="BK502" i="16"/>
  <c r="BK313" i="16"/>
  <c r="BE877" i="16"/>
  <c r="BE480" i="16"/>
  <c r="AT1034" i="16"/>
  <c r="BK823" i="16"/>
  <c r="AT1044" i="16"/>
  <c r="BI1044" i="16"/>
  <c r="BK1044" i="16" s="1"/>
  <c r="BA1048" i="16"/>
  <c r="BE1048" i="16" s="1"/>
  <c r="BI378" i="16"/>
  <c r="BK378" i="16" s="1"/>
  <c r="AQ378" i="16"/>
  <c r="BF378" i="16" s="1"/>
  <c r="BA378" i="16"/>
  <c r="BE378" i="16" s="1"/>
  <c r="AT378" i="16"/>
  <c r="BD87" i="16"/>
  <c r="BD762" i="16"/>
  <c r="AV935" i="16"/>
  <c r="AD1143" i="16"/>
  <c r="BJ1020" i="16"/>
  <c r="BK1020" i="16" s="1"/>
  <c r="BI963" i="16"/>
  <c r="BK963" i="16" s="1"/>
  <c r="BG264" i="16"/>
  <c r="BG266" i="16" s="1"/>
  <c r="BD132" i="16"/>
  <c r="BD173" i="16" s="1"/>
  <c r="BD717" i="16"/>
  <c r="BE786" i="16"/>
  <c r="BK464" i="16"/>
  <c r="BC402" i="16"/>
  <c r="BC443" i="16" s="1"/>
  <c r="BC177" i="16"/>
  <c r="BE766" i="16"/>
  <c r="BK954" i="16"/>
  <c r="AG894" i="16"/>
  <c r="AG852" i="16" s="1"/>
  <c r="BJ1033" i="16"/>
  <c r="BK1033" i="16" s="1"/>
  <c r="AV1067" i="16"/>
  <c r="AT816" i="16"/>
  <c r="BK95" i="16"/>
  <c r="BK802" i="16"/>
  <c r="BC717" i="16"/>
  <c r="AV653" i="16"/>
  <c r="AV461" i="16"/>
  <c r="AV466" i="16"/>
  <c r="AV456" i="16"/>
  <c r="AV479" i="16"/>
  <c r="AV463" i="16"/>
  <c r="AV989" i="16"/>
  <c r="AV592" i="16"/>
  <c r="AV435" i="16"/>
  <c r="AV423" i="16"/>
  <c r="AV478" i="16"/>
  <c r="AV575" i="16"/>
  <c r="AV920" i="16"/>
  <c r="AD1043" i="16"/>
  <c r="AD1046" i="16"/>
  <c r="BK935" i="16"/>
  <c r="BK883" i="16"/>
  <c r="BK320" i="16"/>
  <c r="BK952" i="16"/>
  <c r="AV649" i="16"/>
  <c r="AV457" i="16"/>
  <c r="AV476" i="16"/>
  <c r="AV452" i="16"/>
  <c r="AV483" i="16"/>
  <c r="AV459" i="16"/>
  <c r="AV671" i="16"/>
  <c r="AV643" i="16"/>
  <c r="AV605" i="16"/>
  <c r="AC444" i="16"/>
  <c r="AV474" i="16"/>
  <c r="AV559" i="16"/>
  <c r="AV549" i="16"/>
  <c r="AV939" i="16"/>
  <c r="AV906" i="16"/>
  <c r="AQ963" i="16"/>
  <c r="BF963" i="16" s="1"/>
  <c r="BJ1046" i="16"/>
  <c r="AD1053" i="16"/>
  <c r="AQ1053" i="16" s="1"/>
  <c r="BF1053" i="16" s="1"/>
  <c r="BE661" i="16"/>
  <c r="BK645" i="16"/>
  <c r="AV467" i="16"/>
  <c r="AV453" i="16"/>
  <c r="AV480" i="16"/>
  <c r="AV448" i="16"/>
  <c r="AV485" i="16"/>
  <c r="AV455" i="16"/>
  <c r="AV1068" i="16"/>
  <c r="AV635" i="16"/>
  <c r="AV647" i="16"/>
  <c r="AV627" i="16"/>
  <c r="AV593" i="16"/>
  <c r="AV408" i="16"/>
  <c r="AV414" i="16"/>
  <c r="AV915" i="16"/>
  <c r="AV928" i="16"/>
  <c r="AV554" i="16"/>
  <c r="BJ1043" i="16"/>
  <c r="AV938" i="16"/>
  <c r="AQ1055" i="16"/>
  <c r="BF1055" i="16" s="1"/>
  <c r="BG915" i="16"/>
  <c r="BG393" i="16"/>
  <c r="BK698" i="16"/>
  <c r="BK646" i="16"/>
  <c r="BK854" i="16"/>
  <c r="BK1048" i="16"/>
  <c r="AV477" i="16"/>
  <c r="AV449" i="16"/>
  <c r="AV669" i="16"/>
  <c r="AV451" i="16"/>
  <c r="AV1061" i="16"/>
  <c r="AV458" i="16"/>
  <c r="AV631" i="16"/>
  <c r="AV486" i="16"/>
  <c r="AV620" i="16"/>
  <c r="AV416" i="16"/>
  <c r="AC939" i="16"/>
  <c r="AV911" i="16"/>
  <c r="BG1072" i="16"/>
  <c r="AV932" i="16"/>
  <c r="BK688" i="16"/>
  <c r="BK829" i="16"/>
  <c r="AV1012" i="16"/>
  <c r="AV481" i="16"/>
  <c r="AV670" i="16"/>
  <c r="AV645" i="16"/>
  <c r="AV668" i="16"/>
  <c r="AV447" i="16"/>
  <c r="AV1070" i="16"/>
  <c r="AV490" i="16"/>
  <c r="AV450" i="16"/>
  <c r="AV610" i="16"/>
  <c r="AV444" i="16"/>
  <c r="AV583" i="16"/>
  <c r="AV940" i="16"/>
  <c r="AV937" i="16"/>
  <c r="AV907" i="16"/>
  <c r="AV914" i="16"/>
  <c r="BG1055" i="16"/>
  <c r="BK477" i="16"/>
  <c r="BK466" i="16"/>
  <c r="BK509" i="16"/>
  <c r="BK270" i="16"/>
  <c r="BE855" i="16"/>
  <c r="BK770" i="16"/>
  <c r="AV646" i="16"/>
  <c r="AV664" i="16"/>
  <c r="AV641" i="16"/>
  <c r="AV667" i="16"/>
  <c r="AV1040" i="16"/>
  <c r="AV594" i="16"/>
  <c r="AV438" i="16"/>
  <c r="AV941" i="16"/>
  <c r="AV934" i="16"/>
  <c r="AV916" i="16"/>
  <c r="AV933" i="16"/>
  <c r="AV903" i="16"/>
  <c r="AV898" i="16"/>
  <c r="AQ1037" i="16"/>
  <c r="BF1037" i="16" s="1"/>
  <c r="BE545" i="16"/>
  <c r="BF330" i="16"/>
  <c r="BD758" i="16"/>
  <c r="BD760" i="16"/>
  <c r="BD759" i="16"/>
  <c r="BD761" i="16" s="1"/>
  <c r="BC444" i="16"/>
  <c r="BC445" i="16"/>
  <c r="BI992" i="16"/>
  <c r="AT992" i="16"/>
  <c r="BA992" i="16"/>
  <c r="AQ992" i="16"/>
  <c r="AD1029" i="16"/>
  <c r="AD987" i="16" s="1"/>
  <c r="BI987" i="16" s="1"/>
  <c r="AQ839" i="16"/>
  <c r="BF839" i="16" s="1"/>
  <c r="AT839" i="16"/>
  <c r="BI839" i="16"/>
  <c r="BK839" i="16" s="1"/>
  <c r="BA839" i="16"/>
  <c r="BE839" i="16" s="1"/>
  <c r="BB357" i="16"/>
  <c r="BE380" i="16"/>
  <c r="BE469" i="16"/>
  <c r="BB447" i="16"/>
  <c r="BC803" i="16"/>
  <c r="BC804" i="16"/>
  <c r="BC805" i="16"/>
  <c r="BI184" i="16"/>
  <c r="BK184" i="16" s="1"/>
  <c r="BA184" i="16"/>
  <c r="AD219" i="16"/>
  <c r="AT184" i="16"/>
  <c r="AQ184" i="16"/>
  <c r="BF184" i="16" s="1"/>
  <c r="BD174" i="16"/>
  <c r="BD176" i="16" s="1"/>
  <c r="W120" i="36"/>
  <c r="BB1121" i="16"/>
  <c r="BB312" i="16"/>
  <c r="BE327" i="16"/>
  <c r="AS145" i="37"/>
  <c r="BL102" i="37"/>
  <c r="BE1126" i="16"/>
  <c r="BE474" i="16"/>
  <c r="BA447" i="16"/>
  <c r="BF180" i="16"/>
  <c r="BK357" i="16"/>
  <c r="BB175" i="16"/>
  <c r="BB174" i="16"/>
  <c r="BK543" i="16"/>
  <c r="BJ579" i="16"/>
  <c r="BK585" i="16"/>
  <c r="BJ624" i="16"/>
  <c r="BB850" i="16"/>
  <c r="BB848" i="16"/>
  <c r="BB849" i="16"/>
  <c r="BI600" i="16"/>
  <c r="BK600" i="16" s="1"/>
  <c r="AQ600" i="16"/>
  <c r="BF600" i="16" s="1"/>
  <c r="BI608" i="16"/>
  <c r="BK608" i="16" s="1"/>
  <c r="AT608" i="16"/>
  <c r="AQ1107" i="16"/>
  <c r="BF1107" i="16" s="1"/>
  <c r="AT1107" i="16"/>
  <c r="BA1107" i="16"/>
  <c r="BE1107" i="16" s="1"/>
  <c r="AD1119" i="16"/>
  <c r="AD1077" i="16" s="1"/>
  <c r="BI1077" i="16" s="1"/>
  <c r="BK1077" i="16" s="1"/>
  <c r="BC87" i="16"/>
  <c r="BE103" i="16"/>
  <c r="BE227" i="16"/>
  <c r="BE777" i="16"/>
  <c r="AD669" i="16"/>
  <c r="AD627" i="16" s="1"/>
  <c r="BI627" i="16" s="1"/>
  <c r="BI666" i="16"/>
  <c r="BI1110" i="16"/>
  <c r="BK1110" i="16" s="1"/>
  <c r="AT1110" i="16"/>
  <c r="AQ174" i="16"/>
  <c r="BF159" i="16"/>
  <c r="BE1063" i="16"/>
  <c r="BE688" i="16"/>
  <c r="BB672" i="16"/>
  <c r="BF545" i="16"/>
  <c r="BB402" i="16"/>
  <c r="BK143" i="16"/>
  <c r="BC400" i="16"/>
  <c r="BC399" i="16"/>
  <c r="BC398" i="16"/>
  <c r="AD579" i="16"/>
  <c r="AD537" i="16" s="1"/>
  <c r="BI537" i="16" s="1"/>
  <c r="BK537" i="16" s="1"/>
  <c r="BI566" i="16"/>
  <c r="BK566" i="16" s="1"/>
  <c r="AT566" i="16"/>
  <c r="AQ566" i="16"/>
  <c r="BF566" i="16" s="1"/>
  <c r="AT1021" i="16"/>
  <c r="BB177" i="16"/>
  <c r="BJ174" i="16"/>
  <c r="BE655" i="16"/>
  <c r="BB897" i="16"/>
  <c r="BJ402" i="16"/>
  <c r="AQ596" i="16"/>
  <c r="BF596" i="16" s="1"/>
  <c r="AT596" i="16"/>
  <c r="BA596" i="16"/>
  <c r="BE596" i="16" s="1"/>
  <c r="BI596" i="16"/>
  <c r="BK596" i="16" s="1"/>
  <c r="BK199" i="16"/>
  <c r="AT349" i="16"/>
  <c r="AQ349" i="16"/>
  <c r="BF349" i="16" s="1"/>
  <c r="BA349" i="16"/>
  <c r="BE349" i="16" s="1"/>
  <c r="BI344" i="16"/>
  <c r="AQ344" i="16"/>
  <c r="BF344" i="16" s="1"/>
  <c r="BA344" i="16"/>
  <c r="AT344" i="16"/>
  <c r="BI995" i="16"/>
  <c r="BK995" i="16" s="1"/>
  <c r="BA995" i="16"/>
  <c r="BE995" i="16" s="1"/>
  <c r="BI1087" i="16"/>
  <c r="AT1087" i="16"/>
  <c r="BA1087" i="16"/>
  <c r="AQ1134" i="16"/>
  <c r="BF1134" i="16" s="1"/>
  <c r="AT1134" i="16"/>
  <c r="BA1134" i="16"/>
  <c r="BE1134" i="16" s="1"/>
  <c r="BD672" i="16"/>
  <c r="BD804" i="16"/>
  <c r="BD806" i="16" s="1"/>
  <c r="BD805" i="16"/>
  <c r="BD803" i="16"/>
  <c r="BD222" i="16"/>
  <c r="BD312" i="16"/>
  <c r="BD402" i="16"/>
  <c r="BD447" i="16"/>
  <c r="BD807" i="16"/>
  <c r="BD852" i="16"/>
  <c r="BD897" i="16"/>
  <c r="BD987" i="16"/>
  <c r="BD1077" i="16"/>
  <c r="BD1122" i="16"/>
  <c r="AT1033" i="16"/>
  <c r="AQ1033" i="16"/>
  <c r="AQ822" i="16"/>
  <c r="BA822" i="16"/>
  <c r="AT822" i="16"/>
  <c r="AT932" i="16"/>
  <c r="BI932" i="16"/>
  <c r="BK932" i="16" s="1"/>
  <c r="BI1023" i="16"/>
  <c r="BK1023" i="16" s="1"/>
  <c r="BA1023" i="16"/>
  <c r="BE1023" i="16" s="1"/>
  <c r="AT1023" i="16"/>
  <c r="AT995" i="16"/>
  <c r="BI1134" i="16"/>
  <c r="BK1134" i="16" s="1"/>
  <c r="BI123" i="16"/>
  <c r="BA123" i="16"/>
  <c r="BI532" i="16"/>
  <c r="BK532" i="16" s="1"/>
  <c r="AT532" i="16"/>
  <c r="AQ532" i="16"/>
  <c r="BF532" i="16" s="1"/>
  <c r="BI520" i="16"/>
  <c r="BK520" i="16" s="1"/>
  <c r="AQ520" i="16"/>
  <c r="BF520" i="16" s="1"/>
  <c r="AT520" i="16"/>
  <c r="BA520" i="16"/>
  <c r="BE520" i="16" s="1"/>
  <c r="BI512" i="16"/>
  <c r="BK512" i="16" s="1"/>
  <c r="AT512" i="16"/>
  <c r="BA512" i="16"/>
  <c r="BE512" i="16" s="1"/>
  <c r="AQ512" i="16"/>
  <c r="BF512" i="16" s="1"/>
  <c r="AT741" i="16"/>
  <c r="BI741" i="16"/>
  <c r="BK741" i="16" s="1"/>
  <c r="BA794" i="16"/>
  <c r="BE794" i="16" s="1"/>
  <c r="AQ794" i="16"/>
  <c r="BF794" i="16" s="1"/>
  <c r="AT794" i="16"/>
  <c r="BI950" i="16"/>
  <c r="BK950" i="16" s="1"/>
  <c r="AQ950" i="16"/>
  <c r="BF950" i="16" s="1"/>
  <c r="BA950" i="16"/>
  <c r="AT950" i="16"/>
  <c r="BK346" i="16"/>
  <c r="BK430" i="16"/>
  <c r="BI474" i="16"/>
  <c r="AQ474" i="16"/>
  <c r="BF474" i="16" s="1"/>
  <c r="AT474" i="16"/>
  <c r="BI513" i="16"/>
  <c r="BK513" i="16" s="1"/>
  <c r="AT513" i="16"/>
  <c r="AQ513" i="16"/>
  <c r="BF513" i="16" s="1"/>
  <c r="BA513" i="16"/>
  <c r="BE513" i="16" s="1"/>
  <c r="BI591" i="16"/>
  <c r="BA591" i="16"/>
  <c r="BE591" i="16" s="1"/>
  <c r="AQ591" i="16"/>
  <c r="AT526" i="16"/>
  <c r="AQ526" i="16"/>
  <c r="BF526" i="16" s="1"/>
  <c r="BA526" i="16"/>
  <c r="BE526" i="16" s="1"/>
  <c r="BI870" i="16"/>
  <c r="BK870" i="16" s="1"/>
  <c r="BA870" i="16"/>
  <c r="BE870" i="16" s="1"/>
  <c r="AQ870" i="16"/>
  <c r="BF870" i="16" s="1"/>
  <c r="AT870" i="16"/>
  <c r="BJ627" i="16"/>
  <c r="BG627" i="16"/>
  <c r="BG669" i="16" s="1"/>
  <c r="BG671" i="16" s="1"/>
  <c r="BI434" i="16"/>
  <c r="BK434" i="16" s="1"/>
  <c r="AQ434" i="16"/>
  <c r="BF434" i="16" s="1"/>
  <c r="BA434" i="16"/>
  <c r="BE434" i="16" s="1"/>
  <c r="AT434" i="16"/>
  <c r="BI349" i="16"/>
  <c r="BK349" i="16" s="1"/>
  <c r="BI973" i="16"/>
  <c r="BK973" i="16" s="1"/>
  <c r="AT973" i="16"/>
  <c r="BA973" i="16"/>
  <c r="BE973" i="16" s="1"/>
  <c r="AQ973" i="16"/>
  <c r="BF973" i="16" s="1"/>
  <c r="BC462" i="16"/>
  <c r="BC447" i="16" s="1"/>
  <c r="AJ489" i="16"/>
  <c r="AJ447" i="16" s="1"/>
  <c r="BK483" i="16"/>
  <c r="AD413" i="16"/>
  <c r="BJ413" i="16"/>
  <c r="BG413" i="16"/>
  <c r="BG444" i="16" s="1"/>
  <c r="BG446" i="16" s="1"/>
  <c r="BC247" i="16"/>
  <c r="BC222" i="16" s="1"/>
  <c r="AJ264" i="16"/>
  <c r="BI249" i="16"/>
  <c r="BA249" i="16"/>
  <c r="BE249" i="16" s="1"/>
  <c r="AQ249" i="16"/>
  <c r="BF249" i="16" s="1"/>
  <c r="BI195" i="16"/>
  <c r="BK195" i="16" s="1"/>
  <c r="AQ245" i="16"/>
  <c r="BA281" i="16"/>
  <c r="AQ247" i="16"/>
  <c r="BF247" i="16" s="1"/>
  <c r="AQ635" i="16"/>
  <c r="BF635" i="16" s="1"/>
  <c r="BA874" i="16"/>
  <c r="BE874" i="16" s="1"/>
  <c r="BI735" i="16"/>
  <c r="AT735" i="16"/>
  <c r="AQ735" i="16"/>
  <c r="BI1059" i="16"/>
  <c r="BK1059" i="16" s="1"/>
  <c r="BA1059" i="16"/>
  <c r="BE1059" i="16" s="1"/>
  <c r="BK1071" i="16"/>
  <c r="AD946" i="16"/>
  <c r="AM984" i="16"/>
  <c r="AM942" i="16" s="1"/>
  <c r="BC925" i="16"/>
  <c r="BE925" i="16" s="1"/>
  <c r="AJ939" i="16"/>
  <c r="AJ897" i="16" s="1"/>
  <c r="BI931" i="16"/>
  <c r="BK931" i="16" s="1"/>
  <c r="AT931" i="16"/>
  <c r="BA931" i="16"/>
  <c r="BE931" i="16" s="1"/>
  <c r="AQ931" i="16"/>
  <c r="BF931" i="16" s="1"/>
  <c r="BG874" i="16"/>
  <c r="BJ874" i="16"/>
  <c r="BG865" i="16"/>
  <c r="BJ865" i="16"/>
  <c r="AD865" i="16"/>
  <c r="BC833" i="16"/>
  <c r="BC807" i="16" s="1"/>
  <c r="AQ833" i="16"/>
  <c r="BF833" i="16" s="1"/>
  <c r="BJ811" i="16"/>
  <c r="BG811" i="16"/>
  <c r="AM849" i="16"/>
  <c r="AM807" i="16" s="1"/>
  <c r="AM804" i="16"/>
  <c r="AM762" i="16" s="1"/>
  <c r="BG787" i="16"/>
  <c r="BJ787" i="16"/>
  <c r="AD787" i="16"/>
  <c r="BJ648" i="16"/>
  <c r="BG648" i="16"/>
  <c r="AM534" i="16"/>
  <c r="AM492" i="16" s="1"/>
  <c r="BJ499" i="16"/>
  <c r="AD499" i="16"/>
  <c r="BG499" i="16"/>
  <c r="BJ315" i="16"/>
  <c r="BG315" i="16"/>
  <c r="AM354" i="16"/>
  <c r="BI699" i="16"/>
  <c r="BK699" i="16" s="1"/>
  <c r="AQ699" i="16"/>
  <c r="BF699" i="16" s="1"/>
  <c r="BA699" i="16"/>
  <c r="BE699" i="16" s="1"/>
  <c r="BA1070" i="16"/>
  <c r="BE1070" i="16" s="1"/>
  <c r="BI1070" i="16"/>
  <c r="AT1070" i="16"/>
  <c r="AD1141" i="16"/>
  <c r="BG1141" i="16"/>
  <c r="AM1164" i="16"/>
  <c r="AM1122" i="16" s="1"/>
  <c r="BJ1141" i="16"/>
  <c r="BC1094" i="16"/>
  <c r="AQ1094" i="16"/>
  <c r="BF1094" i="16" s="1"/>
  <c r="BI1026" i="16"/>
  <c r="BK1026" i="16" s="1"/>
  <c r="BA1026" i="16"/>
  <c r="BE1026" i="16" s="1"/>
  <c r="AQ1026" i="16"/>
  <c r="BF1026" i="16" s="1"/>
  <c r="AT1026" i="16"/>
  <c r="BI977" i="16"/>
  <c r="BK977" i="16" s="1"/>
  <c r="AQ977" i="16"/>
  <c r="BF977" i="16" s="1"/>
  <c r="BA977" i="16"/>
  <c r="BE977" i="16" s="1"/>
  <c r="BI962" i="16"/>
  <c r="BK962" i="16" s="1"/>
  <c r="BA962" i="16"/>
  <c r="BE962" i="16" s="1"/>
  <c r="AQ962" i="16"/>
  <c r="BF962" i="16" s="1"/>
  <c r="AT962" i="16"/>
  <c r="AQ898" i="16"/>
  <c r="AT898" i="16"/>
  <c r="AG939" i="16"/>
  <c r="AG897" i="16" s="1"/>
  <c r="AD930" i="16"/>
  <c r="BJ930" i="16"/>
  <c r="AM939" i="16"/>
  <c r="AM897" i="16" s="1"/>
  <c r="BG930" i="16"/>
  <c r="BC867" i="16"/>
  <c r="BE867" i="16" s="1"/>
  <c r="AQ867" i="16"/>
  <c r="BF867" i="16" s="1"/>
  <c r="AT867" i="16"/>
  <c r="BC858" i="16"/>
  <c r="AT858" i="16"/>
  <c r="AJ894" i="16"/>
  <c r="AJ852" i="16" s="1"/>
  <c r="BI970" i="16"/>
  <c r="BK970" i="16" s="1"/>
  <c r="BA970" i="16"/>
  <c r="BE970" i="16" s="1"/>
  <c r="AT970" i="16"/>
  <c r="BI190" i="16"/>
  <c r="BK190" i="16" s="1"/>
  <c r="AQ190" i="16"/>
  <c r="BF190" i="16" s="1"/>
  <c r="AT190" i="16"/>
  <c r="BI696" i="16"/>
  <c r="BK696" i="16" s="1"/>
  <c r="AQ696" i="16"/>
  <c r="BF696" i="16" s="1"/>
  <c r="BA696" i="16"/>
  <c r="BE696" i="16" s="1"/>
  <c r="BC1129" i="16"/>
  <c r="BC1122" i="16" s="1"/>
  <c r="AT1129" i="16"/>
  <c r="AQ1129" i="16"/>
  <c r="BF1129" i="16" s="1"/>
  <c r="BC1109" i="16"/>
  <c r="BE1109" i="16" s="1"/>
  <c r="AT1109" i="16"/>
  <c r="AQ1109" i="16"/>
  <c r="BF1109" i="16" s="1"/>
  <c r="AT1009" i="16"/>
  <c r="AQ1009" i="16"/>
  <c r="BF1009" i="16" s="1"/>
  <c r="AT997" i="16"/>
  <c r="AG1029" i="16"/>
  <c r="AG987" i="16" s="1"/>
  <c r="BI1017" i="16"/>
  <c r="BK1017" i="16" s="1"/>
  <c r="BA1017" i="16"/>
  <c r="BE1017" i="16" s="1"/>
  <c r="AT1017" i="16"/>
  <c r="AQ1017" i="16"/>
  <c r="BF1017" i="16" s="1"/>
  <c r="BJ992" i="16"/>
  <c r="BG992" i="16"/>
  <c r="AM1029" i="16"/>
  <c r="AM987" i="16" s="1"/>
  <c r="BC950" i="16"/>
  <c r="BC942" i="16" s="1"/>
  <c r="AJ984" i="16"/>
  <c r="AJ942" i="16" s="1"/>
  <c r="AQ844" i="16"/>
  <c r="BF844" i="16" s="1"/>
  <c r="BI874" i="16"/>
  <c r="BA435" i="16"/>
  <c r="BE435" i="16" s="1"/>
  <c r="AT435" i="16"/>
  <c r="AT462" i="16"/>
  <c r="BK389" i="16"/>
  <c r="BI1125" i="16"/>
  <c r="AQ1125" i="16"/>
  <c r="AT1125" i="16"/>
  <c r="BI415" i="16"/>
  <c r="BK415" i="16" s="1"/>
  <c r="BA415" i="16"/>
  <c r="BE415" i="16" s="1"/>
  <c r="AT415" i="16"/>
  <c r="BI856" i="16"/>
  <c r="BA856" i="16"/>
  <c r="AT635" i="16"/>
  <c r="BA635" i="16"/>
  <c r="AT844" i="16"/>
  <c r="BA844" i="16"/>
  <c r="BE844" i="16" s="1"/>
  <c r="BI384" i="16"/>
  <c r="BI399" i="16" s="1"/>
  <c r="BM1204" i="16" s="1"/>
  <c r="AQ384" i="16"/>
  <c r="BF384" i="16" s="1"/>
  <c r="AT384" i="16"/>
  <c r="BK1056" i="16"/>
  <c r="AT799" i="16"/>
  <c r="BI271" i="16"/>
  <c r="BI309" i="16" s="1"/>
  <c r="BM1202" i="16" s="1"/>
  <c r="AQ271" i="16"/>
  <c r="AQ1070" i="16"/>
  <c r="BF1070" i="16" s="1"/>
  <c r="BI1039" i="16"/>
  <c r="AQ1039" i="16"/>
  <c r="BF1039" i="16" s="1"/>
  <c r="BA1039" i="16"/>
  <c r="AT1039" i="16"/>
  <c r="BC1069" i="16"/>
  <c r="BE1069" i="16" s="1"/>
  <c r="AT1069" i="16"/>
  <c r="AT195" i="16"/>
  <c r="AQ1056" i="16"/>
  <c r="BF1056" i="16" s="1"/>
  <c r="AT1056" i="16"/>
  <c r="BI427" i="16"/>
  <c r="BK427" i="16" s="1"/>
  <c r="BA427" i="16"/>
  <c r="BE427" i="16" s="1"/>
  <c r="AQ427" i="16"/>
  <c r="BF427" i="16" s="1"/>
  <c r="BK967" i="16"/>
  <c r="AD1060" i="16"/>
  <c r="BG1060" i="16"/>
  <c r="BJ1060" i="16"/>
  <c r="AT1053" i="16"/>
  <c r="BI1053" i="16"/>
  <c r="BK1053" i="16" s="1"/>
  <c r="AT915" i="16"/>
  <c r="BI915" i="16"/>
  <c r="BK915" i="16" s="1"/>
  <c r="AD748" i="16"/>
  <c r="BG748" i="16"/>
  <c r="BG759" i="16" s="1"/>
  <c r="BG761" i="16" s="1"/>
  <c r="BJ1038" i="16"/>
  <c r="BG1038" i="16"/>
  <c r="BG1074" i="16" s="1"/>
  <c r="BG1076" i="16" s="1"/>
  <c r="BG1054" i="16"/>
  <c r="AD1054" i="16"/>
  <c r="BJ1000" i="16"/>
  <c r="BK1000" i="16" s="1"/>
  <c r="BG1000" i="16"/>
  <c r="BJ921" i="16"/>
  <c r="BG921" i="16"/>
  <c r="BJ324" i="16"/>
  <c r="BK324" i="16" s="1"/>
  <c r="BG324" i="16"/>
  <c r="AT815" i="16"/>
  <c r="BA1061" i="16"/>
  <c r="BE1061" i="16" s="1"/>
  <c r="AD1042" i="16"/>
  <c r="BJ891" i="16"/>
  <c r="BK891" i="16" s="1"/>
  <c r="BG891" i="16"/>
  <c r="BA1055" i="16"/>
  <c r="BE1055" i="16" s="1"/>
  <c r="AQ967" i="16"/>
  <c r="BF967" i="16" s="1"/>
  <c r="BI967" i="16"/>
  <c r="BI903" i="16"/>
  <c r="AQ903" i="16"/>
  <c r="BF903" i="16" s="1"/>
  <c r="AT903" i="16"/>
  <c r="BI766" i="16"/>
  <c r="BK766" i="16" s="1"/>
  <c r="AQ766" i="16"/>
  <c r="BI1208" i="16"/>
  <c r="K108" i="36"/>
  <c r="BL1208" i="16"/>
  <c r="K120" i="36"/>
  <c r="D1077" i="16"/>
  <c r="AQ1044" i="16"/>
  <c r="BF1044" i="16" s="1"/>
  <c r="BG1070" i="16"/>
  <c r="BJ1070" i="16"/>
  <c r="BJ1045" i="16"/>
  <c r="BK1045" i="16" s="1"/>
  <c r="BG1045" i="16"/>
  <c r="BA1014" i="16"/>
  <c r="BE1014" i="16" s="1"/>
  <c r="AQ1014" i="16"/>
  <c r="BF1014" i="16" s="1"/>
  <c r="BA959" i="16"/>
  <c r="BE959" i="16" s="1"/>
  <c r="BI959" i="16"/>
  <c r="BK959" i="16" s="1"/>
  <c r="BC907" i="16"/>
  <c r="AQ907" i="16"/>
  <c r="BF907" i="16" s="1"/>
  <c r="AQ802" i="16"/>
  <c r="BF802" i="16" s="1"/>
  <c r="BA802" i="16"/>
  <c r="BE802" i="16" s="1"/>
  <c r="BJ451" i="16"/>
  <c r="BG451" i="16"/>
  <c r="BA1058" i="16"/>
  <c r="BE1058" i="16" s="1"/>
  <c r="AQ1058" i="16"/>
  <c r="BF1058" i="16" s="1"/>
  <c r="BJ1145" i="16"/>
  <c r="BK1145" i="16" s="1"/>
  <c r="BG1145" i="16"/>
  <c r="AD880" i="16"/>
  <c r="BG880" i="16"/>
  <c r="BG843" i="16"/>
  <c r="BJ843" i="16"/>
  <c r="BK843" i="16" s="1"/>
  <c r="BI833" i="16"/>
  <c r="AT833" i="16"/>
  <c r="AG534" i="16"/>
  <c r="BA1053" i="16"/>
  <c r="BE1053" i="16" s="1"/>
  <c r="AQ1151" i="16"/>
  <c r="BF1151" i="16" s="1"/>
  <c r="AT1151" i="16"/>
  <c r="BI1151" i="16"/>
  <c r="BK1151" i="16" s="1"/>
  <c r="AD1127" i="16"/>
  <c r="BG1127" i="16"/>
  <c r="AQ1004" i="16"/>
  <c r="BI1004" i="16"/>
  <c r="BK1004" i="16" s="1"/>
  <c r="BI1062" i="16"/>
  <c r="BK1062" i="16" s="1"/>
  <c r="AQ1062" i="16"/>
  <c r="BF1062" i="16" s="1"/>
  <c r="BJ1051" i="16"/>
  <c r="AD1051" i="16"/>
  <c r="BJ949" i="16"/>
  <c r="BG949" i="16"/>
  <c r="BI790" i="16"/>
  <c r="BK790" i="16" s="1"/>
  <c r="BA790" i="16"/>
  <c r="BE790" i="16" s="1"/>
  <c r="BI979" i="16"/>
  <c r="BK979" i="16" s="1"/>
  <c r="AD868" i="16"/>
  <c r="BG868" i="16"/>
  <c r="AD675" i="16"/>
  <c r="BG675" i="16"/>
  <c r="BG714" i="16" s="1"/>
  <c r="BG716" i="16" s="1"/>
  <c r="BJ384" i="16"/>
  <c r="BG384" i="16"/>
  <c r="BG399" i="16" s="1"/>
  <c r="BG401" i="16" s="1"/>
  <c r="BI539" i="16"/>
  <c r="AT539" i="16"/>
  <c r="AD875" i="16"/>
  <c r="CE74" i="36"/>
  <c r="C251" i="159"/>
  <c r="AS149" i="37"/>
  <c r="DM74" i="36" s="1"/>
  <c r="BL109" i="37"/>
  <c r="BD175" i="16" l="1"/>
  <c r="BE132" i="16"/>
  <c r="BE175" i="16" s="1"/>
  <c r="BA132" i="16"/>
  <c r="BA173" i="16" s="1"/>
  <c r="BK102" i="16"/>
  <c r="BE102" i="16"/>
  <c r="BA114" i="16"/>
  <c r="BE114" i="16" s="1"/>
  <c r="BI114" i="16"/>
  <c r="BK114" i="16" s="1"/>
  <c r="BB87" i="16"/>
  <c r="BB130" i="16" s="1"/>
  <c r="BK90" i="16"/>
  <c r="BE92" i="16"/>
  <c r="BI109" i="16"/>
  <c r="BK109" i="16" s="1"/>
  <c r="BA109" i="16"/>
  <c r="BE109" i="16" s="1"/>
  <c r="AQ109" i="16"/>
  <c r="BF109" i="16" s="1"/>
  <c r="BK96" i="16"/>
  <c r="BA118" i="16"/>
  <c r="BE118" i="16" s="1"/>
  <c r="BI118" i="16"/>
  <c r="BK118" i="16" s="1"/>
  <c r="AQ118" i="16"/>
  <c r="BF118" i="16" s="1"/>
  <c r="BG87" i="16"/>
  <c r="BG129" i="16" s="1"/>
  <c r="BG131" i="16" s="1"/>
  <c r="BJ87" i="16"/>
  <c r="BJ129" i="16"/>
  <c r="AQ106" i="16"/>
  <c r="BF106" i="16" s="1"/>
  <c r="BI106" i="16"/>
  <c r="BA106" i="16"/>
  <c r="BE106" i="16" s="1"/>
  <c r="AD129" i="16"/>
  <c r="AD87" i="16" s="1"/>
  <c r="BI87" i="16" s="1"/>
  <c r="BL133" i="37"/>
  <c r="C199" i="159"/>
  <c r="V37" i="37" s="1"/>
  <c r="C208" i="159"/>
  <c r="C214" i="159" s="1"/>
  <c r="AG41" i="37" s="1"/>
  <c r="C197" i="159"/>
  <c r="BM27" i="37"/>
  <c r="C203" i="159"/>
  <c r="AG37" i="37" s="1"/>
  <c r="C223" i="159"/>
  <c r="BE173" i="16"/>
  <c r="BE174" i="16"/>
  <c r="BE176" i="16" s="1"/>
  <c r="BB534" i="16"/>
  <c r="BB533" i="16"/>
  <c r="BB535" i="16"/>
  <c r="BB760" i="16"/>
  <c r="BB758" i="16"/>
  <c r="BB759" i="16"/>
  <c r="AT1058" i="16"/>
  <c r="BI1058" i="16"/>
  <c r="BK1058" i="16" s="1"/>
  <c r="BB578" i="16"/>
  <c r="BB580" i="16"/>
  <c r="BB579" i="16"/>
  <c r="BA357" i="16"/>
  <c r="BK627" i="16"/>
  <c r="BC578" i="16"/>
  <c r="BC579" i="16"/>
  <c r="BC580" i="16"/>
  <c r="AB109" i="36"/>
  <c r="BC626" i="16"/>
  <c r="BK219" i="16"/>
  <c r="BN1200" i="16" s="1"/>
  <c r="R100" i="36" s="1"/>
  <c r="BB1032" i="16"/>
  <c r="BC713" i="16"/>
  <c r="BC715" i="16"/>
  <c r="BC714" i="16"/>
  <c r="BA537" i="16"/>
  <c r="BB806" i="16"/>
  <c r="W113" i="36"/>
  <c r="BC536" i="16"/>
  <c r="AB107" i="36"/>
  <c r="BE833" i="16"/>
  <c r="AT1046" i="16"/>
  <c r="BA1046" i="16"/>
  <c r="BE1046" i="16" s="1"/>
  <c r="AQ1046" i="16"/>
  <c r="BF1046" i="16" s="1"/>
  <c r="BI1046" i="16"/>
  <c r="BC219" i="16"/>
  <c r="BC220" i="16"/>
  <c r="BC218" i="16"/>
  <c r="BD129" i="16"/>
  <c r="BD131" i="16" s="1"/>
  <c r="BD130" i="16"/>
  <c r="BD128" i="16"/>
  <c r="AB102" i="36"/>
  <c r="BC311" i="16"/>
  <c r="BB894" i="16"/>
  <c r="BB893" i="16"/>
  <c r="BB895" i="16"/>
  <c r="BE537" i="16"/>
  <c r="BK174" i="16"/>
  <c r="BN1199" i="16" s="1"/>
  <c r="R99" i="36" s="1"/>
  <c r="AQ579" i="16"/>
  <c r="BA1043" i="16"/>
  <c r="BE1043" i="16" s="1"/>
  <c r="AT1043" i="16"/>
  <c r="AQ1043" i="16"/>
  <c r="BF1043" i="16" s="1"/>
  <c r="BI1043" i="16"/>
  <c r="BK1043" i="16" s="1"/>
  <c r="BC175" i="16"/>
  <c r="BC174" i="16"/>
  <c r="BC173" i="16"/>
  <c r="BB669" i="16"/>
  <c r="BB670" i="16"/>
  <c r="BB668" i="16"/>
  <c r="BI1143" i="16"/>
  <c r="BK1143" i="16" s="1"/>
  <c r="AQ1143" i="16"/>
  <c r="BF1143" i="16" s="1"/>
  <c r="AT1143" i="16"/>
  <c r="BA1143" i="16"/>
  <c r="BE1143" i="16" s="1"/>
  <c r="BK1070" i="16"/>
  <c r="BI174" i="16"/>
  <c r="BM1199" i="16" s="1"/>
  <c r="BC1031" i="16"/>
  <c r="AB118" i="36"/>
  <c r="AB103" i="36"/>
  <c r="BC356" i="16"/>
  <c r="BG489" i="16"/>
  <c r="BG491" i="16" s="1"/>
  <c r="AQ669" i="16"/>
  <c r="AQ1119" i="16"/>
  <c r="AQ81" i="16" s="1"/>
  <c r="BK1046" i="16"/>
  <c r="BC760" i="16"/>
  <c r="BC759" i="16"/>
  <c r="BC758" i="16"/>
  <c r="BB983" i="16"/>
  <c r="BB984" i="16"/>
  <c r="BB985" i="16"/>
  <c r="BB626" i="16"/>
  <c r="W109" i="36"/>
  <c r="BC852" i="16"/>
  <c r="BE247" i="16"/>
  <c r="BE222" i="16" s="1"/>
  <c r="BE263" i="16" s="1"/>
  <c r="BB1164" i="16"/>
  <c r="W121" i="36" s="1"/>
  <c r="BB1165" i="16"/>
  <c r="BB1163" i="16"/>
  <c r="W101" i="36"/>
  <c r="BB266" i="16"/>
  <c r="BE582" i="16"/>
  <c r="BE624" i="16" s="1"/>
  <c r="BE626" i="16" s="1"/>
  <c r="BB1029" i="16"/>
  <c r="BB1028" i="16"/>
  <c r="BB1030" i="16"/>
  <c r="BK447" i="16"/>
  <c r="BC264" i="16"/>
  <c r="BC265" i="16"/>
  <c r="BC263" i="16"/>
  <c r="BE265" i="16"/>
  <c r="BI946" i="16"/>
  <c r="AT946" i="16"/>
  <c r="AQ946" i="16"/>
  <c r="BA946" i="16"/>
  <c r="AD984" i="16"/>
  <c r="AD942" i="16" s="1"/>
  <c r="BI942" i="16" s="1"/>
  <c r="BD940" i="16"/>
  <c r="BD938" i="16"/>
  <c r="BD939" i="16"/>
  <c r="BD941" i="16" s="1"/>
  <c r="BI875" i="16"/>
  <c r="BK875" i="16" s="1"/>
  <c r="AT875" i="16"/>
  <c r="AQ875" i="16"/>
  <c r="BF875" i="16" s="1"/>
  <c r="BA875" i="16"/>
  <c r="BE875" i="16" s="1"/>
  <c r="BI1141" i="16"/>
  <c r="AT1141" i="16"/>
  <c r="BA1141" i="16"/>
  <c r="BE1141" i="16" s="1"/>
  <c r="AQ1141" i="16"/>
  <c r="BF1141" i="16" s="1"/>
  <c r="BI499" i="16"/>
  <c r="BI534" i="16" s="1"/>
  <c r="BM1207" i="16" s="1"/>
  <c r="BA499" i="16"/>
  <c r="AQ499" i="16"/>
  <c r="AD534" i="16"/>
  <c r="AD492" i="16" s="1"/>
  <c r="BI492" i="16" s="1"/>
  <c r="AT499" i="16"/>
  <c r="BE281" i="16"/>
  <c r="BE267" i="16" s="1"/>
  <c r="BA267" i="16"/>
  <c r="BK591" i="16"/>
  <c r="BI624" i="16"/>
  <c r="BM1209" i="16" s="1"/>
  <c r="BD1119" i="16"/>
  <c r="BD1121" i="16" s="1"/>
  <c r="BD1118" i="16"/>
  <c r="BD1120" i="16"/>
  <c r="BD714" i="16"/>
  <c r="BD716" i="16" s="1"/>
  <c r="BD715" i="16"/>
  <c r="BD713" i="16"/>
  <c r="BK344" i="16"/>
  <c r="BI354" i="16"/>
  <c r="BM1203" i="16" s="1"/>
  <c r="BB940" i="16"/>
  <c r="BB939" i="16"/>
  <c r="BB938" i="16"/>
  <c r="AQ489" i="16"/>
  <c r="BB444" i="16"/>
  <c r="BB445" i="16"/>
  <c r="BB443" i="16"/>
  <c r="AQ399" i="16"/>
  <c r="BB400" i="16"/>
  <c r="BB398" i="16"/>
  <c r="BB399" i="16"/>
  <c r="AQ354" i="16"/>
  <c r="BG942" i="16"/>
  <c r="BG984" i="16" s="1"/>
  <c r="BG986" i="16" s="1"/>
  <c r="BJ942" i="16"/>
  <c r="BB1075" i="16"/>
  <c r="BB1074" i="16"/>
  <c r="BB1073" i="16"/>
  <c r="AB104" i="36"/>
  <c r="BC401" i="16"/>
  <c r="BI1051" i="16"/>
  <c r="AQ1051" i="16"/>
  <c r="BF1051" i="16" s="1"/>
  <c r="AT1051" i="16"/>
  <c r="BA1051" i="16"/>
  <c r="BE1051" i="16" s="1"/>
  <c r="AG492" i="16"/>
  <c r="AG84" i="16"/>
  <c r="BK451" i="16"/>
  <c r="BJ489" i="16"/>
  <c r="BJ987" i="16"/>
  <c r="BK987" i="16" s="1"/>
  <c r="BG987" i="16"/>
  <c r="BG1029" i="16" s="1"/>
  <c r="BG1031" i="16" s="1"/>
  <c r="BA930" i="16"/>
  <c r="BI930" i="16"/>
  <c r="BI939" i="16" s="1"/>
  <c r="BM1216" i="16" s="1"/>
  <c r="AT930" i="16"/>
  <c r="AD939" i="16"/>
  <c r="AD897" i="16" s="1"/>
  <c r="BI897" i="16" s="1"/>
  <c r="AQ930" i="16"/>
  <c r="BF930" i="16" s="1"/>
  <c r="BK865" i="16"/>
  <c r="BJ894" i="16"/>
  <c r="BD895" i="16"/>
  <c r="BD894" i="16"/>
  <c r="BD896" i="16" s="1"/>
  <c r="BD893" i="16"/>
  <c r="BB218" i="16"/>
  <c r="BB219" i="16"/>
  <c r="BB220" i="16"/>
  <c r="BE184" i="16"/>
  <c r="BE177" i="16" s="1"/>
  <c r="BA177" i="16"/>
  <c r="BC848" i="16"/>
  <c r="BC850" i="16"/>
  <c r="BC849" i="16"/>
  <c r="BF245" i="16"/>
  <c r="AQ264" i="16"/>
  <c r="BC984" i="16"/>
  <c r="BC985" i="16"/>
  <c r="BC983" i="16"/>
  <c r="BK384" i="16"/>
  <c r="BK399" i="16" s="1"/>
  <c r="BN1204" i="16" s="1"/>
  <c r="R104" i="36" s="1"/>
  <c r="BJ399" i="16"/>
  <c r="BK1051" i="16"/>
  <c r="BF1125" i="16"/>
  <c r="BK648" i="16"/>
  <c r="BJ669" i="16"/>
  <c r="BG894" i="16"/>
  <c r="BG896" i="16" s="1"/>
  <c r="BD848" i="16"/>
  <c r="BD849" i="16"/>
  <c r="BD851" i="16" s="1"/>
  <c r="BD850" i="16"/>
  <c r="BE1087" i="16"/>
  <c r="BA1077" i="16"/>
  <c r="BE1129" i="16"/>
  <c r="BI219" i="16"/>
  <c r="BM1200" i="16" s="1"/>
  <c r="BK624" i="16"/>
  <c r="BN1209" i="16" s="1"/>
  <c r="R109" i="36" s="1"/>
  <c r="AG109" i="36" s="1"/>
  <c r="AQ109" i="36" s="1"/>
  <c r="BG31" i="36" s="1"/>
  <c r="BB355" i="16"/>
  <c r="BB353" i="16"/>
  <c r="BB354" i="16"/>
  <c r="BA579" i="16"/>
  <c r="BA581" i="16" s="1"/>
  <c r="BA580" i="16"/>
  <c r="BA578" i="16"/>
  <c r="AD177" i="16"/>
  <c r="BI177" i="16" s="1"/>
  <c r="BK177" i="16" s="1"/>
  <c r="BK833" i="16"/>
  <c r="BI849" i="16"/>
  <c r="BM1214" i="16" s="1"/>
  <c r="AV1083" i="16"/>
  <c r="AV1095" i="16"/>
  <c r="AV1108" i="16"/>
  <c r="AV1091" i="16"/>
  <c r="AV1099" i="16"/>
  <c r="AV1087" i="16"/>
  <c r="AV1096" i="16"/>
  <c r="AV1100" i="16"/>
  <c r="AV1077" i="16"/>
  <c r="AV1078" i="16"/>
  <c r="AV1081" i="16"/>
  <c r="AV1082" i="16"/>
  <c r="AV1079" i="16"/>
  <c r="AV1085" i="16"/>
  <c r="AV1086" i="16"/>
  <c r="AV1089" i="16"/>
  <c r="AV1090" i="16"/>
  <c r="AV1098" i="16"/>
  <c r="AV1093" i="16"/>
  <c r="AV1094" i="16"/>
  <c r="AV1102" i="16"/>
  <c r="AV1107" i="16"/>
  <c r="AV1115" i="16"/>
  <c r="AV1097" i="16"/>
  <c r="AV1118" i="16"/>
  <c r="AV1106" i="16"/>
  <c r="AV1121" i="16"/>
  <c r="AV1101" i="16"/>
  <c r="AV1110" i="16"/>
  <c r="AV1080" i="16"/>
  <c r="AV1105" i="16"/>
  <c r="AV1084" i="16"/>
  <c r="AV1109" i="16"/>
  <c r="AV1120" i="16"/>
  <c r="AV1116" i="16"/>
  <c r="AC1119" i="16"/>
  <c r="AV1104" i="16"/>
  <c r="AV1088" i="16"/>
  <c r="AV1112" i="16"/>
  <c r="AV1113" i="16"/>
  <c r="AV1119" i="16"/>
  <c r="AV1092" i="16"/>
  <c r="AV1117" i="16"/>
  <c r="AV1103" i="16"/>
  <c r="AV1111" i="16"/>
  <c r="AV1114" i="16"/>
  <c r="BA1054" i="16"/>
  <c r="BE1054" i="16" s="1"/>
  <c r="BI1054" i="16"/>
  <c r="BK1054" i="16" s="1"/>
  <c r="AT1054" i="16"/>
  <c r="AQ1054" i="16"/>
  <c r="BF1054" i="16" s="1"/>
  <c r="BI1060" i="16"/>
  <c r="BK1060" i="16" s="1"/>
  <c r="BA1060" i="16"/>
  <c r="BE1060" i="16" s="1"/>
  <c r="AT1060" i="16"/>
  <c r="AQ1060" i="16"/>
  <c r="BF1060" i="16" s="1"/>
  <c r="BE1039" i="16"/>
  <c r="BK1125" i="16"/>
  <c r="BJ1029" i="16"/>
  <c r="BK992" i="16"/>
  <c r="BK1029" i="16" s="1"/>
  <c r="BN1218" i="16" s="1"/>
  <c r="R118" i="36" s="1"/>
  <c r="BI787" i="16"/>
  <c r="BK787" i="16" s="1"/>
  <c r="BK804" i="16" s="1"/>
  <c r="BN1213" i="16" s="1"/>
  <c r="R113" i="36" s="1"/>
  <c r="BA787" i="16"/>
  <c r="AQ787" i="16"/>
  <c r="BF787" i="16" s="1"/>
  <c r="AT787" i="16"/>
  <c r="AD804" i="16"/>
  <c r="AD762" i="16" s="1"/>
  <c r="BI762" i="16" s="1"/>
  <c r="BK874" i="16"/>
  <c r="BK249" i="16"/>
  <c r="BK264" i="16" s="1"/>
  <c r="BN1201" i="16" s="1"/>
  <c r="R101" i="36" s="1"/>
  <c r="BI264" i="16"/>
  <c r="BM1201" i="16" s="1"/>
  <c r="BD490" i="16"/>
  <c r="BD488" i="16"/>
  <c r="BD489" i="16"/>
  <c r="BD491" i="16" s="1"/>
  <c r="BE462" i="16"/>
  <c r="BE447" i="16" s="1"/>
  <c r="BE858" i="16"/>
  <c r="BA488" i="16"/>
  <c r="BA490" i="16"/>
  <c r="BA489" i="16"/>
  <c r="BA491" i="16" s="1"/>
  <c r="BE579" i="16"/>
  <c r="BE581" i="16" s="1"/>
  <c r="BE580" i="16"/>
  <c r="BE578" i="16"/>
  <c r="AQ1077" i="16"/>
  <c r="BF1077" i="16" s="1"/>
  <c r="BF1119" i="16" s="1"/>
  <c r="BF1121" i="16" s="1"/>
  <c r="BK930" i="16"/>
  <c r="BI675" i="16"/>
  <c r="BA675" i="16"/>
  <c r="AQ675" i="16"/>
  <c r="AD714" i="16"/>
  <c r="AD672" i="16" s="1"/>
  <c r="BI672" i="16" s="1"/>
  <c r="BK672" i="16" s="1"/>
  <c r="BF898" i="16"/>
  <c r="AQ939" i="16"/>
  <c r="BJ804" i="16"/>
  <c r="BF735" i="16"/>
  <c r="AJ222" i="16"/>
  <c r="AJ84" i="16"/>
  <c r="BK903" i="16"/>
  <c r="BD444" i="16"/>
  <c r="BD446" i="16" s="1"/>
  <c r="BD443" i="16"/>
  <c r="BD445" i="16"/>
  <c r="BK1087" i="16"/>
  <c r="BK1119" i="16" s="1"/>
  <c r="BN1220" i="16" s="1"/>
  <c r="R120" i="36" s="1"/>
  <c r="BI1119" i="16"/>
  <c r="BM1220" i="16" s="1"/>
  <c r="U76" i="16"/>
  <c r="AQ132" i="16"/>
  <c r="BF132" i="16" s="1"/>
  <c r="BF174" i="16" s="1"/>
  <c r="BF176" i="16" s="1"/>
  <c r="BA222" i="16"/>
  <c r="BC806" i="16"/>
  <c r="AB113" i="36"/>
  <c r="AF77" i="16"/>
  <c r="AQ537" i="16"/>
  <c r="BF537" i="16" s="1"/>
  <c r="BF579" i="16" s="1"/>
  <c r="BF581" i="16" s="1"/>
  <c r="BI865" i="16"/>
  <c r="AQ865" i="16"/>
  <c r="BA865" i="16"/>
  <c r="BE865" i="16" s="1"/>
  <c r="AT865" i="16"/>
  <c r="AD894" i="16"/>
  <c r="AD852" i="16" s="1"/>
  <c r="BI852" i="16" s="1"/>
  <c r="BK852" i="16" s="1"/>
  <c r="BC897" i="16"/>
  <c r="BE907" i="16"/>
  <c r="BK1039" i="16"/>
  <c r="BE635" i="16"/>
  <c r="BE627" i="16" s="1"/>
  <c r="BA627" i="16"/>
  <c r="BC1163" i="16"/>
  <c r="BC1165" i="16"/>
  <c r="BC1164" i="16"/>
  <c r="AB121" i="36" s="1"/>
  <c r="BK474" i="16"/>
  <c r="BI489" i="16"/>
  <c r="BM1206" i="16" s="1"/>
  <c r="BE822" i="16"/>
  <c r="BA807" i="16"/>
  <c r="BD354" i="16"/>
  <c r="BD356" i="16" s="1"/>
  <c r="BD353" i="16"/>
  <c r="BD355" i="16"/>
  <c r="BC1032" i="16"/>
  <c r="BB713" i="16"/>
  <c r="BB714" i="16"/>
  <c r="BB715" i="16"/>
  <c r="AQ1029" i="16"/>
  <c r="BF992" i="16"/>
  <c r="AB105" i="36"/>
  <c r="BC446" i="16"/>
  <c r="BC488" i="16"/>
  <c r="BC489" i="16"/>
  <c r="BC490" i="16"/>
  <c r="BI868" i="16"/>
  <c r="BK868" i="16" s="1"/>
  <c r="BA868" i="16"/>
  <c r="BE868" i="16" s="1"/>
  <c r="AT868" i="16"/>
  <c r="AQ868" i="16"/>
  <c r="BF868" i="16" s="1"/>
  <c r="BF1004" i="16"/>
  <c r="AX76" i="16"/>
  <c r="AQ1042" i="16"/>
  <c r="BF1042" i="16" s="1"/>
  <c r="AT1042" i="16"/>
  <c r="BA1042" i="16"/>
  <c r="BE1042" i="16" s="1"/>
  <c r="BI1042" i="16"/>
  <c r="BK1042" i="16" s="1"/>
  <c r="AD1074" i="16"/>
  <c r="AD1032" i="16" s="1"/>
  <c r="BI1032" i="16" s="1"/>
  <c r="BK1032" i="16" s="1"/>
  <c r="BK1038" i="16"/>
  <c r="BJ1074" i="16"/>
  <c r="BC894" i="16"/>
  <c r="BC893" i="16"/>
  <c r="BC895" i="16"/>
  <c r="BC1077" i="16"/>
  <c r="BE1094" i="16"/>
  <c r="AM312" i="16"/>
  <c r="AM84" i="16"/>
  <c r="BB77" i="16" s="1"/>
  <c r="BG762" i="16"/>
  <c r="BG804" i="16" s="1"/>
  <c r="BG806" i="16" s="1"/>
  <c r="BJ762" i="16"/>
  <c r="BK762" i="16" s="1"/>
  <c r="BK735" i="16"/>
  <c r="BK759" i="16" s="1"/>
  <c r="BN1212" i="16" s="1"/>
  <c r="R112" i="36" s="1"/>
  <c r="BK271" i="16"/>
  <c r="BK309" i="16" s="1"/>
  <c r="BN1202" i="16" s="1"/>
  <c r="R102" i="36" s="1"/>
  <c r="BF822" i="16"/>
  <c r="AQ849" i="16"/>
  <c r="BD264" i="16"/>
  <c r="BD266" i="16" s="1"/>
  <c r="BD263" i="16"/>
  <c r="BD265" i="16"/>
  <c r="BB490" i="16"/>
  <c r="BB489" i="16"/>
  <c r="BB488" i="16"/>
  <c r="BE992" i="16"/>
  <c r="BE987" i="16" s="1"/>
  <c r="BA987" i="16"/>
  <c r="BG897" i="16"/>
  <c r="BG939" i="16" s="1"/>
  <c r="BG941" i="16" s="1"/>
  <c r="BJ897" i="16"/>
  <c r="BK897" i="16" s="1"/>
  <c r="BK499" i="16"/>
  <c r="BK534" i="16" s="1"/>
  <c r="BN1207" i="16" s="1"/>
  <c r="R107" i="36" s="1"/>
  <c r="BJ534" i="16"/>
  <c r="BD1030" i="16"/>
  <c r="BD1028" i="16"/>
  <c r="BD1029" i="16"/>
  <c r="BD1031" i="16" s="1"/>
  <c r="BK539" i="16"/>
  <c r="BK579" i="16" s="1"/>
  <c r="BN1208" i="16" s="1"/>
  <c r="R108" i="36" s="1"/>
  <c r="BI579" i="16"/>
  <c r="BM1208" i="16" s="1"/>
  <c r="BK921" i="16"/>
  <c r="BJ939" i="16"/>
  <c r="BI880" i="16"/>
  <c r="BK880" i="16" s="1"/>
  <c r="BA880" i="16"/>
  <c r="BE880" i="16" s="1"/>
  <c r="AT880" i="16"/>
  <c r="AQ880" i="16"/>
  <c r="BF880" i="16" s="1"/>
  <c r="BF271" i="16"/>
  <c r="AQ309" i="16"/>
  <c r="BE856" i="16"/>
  <c r="BK1141" i="16"/>
  <c r="BJ1164" i="16"/>
  <c r="BG807" i="16"/>
  <c r="BG849" i="16" s="1"/>
  <c r="BG851" i="16" s="1"/>
  <c r="BJ807" i="16"/>
  <c r="BK807" i="16" s="1"/>
  <c r="BE123" i="16"/>
  <c r="BF1033" i="16"/>
  <c r="AQ1074" i="16"/>
  <c r="BC130" i="16"/>
  <c r="BC128" i="16"/>
  <c r="BC129" i="16"/>
  <c r="AQ219" i="16"/>
  <c r="BE398" i="16"/>
  <c r="BE399" i="16"/>
  <c r="BE401" i="16" s="1"/>
  <c r="BE400" i="16"/>
  <c r="AF79" i="16"/>
  <c r="AQ627" i="16"/>
  <c r="BF627" i="16" s="1"/>
  <c r="BF669" i="16" s="1"/>
  <c r="BF671" i="16" s="1"/>
  <c r="BJ492" i="16"/>
  <c r="BK492" i="16" s="1"/>
  <c r="BG492" i="16"/>
  <c r="BG534" i="16" s="1"/>
  <c r="BG536" i="16" s="1"/>
  <c r="AT1127" i="16"/>
  <c r="AQ1127" i="16"/>
  <c r="BF1127" i="16" s="1"/>
  <c r="BI1127" i="16"/>
  <c r="BK1127" i="16" s="1"/>
  <c r="BA1127" i="16"/>
  <c r="AD1164" i="16"/>
  <c r="AD1122" i="16" s="1"/>
  <c r="BI1122" i="16" s="1"/>
  <c r="BF766" i="16"/>
  <c r="BI748" i="16"/>
  <c r="BK748" i="16" s="1"/>
  <c r="AQ748" i="16"/>
  <c r="BF748" i="16" s="1"/>
  <c r="BA748" i="16"/>
  <c r="AT748" i="16"/>
  <c r="AD759" i="16"/>
  <c r="AD717" i="16" s="1"/>
  <c r="BI717" i="16" s="1"/>
  <c r="BK717" i="16" s="1"/>
  <c r="BK856" i="16"/>
  <c r="BG1122" i="16"/>
  <c r="BG1164" i="16" s="1"/>
  <c r="BJ1122" i="16"/>
  <c r="BJ354" i="16"/>
  <c r="BK315" i="16"/>
  <c r="BK354" i="16" s="1"/>
  <c r="BN1203" i="16" s="1"/>
  <c r="R103" i="36" s="1"/>
  <c r="BJ444" i="16"/>
  <c r="BF591" i="16"/>
  <c r="AQ624" i="16"/>
  <c r="BK123" i="16"/>
  <c r="BE344" i="16"/>
  <c r="BE312" i="16" s="1"/>
  <c r="BA312" i="16"/>
  <c r="BK666" i="16"/>
  <c r="BI669" i="16"/>
  <c r="BM1210" i="16" s="1"/>
  <c r="BA175" i="16"/>
  <c r="W114" i="36"/>
  <c r="BB851" i="16"/>
  <c r="BB176" i="16"/>
  <c r="W99" i="36"/>
  <c r="BI1029" i="16"/>
  <c r="BM1218" i="16" s="1"/>
  <c r="BK949" i="16"/>
  <c r="BJ984" i="16"/>
  <c r="BI804" i="16"/>
  <c r="BM1213" i="16" s="1"/>
  <c r="BJ849" i="16"/>
  <c r="BK811" i="16"/>
  <c r="BK849" i="16" s="1"/>
  <c r="BN1214" i="16" s="1"/>
  <c r="R114" i="36" s="1"/>
  <c r="BA413" i="16"/>
  <c r="BI413" i="16"/>
  <c r="BI444" i="16" s="1"/>
  <c r="BM1205" i="16" s="1"/>
  <c r="AT413" i="16"/>
  <c r="AQ413" i="16"/>
  <c r="AD444" i="16"/>
  <c r="AD402" i="16" s="1"/>
  <c r="BI402" i="16" s="1"/>
  <c r="BK402" i="16" s="1"/>
  <c r="BE950" i="16"/>
  <c r="BD1164" i="16"/>
  <c r="BD1163" i="16"/>
  <c r="BD1165" i="16"/>
  <c r="BA582" i="16"/>
  <c r="BL108" i="37"/>
  <c r="BZ100" i="37"/>
  <c r="BA174" i="16" l="1"/>
  <c r="BA176" i="16" s="1"/>
  <c r="AQ129" i="16"/>
  <c r="U75" i="16" s="1"/>
  <c r="BB129" i="16"/>
  <c r="BB131" i="16" s="1"/>
  <c r="BB128" i="16"/>
  <c r="BI129" i="16"/>
  <c r="BM1198" i="16" s="1"/>
  <c r="BE87" i="16"/>
  <c r="BE130" i="16" s="1"/>
  <c r="BA87" i="16"/>
  <c r="BA129" i="16" s="1"/>
  <c r="BA131" i="16" s="1"/>
  <c r="BK87" i="16"/>
  <c r="BF29" i="37"/>
  <c r="BK106" i="16"/>
  <c r="BK129" i="16" s="1"/>
  <c r="BN1198" i="16" s="1"/>
  <c r="C207" i="159"/>
  <c r="C211" i="159"/>
  <c r="C212" i="159" s="1"/>
  <c r="AZ31" i="37"/>
  <c r="C239" i="159"/>
  <c r="C246" i="159" s="1"/>
  <c r="C224" i="159"/>
  <c r="AZ54" i="37"/>
  <c r="AG113" i="36"/>
  <c r="AQ113" i="36" s="1"/>
  <c r="BG39" i="36" s="1"/>
  <c r="AL113" i="36" s="1"/>
  <c r="AB112" i="36"/>
  <c r="BC761" i="16"/>
  <c r="W112" i="36"/>
  <c r="AG112" i="36" s="1"/>
  <c r="AQ112" i="36" s="1"/>
  <c r="BG37" i="36" s="1"/>
  <c r="BB761" i="16"/>
  <c r="AG102" i="36"/>
  <c r="AQ102" i="36" s="1"/>
  <c r="BG17" i="36" s="1"/>
  <c r="AL102" i="36" s="1"/>
  <c r="BE623" i="16"/>
  <c r="BC581" i="16"/>
  <c r="AB108" i="36"/>
  <c r="AG108" i="36" s="1"/>
  <c r="AQ108" i="36" s="1"/>
  <c r="BG29" i="36" s="1"/>
  <c r="AQ759" i="16"/>
  <c r="AD84" i="16"/>
  <c r="AQ84" i="16" s="1"/>
  <c r="J75" i="16" s="1"/>
  <c r="A79" i="16" s="1"/>
  <c r="BE625" i="16"/>
  <c r="BB986" i="16"/>
  <c r="W117" i="36"/>
  <c r="AQ804" i="16"/>
  <c r="BI1164" i="16"/>
  <c r="BM1221" i="16" s="1"/>
  <c r="AQ87" i="16"/>
  <c r="BF87" i="16" s="1"/>
  <c r="BF129" i="16" s="1"/>
  <c r="BF131" i="16" s="1"/>
  <c r="AB100" i="36"/>
  <c r="BC221" i="16"/>
  <c r="BC716" i="16"/>
  <c r="AB111" i="36"/>
  <c r="BE807" i="16"/>
  <c r="BJ1166" i="16"/>
  <c r="BB536" i="16"/>
  <c r="W107" i="36"/>
  <c r="AB99" i="36"/>
  <c r="AG99" i="36" s="1"/>
  <c r="AQ99" i="36" s="1"/>
  <c r="BG11" i="36" s="1"/>
  <c r="BC176" i="16"/>
  <c r="BA398" i="16"/>
  <c r="BA399" i="16"/>
  <c r="BA401" i="16" s="1"/>
  <c r="BA400" i="16"/>
  <c r="BE264" i="16"/>
  <c r="BE266" i="16" s="1"/>
  <c r="BB671" i="16"/>
  <c r="W110" i="36"/>
  <c r="W108" i="36"/>
  <c r="BB581" i="16"/>
  <c r="BK894" i="16"/>
  <c r="BN1215" i="16" s="1"/>
  <c r="R115" i="36" s="1"/>
  <c r="AG107" i="36"/>
  <c r="AQ107" i="36" s="1"/>
  <c r="BG27" i="36" s="1"/>
  <c r="AL107" i="36" s="1"/>
  <c r="BK489" i="16"/>
  <c r="BN1206" i="16" s="1"/>
  <c r="R106" i="36" s="1"/>
  <c r="BK942" i="16"/>
  <c r="W118" i="36"/>
  <c r="AG118" i="36" s="1"/>
  <c r="AQ118" i="36" s="1"/>
  <c r="BG49" i="36" s="1"/>
  <c r="BB1031" i="16"/>
  <c r="W115" i="36"/>
  <c r="BB896" i="16"/>
  <c r="C90" i="159"/>
  <c r="BA354" i="16"/>
  <c r="BA356" i="16" s="1"/>
  <c r="BA353" i="16"/>
  <c r="BA355" i="16"/>
  <c r="BI894" i="16"/>
  <c r="BM1215" i="16" s="1"/>
  <c r="AB98" i="36"/>
  <c r="BC131" i="16"/>
  <c r="BE852" i="16"/>
  <c r="W106" i="36"/>
  <c r="BB491" i="16"/>
  <c r="AB106" i="36"/>
  <c r="BC491" i="16"/>
  <c r="C86" i="159"/>
  <c r="AL109" i="36"/>
  <c r="BC938" i="16"/>
  <c r="BC939" i="16"/>
  <c r="BC940" i="16"/>
  <c r="BE489" i="16"/>
  <c r="BE491" i="16" s="1"/>
  <c r="BE488" i="16"/>
  <c r="BE490" i="16"/>
  <c r="BA219" i="16"/>
  <c r="BA221" i="16" s="1"/>
  <c r="BA218" i="16"/>
  <c r="BA220" i="16"/>
  <c r="BA309" i="16"/>
  <c r="BA311" i="16" s="1"/>
  <c r="BA310" i="16"/>
  <c r="BA308" i="16"/>
  <c r="BE849" i="16"/>
  <c r="BE851" i="16" s="1"/>
  <c r="BE850" i="16"/>
  <c r="BE848" i="16"/>
  <c r="BA264" i="16"/>
  <c r="BA266" i="16" s="1"/>
  <c r="BA265" i="16"/>
  <c r="BA263" i="16"/>
  <c r="BE220" i="16"/>
  <c r="BE218" i="16"/>
  <c r="BE219" i="16"/>
  <c r="BE221" i="16" s="1"/>
  <c r="BE308" i="16"/>
  <c r="BE309" i="16"/>
  <c r="BE311" i="16" s="1"/>
  <c r="BE310" i="16"/>
  <c r="AF81" i="16"/>
  <c r="AQ717" i="16"/>
  <c r="BF717" i="16" s="1"/>
  <c r="BF759" i="16" s="1"/>
  <c r="BF761" i="16" s="1"/>
  <c r="W116" i="36"/>
  <c r="BB941" i="16"/>
  <c r="BA1119" i="16"/>
  <c r="BA1121" i="16" s="1"/>
  <c r="BA1118" i="16"/>
  <c r="BA1120" i="16"/>
  <c r="AQ312" i="16"/>
  <c r="BF312" i="16" s="1"/>
  <c r="BF354" i="16" s="1"/>
  <c r="BF356" i="16" s="1"/>
  <c r="U80" i="16"/>
  <c r="AF78" i="16"/>
  <c r="AQ582" i="16"/>
  <c r="BF582" i="16" s="1"/>
  <c r="BF624" i="16" s="1"/>
  <c r="BF626" i="16" s="1"/>
  <c r="BE748" i="16"/>
  <c r="BE717" i="16" s="1"/>
  <c r="BA717" i="16"/>
  <c r="BG312" i="16"/>
  <c r="BG354" i="16" s="1"/>
  <c r="BG356" i="16" s="1"/>
  <c r="BJ312" i="16"/>
  <c r="BK312" i="16" s="1"/>
  <c r="BK1164" i="16"/>
  <c r="BN1221" i="16" s="1"/>
  <c r="R121" i="36" s="1"/>
  <c r="AG121" i="36" s="1"/>
  <c r="AQ121" i="36" s="1"/>
  <c r="BG55" i="36" s="1"/>
  <c r="BE1077" i="16"/>
  <c r="W104" i="36"/>
  <c r="AG104" i="36" s="1"/>
  <c r="AQ104" i="36" s="1"/>
  <c r="BG21" i="36" s="1"/>
  <c r="BB401" i="16"/>
  <c r="AQ79" i="16"/>
  <c r="AQ987" i="16"/>
  <c r="BF987" i="16" s="1"/>
  <c r="BF1029" i="16" s="1"/>
  <c r="BF1031" i="16" s="1"/>
  <c r="AQ894" i="16"/>
  <c r="BF865" i="16"/>
  <c r="AQ897" i="16"/>
  <c r="BF897" i="16" s="1"/>
  <c r="BF939" i="16" s="1"/>
  <c r="BF941" i="16" s="1"/>
  <c r="AQ77" i="16"/>
  <c r="BA1032" i="16"/>
  <c r="BF499" i="16"/>
  <c r="AQ534" i="16"/>
  <c r="AQ267" i="16"/>
  <c r="BF267" i="16" s="1"/>
  <c r="BF309" i="16" s="1"/>
  <c r="BF311" i="16" s="1"/>
  <c r="U79" i="16"/>
  <c r="BC1120" i="16"/>
  <c r="BC1119" i="16"/>
  <c r="BC1118" i="16"/>
  <c r="BE1032" i="16"/>
  <c r="BE499" i="16"/>
  <c r="BE492" i="16" s="1"/>
  <c r="BA492" i="16"/>
  <c r="BC266" i="16"/>
  <c r="AB101" i="36"/>
  <c r="AG101" i="36" s="1"/>
  <c r="AQ101" i="36" s="1"/>
  <c r="BG15" i="36" s="1"/>
  <c r="BA848" i="16"/>
  <c r="BA849" i="16"/>
  <c r="BA851" i="16" s="1"/>
  <c r="BA850" i="16"/>
  <c r="BK413" i="16"/>
  <c r="BK444" i="16" s="1"/>
  <c r="BN1205" i="16" s="1"/>
  <c r="R105" i="36" s="1"/>
  <c r="AG105" i="36" s="1"/>
  <c r="AQ105" i="36" s="1"/>
  <c r="BG23" i="36" s="1"/>
  <c r="AF82" i="16"/>
  <c r="AQ762" i="16"/>
  <c r="BF762" i="16" s="1"/>
  <c r="BF804" i="16" s="1"/>
  <c r="BF806" i="16" s="1"/>
  <c r="BB716" i="16"/>
  <c r="W111" i="36"/>
  <c r="AB117" i="36"/>
  <c r="BC986" i="16"/>
  <c r="AQ357" i="16"/>
  <c r="BF357" i="16" s="1"/>
  <c r="BF399" i="16" s="1"/>
  <c r="BF401" i="16" s="1"/>
  <c r="U81" i="16"/>
  <c r="BE413" i="16"/>
  <c r="BE402" i="16" s="1"/>
  <c r="BA402" i="16"/>
  <c r="AG103" i="36"/>
  <c r="AQ103" i="36" s="1"/>
  <c r="BG19" i="36" s="1"/>
  <c r="BC37" i="37"/>
  <c r="AQ75" i="16"/>
  <c r="AQ807" i="16"/>
  <c r="BF807" i="16" s="1"/>
  <c r="BF849" i="16" s="1"/>
  <c r="BF851" i="16" s="1"/>
  <c r="BA668" i="16"/>
  <c r="BA670" i="16"/>
  <c r="BA669" i="16"/>
  <c r="BA671" i="16" s="1"/>
  <c r="BF675" i="16"/>
  <c r="AQ714" i="16"/>
  <c r="AX75" i="16"/>
  <c r="AQ222" i="16"/>
  <c r="BF222" i="16" s="1"/>
  <c r="BF264" i="16" s="1"/>
  <c r="BF266" i="16" s="1"/>
  <c r="U78" i="16"/>
  <c r="BE930" i="16"/>
  <c r="BE897" i="16" s="1"/>
  <c r="BA897" i="16"/>
  <c r="BE946" i="16"/>
  <c r="BE942" i="16" s="1"/>
  <c r="BA942" i="16"/>
  <c r="BE353" i="16"/>
  <c r="BE355" i="16"/>
  <c r="BE354" i="16"/>
  <c r="BE356" i="16" s="1"/>
  <c r="C84" i="159"/>
  <c r="BF413" i="16"/>
  <c r="AQ444" i="16"/>
  <c r="AG114" i="36"/>
  <c r="AQ114" i="36" s="1"/>
  <c r="BG41" i="36" s="1"/>
  <c r="U77" i="16"/>
  <c r="AQ177" i="16"/>
  <c r="BF177" i="16" s="1"/>
  <c r="BF219" i="16" s="1"/>
  <c r="BF221" i="16" s="1"/>
  <c r="BA1029" i="16"/>
  <c r="BA1031" i="16" s="1"/>
  <c r="BA1028" i="16"/>
  <c r="BA1030" i="16"/>
  <c r="AB115" i="36"/>
  <c r="BC896" i="16"/>
  <c r="BC1073" i="16"/>
  <c r="BC1075" i="16"/>
  <c r="BC1074" i="16"/>
  <c r="BE670" i="16"/>
  <c r="BE669" i="16"/>
  <c r="BE671" i="16" s="1"/>
  <c r="BE668" i="16"/>
  <c r="BE675" i="16"/>
  <c r="BE672" i="16" s="1"/>
  <c r="BA672" i="16"/>
  <c r="W103" i="36"/>
  <c r="BB356" i="16"/>
  <c r="W100" i="36"/>
  <c r="AG100" i="36" s="1"/>
  <c r="AQ100" i="36" s="1"/>
  <c r="BG13" i="36" s="1"/>
  <c r="BB221" i="16"/>
  <c r="BF946" i="16"/>
  <c r="AQ984" i="16"/>
  <c r="BA623" i="16"/>
  <c r="BA624" i="16"/>
  <c r="BA626" i="16" s="1"/>
  <c r="BA625" i="16"/>
  <c r="BK1122" i="16"/>
  <c r="BE1127" i="16"/>
  <c r="BE1122" i="16" s="1"/>
  <c r="BA1122" i="16"/>
  <c r="BE1030" i="16"/>
  <c r="BE1028" i="16"/>
  <c r="BE1029" i="16"/>
  <c r="BE1031" i="16" s="1"/>
  <c r="C79" i="159"/>
  <c r="BI1074" i="16"/>
  <c r="BM1219" i="16" s="1"/>
  <c r="BK939" i="16"/>
  <c r="BN1216" i="16" s="1"/>
  <c r="R116" i="36" s="1"/>
  <c r="BK675" i="16"/>
  <c r="BK714" i="16" s="1"/>
  <c r="BN1211" i="16" s="1"/>
  <c r="R111" i="36" s="1"/>
  <c r="AG111" i="36" s="1"/>
  <c r="AQ111" i="36" s="1"/>
  <c r="BG35" i="36" s="1"/>
  <c r="BI714" i="16"/>
  <c r="BM1211" i="16" s="1"/>
  <c r="BK669" i="16"/>
  <c r="BN1210" i="16" s="1"/>
  <c r="R110" i="36" s="1"/>
  <c r="AG110" i="36" s="1"/>
  <c r="AQ110" i="36" s="1"/>
  <c r="BG33" i="36" s="1"/>
  <c r="AB114" i="36"/>
  <c r="BC851" i="16"/>
  <c r="W105" i="36"/>
  <c r="BB446" i="16"/>
  <c r="AG115" i="36"/>
  <c r="AQ115" i="36" s="1"/>
  <c r="BG43" i="36" s="1"/>
  <c r="AQ1032" i="16"/>
  <c r="BF1032" i="16" s="1"/>
  <c r="BF1074" i="16" s="1"/>
  <c r="BF1076" i="16" s="1"/>
  <c r="AQ80" i="16"/>
  <c r="BA852" i="16"/>
  <c r="BI759" i="16"/>
  <c r="BM1212" i="16" s="1"/>
  <c r="BK1074" i="16"/>
  <c r="BN1219" i="16" s="1"/>
  <c r="R119" i="36" s="1"/>
  <c r="BE787" i="16"/>
  <c r="BE762" i="16" s="1"/>
  <c r="BA762" i="16"/>
  <c r="AQ1164" i="16"/>
  <c r="W119" i="36"/>
  <c r="BB1076" i="16"/>
  <c r="AQ447" i="16"/>
  <c r="BF447" i="16" s="1"/>
  <c r="BF489" i="16" s="1"/>
  <c r="BF491" i="16" s="1"/>
  <c r="AF75" i="16"/>
  <c r="BI984" i="16"/>
  <c r="BM1217" i="16" s="1"/>
  <c r="BK946" i="16"/>
  <c r="BK984" i="16" s="1"/>
  <c r="BN1217" i="16" s="1"/>
  <c r="R117" i="36" s="1"/>
  <c r="AG117" i="36" s="1"/>
  <c r="AQ117" i="36" s="1"/>
  <c r="BG47" i="36" s="1"/>
  <c r="BA128" i="16" l="1"/>
  <c r="BA130" i="16"/>
  <c r="W98" i="36"/>
  <c r="BE128" i="16"/>
  <c r="BE129" i="16"/>
  <c r="BE131" i="16" s="1"/>
  <c r="J76" i="16"/>
  <c r="J77" i="16" s="1"/>
  <c r="C133" i="159" s="1"/>
  <c r="C237" i="159"/>
  <c r="C243" i="159" s="1"/>
  <c r="BM54" i="37"/>
  <c r="C233" i="159"/>
  <c r="C227" i="159"/>
  <c r="C226" i="159"/>
  <c r="C228" i="159" s="1"/>
  <c r="C85" i="159"/>
  <c r="AL108" i="36"/>
  <c r="AL118" i="36"/>
  <c r="C95" i="159"/>
  <c r="AL112" i="36"/>
  <c r="C89" i="159"/>
  <c r="C76" i="159"/>
  <c r="AL99" i="36"/>
  <c r="AG106" i="36"/>
  <c r="AQ106" i="36" s="1"/>
  <c r="BG25" i="36" s="1"/>
  <c r="W122" i="36"/>
  <c r="BE940" i="16"/>
  <c r="BE939" i="16"/>
  <c r="BE941" i="16" s="1"/>
  <c r="BE938" i="16"/>
  <c r="AL104" i="36"/>
  <c r="C81" i="159"/>
  <c r="C83" i="159"/>
  <c r="AL106" i="36"/>
  <c r="BE805" i="16"/>
  <c r="BE803" i="16"/>
  <c r="BE804" i="16"/>
  <c r="BE806" i="16" s="1"/>
  <c r="AL115" i="36"/>
  <c r="C92" i="159"/>
  <c r="BE713" i="16"/>
  <c r="BE715" i="16"/>
  <c r="BE714" i="16"/>
  <c r="BE716" i="16" s="1"/>
  <c r="BA940" i="16"/>
  <c r="BA938" i="16"/>
  <c r="BA939" i="16"/>
  <c r="BA941" i="16" s="1"/>
  <c r="BN37" i="37"/>
  <c r="BE533" i="16"/>
  <c r="BE535" i="16"/>
  <c r="BE534" i="16"/>
  <c r="BE536" i="16" s="1"/>
  <c r="BI1166" i="16"/>
  <c r="BE895" i="16"/>
  <c r="BE894" i="16"/>
  <c r="BE896" i="16" s="1"/>
  <c r="BE893" i="16"/>
  <c r="BE1075" i="16"/>
  <c r="BE1073" i="16"/>
  <c r="BE1074" i="16"/>
  <c r="BE1076" i="16" s="1"/>
  <c r="AQ402" i="16"/>
  <c r="BF402" i="16" s="1"/>
  <c r="BF444" i="16" s="1"/>
  <c r="BF446" i="16" s="1"/>
  <c r="U82" i="16"/>
  <c r="BA444" i="16"/>
  <c r="BA446" i="16" s="1"/>
  <c r="BA443" i="16"/>
  <c r="BA445" i="16"/>
  <c r="C78" i="159"/>
  <c r="AL101" i="36"/>
  <c r="BE1119" i="16"/>
  <c r="BE1121" i="16" s="1"/>
  <c r="BE1120" i="16"/>
  <c r="BE1118" i="16"/>
  <c r="BE445" i="16"/>
  <c r="BE444" i="16"/>
  <c r="BE446" i="16" s="1"/>
  <c r="BE443" i="16"/>
  <c r="BK1166" i="16"/>
  <c r="AQ492" i="16"/>
  <c r="BF492" i="16" s="1"/>
  <c r="BF534" i="16" s="1"/>
  <c r="BF536" i="16" s="1"/>
  <c r="AF76" i="16"/>
  <c r="AL121" i="36"/>
  <c r="C98" i="159"/>
  <c r="AL117" i="36"/>
  <c r="C94" i="159"/>
  <c r="C87" i="159"/>
  <c r="AL110" i="36"/>
  <c r="AQ78" i="16"/>
  <c r="AQ942" i="16"/>
  <c r="BF942" i="16" s="1"/>
  <c r="BF984" i="16" s="1"/>
  <c r="BF986" i="16" s="1"/>
  <c r="AF80" i="16"/>
  <c r="AQ672" i="16"/>
  <c r="BF672" i="16" s="1"/>
  <c r="BF714" i="16" s="1"/>
  <c r="BF716" i="16" s="1"/>
  <c r="R98" i="36"/>
  <c r="BN1222" i="16"/>
  <c r="AR41" i="37"/>
  <c r="BA1165" i="16"/>
  <c r="BA1163" i="16"/>
  <c r="BA1164" i="16"/>
  <c r="BC1121" i="16"/>
  <c r="AB120" i="36"/>
  <c r="AG120" i="36" s="1"/>
  <c r="AQ120" i="36" s="1"/>
  <c r="BG53" i="36" s="1"/>
  <c r="BA1074" i="16"/>
  <c r="BA1076" i="16" s="1"/>
  <c r="BA1075" i="16"/>
  <c r="BA1073" i="16"/>
  <c r="C88" i="159"/>
  <c r="AL111" i="36"/>
  <c r="BE1165" i="16"/>
  <c r="BE1164" i="16"/>
  <c r="BE1163" i="16"/>
  <c r="BA760" i="16"/>
  <c r="BA758" i="16"/>
  <c r="BA759" i="16"/>
  <c r="BA761" i="16" s="1"/>
  <c r="AL114" i="36"/>
  <c r="C91" i="159"/>
  <c r="AL100" i="36"/>
  <c r="C77" i="159"/>
  <c r="BE760" i="16"/>
  <c r="BE758" i="16"/>
  <c r="BE759" i="16"/>
  <c r="BE761" i="16" s="1"/>
  <c r="AL105" i="36"/>
  <c r="C82" i="159"/>
  <c r="BA895" i="16"/>
  <c r="BA894" i="16"/>
  <c r="BA896" i="16" s="1"/>
  <c r="BA893" i="16"/>
  <c r="C80" i="159"/>
  <c r="AL103" i="36"/>
  <c r="BC1076" i="16"/>
  <c r="AB119" i="36"/>
  <c r="AG119" i="36" s="1"/>
  <c r="AQ119" i="36" s="1"/>
  <c r="BG51" i="36" s="1"/>
  <c r="AQ82" i="16"/>
  <c r="AQ1122" i="16"/>
  <c r="BF1122" i="16" s="1"/>
  <c r="BF1164" i="16" s="1"/>
  <c r="BA984" i="16"/>
  <c r="BA986" i="16" s="1"/>
  <c r="BA983" i="16"/>
  <c r="BA985" i="16"/>
  <c r="AQ76" i="16"/>
  <c r="AQ852" i="16"/>
  <c r="BF852" i="16" s="1"/>
  <c r="BF894" i="16" s="1"/>
  <c r="BF896" i="16" s="1"/>
  <c r="BA804" i="16"/>
  <c r="BA806" i="16" s="1"/>
  <c r="BA803" i="16"/>
  <c r="BA805" i="16"/>
  <c r="BA715" i="16"/>
  <c r="BA713" i="16"/>
  <c r="BA714" i="16"/>
  <c r="BA716" i="16" s="1"/>
  <c r="BE985" i="16"/>
  <c r="BE983" i="16"/>
  <c r="BE984" i="16"/>
  <c r="BE986" i="16" s="1"/>
  <c r="BA533" i="16"/>
  <c r="BA535" i="16"/>
  <c r="BA534" i="16"/>
  <c r="BA536" i="16" s="1"/>
  <c r="BM1222" i="16"/>
  <c r="AB116" i="36"/>
  <c r="AG116" i="36" s="1"/>
  <c r="AQ116" i="36" s="1"/>
  <c r="BG45" i="36" s="1"/>
  <c r="BC941" i="16"/>
  <c r="C132" i="159" l="1"/>
  <c r="AG68" i="37"/>
  <c r="C250" i="159"/>
  <c r="AZ56" i="37"/>
  <c r="C229" i="159"/>
  <c r="C240" i="159"/>
  <c r="AG64" i="37"/>
  <c r="AH145" i="37" s="1"/>
  <c r="AZ58" i="37"/>
  <c r="AA75" i="36" s="1"/>
  <c r="J78" i="16"/>
  <c r="C134" i="159" s="1"/>
  <c r="AB122" i="36"/>
  <c r="AL116" i="36"/>
  <c r="C93" i="159"/>
  <c r="AL119" i="36"/>
  <c r="C96" i="159"/>
  <c r="C97" i="159"/>
  <c r="AL120" i="36"/>
  <c r="R122" i="36"/>
  <c r="AG98" i="36"/>
  <c r="BF84" i="16"/>
  <c r="BB76" i="16" s="1"/>
  <c r="BB78" i="16" s="1"/>
  <c r="J79" i="16" l="1"/>
  <c r="C135" i="159" s="1"/>
  <c r="C44" i="159"/>
  <c r="C46" i="159" s="1"/>
  <c r="BC68" i="37"/>
  <c r="V68" i="37"/>
  <c r="BF56" i="37"/>
  <c r="AA77" i="36" s="1"/>
  <c r="C50" i="159" s="1"/>
  <c r="C57" i="159" s="1"/>
  <c r="C58" i="159" s="1"/>
  <c r="V64" i="37"/>
  <c r="C241" i="159"/>
  <c r="C247" i="159"/>
  <c r="AH149" i="37"/>
  <c r="BW74" i="36"/>
  <c r="AG122" i="36"/>
  <c r="AQ98" i="36"/>
  <c r="J80" i="16" l="1"/>
  <c r="H80" i="16" s="1"/>
  <c r="C131" i="159" s="1"/>
  <c r="C47" i="159"/>
  <c r="C71" i="159"/>
  <c r="C72" i="159" s="1"/>
  <c r="BD149" i="37"/>
  <c r="DE74" i="36"/>
  <c r="AR68" i="37"/>
  <c r="BN68" i="37" s="1"/>
  <c r="C248" i="159"/>
  <c r="BC64" i="37"/>
  <c r="W145" i="37"/>
  <c r="AA79" i="36"/>
  <c r="AQ122" i="36"/>
  <c r="BG9" i="36"/>
  <c r="H81" i="16" l="1"/>
  <c r="C136" i="159"/>
  <c r="H84" i="36"/>
  <c r="C144" i="159"/>
  <c r="C158" i="159"/>
  <c r="BN64" i="37"/>
  <c r="BD145" i="37"/>
  <c r="BO145" i="37" s="1"/>
  <c r="AL98" i="36"/>
  <c r="AL122" i="36" s="1"/>
  <c r="BG57" i="36"/>
  <c r="C75" i="159"/>
  <c r="BG122" i="36" l="1"/>
  <c r="BG121" i="36" s="1"/>
  <c r="C145" i="159"/>
  <c r="C86" i="36"/>
  <c r="C84" i="36" s="1"/>
  <c r="AD86" i="36"/>
  <c r="AD84" i="36" s="1"/>
  <c r="C159" i="159"/>
  <c r="C99" i="159"/>
  <c r="D75" i="159" s="1"/>
  <c r="E75" i="159" s="1"/>
  <c r="C160" i="159"/>
  <c r="C146" i="159"/>
  <c r="C173" i="159" s="1"/>
  <c r="BG64" i="36"/>
  <c r="BG67" i="36" s="1"/>
  <c r="BE124" i="36"/>
  <c r="C172" i="159" l="1"/>
  <c r="BG115" i="36" s="1"/>
  <c r="BG70" i="36"/>
  <c r="BG73" i="36" s="1"/>
  <c r="BG76" i="36" s="1"/>
  <c r="D99" i="159"/>
  <c r="C137" i="159"/>
  <c r="D95" i="159"/>
  <c r="E95" i="159" s="1"/>
  <c r="F95" i="159" s="1"/>
  <c r="C121" i="159" s="1"/>
  <c r="D90" i="159"/>
  <c r="E90" i="159" s="1"/>
  <c r="F90" i="159" s="1"/>
  <c r="C116" i="159" s="1"/>
  <c r="D85" i="159"/>
  <c r="E85" i="159" s="1"/>
  <c r="F85" i="159" s="1"/>
  <c r="C111" i="159" s="1"/>
  <c r="D89" i="159"/>
  <c r="E89" i="159" s="1"/>
  <c r="F89" i="159" s="1"/>
  <c r="C115" i="159" s="1"/>
  <c r="D79" i="159"/>
  <c r="E79" i="159" s="1"/>
  <c r="F79" i="159" s="1"/>
  <c r="C105" i="159" s="1"/>
  <c r="D76" i="159"/>
  <c r="E76" i="159" s="1"/>
  <c r="F76" i="159" s="1"/>
  <c r="C102" i="159" s="1"/>
  <c r="D84" i="159"/>
  <c r="E84" i="159" s="1"/>
  <c r="F84" i="159" s="1"/>
  <c r="C110" i="159" s="1"/>
  <c r="D86" i="159"/>
  <c r="E86" i="159" s="1"/>
  <c r="F86" i="159" s="1"/>
  <c r="C112" i="159" s="1"/>
  <c r="D94" i="159"/>
  <c r="E94" i="159" s="1"/>
  <c r="F94" i="159" s="1"/>
  <c r="C120" i="159" s="1"/>
  <c r="D80" i="159"/>
  <c r="E80" i="159" s="1"/>
  <c r="F80" i="159" s="1"/>
  <c r="C106" i="159" s="1"/>
  <c r="D81" i="159"/>
  <c r="E81" i="159" s="1"/>
  <c r="F81" i="159" s="1"/>
  <c r="C107" i="159" s="1"/>
  <c r="D98" i="159"/>
  <c r="E98" i="159" s="1"/>
  <c r="F98" i="159" s="1"/>
  <c r="C124" i="159" s="1"/>
  <c r="D91" i="159"/>
  <c r="E91" i="159" s="1"/>
  <c r="F91" i="159" s="1"/>
  <c r="C117" i="159" s="1"/>
  <c r="D78" i="159"/>
  <c r="E78" i="159" s="1"/>
  <c r="F78" i="159" s="1"/>
  <c r="C104" i="159" s="1"/>
  <c r="D77" i="159"/>
  <c r="E77" i="159" s="1"/>
  <c r="F77" i="159" s="1"/>
  <c r="C103" i="159" s="1"/>
  <c r="D88" i="159"/>
  <c r="E88" i="159" s="1"/>
  <c r="F88" i="159" s="1"/>
  <c r="C114" i="159" s="1"/>
  <c r="D82" i="159"/>
  <c r="E82" i="159" s="1"/>
  <c r="F82" i="159" s="1"/>
  <c r="C108" i="159" s="1"/>
  <c r="D83" i="159"/>
  <c r="E83" i="159" s="1"/>
  <c r="F83" i="159" s="1"/>
  <c r="C109" i="159" s="1"/>
  <c r="D92" i="159"/>
  <c r="E92" i="159" s="1"/>
  <c r="F92" i="159" s="1"/>
  <c r="C118" i="159" s="1"/>
  <c r="D87" i="159"/>
  <c r="E87" i="159" s="1"/>
  <c r="F87" i="159" s="1"/>
  <c r="C113" i="159" s="1"/>
  <c r="D97" i="159"/>
  <c r="E97" i="159" s="1"/>
  <c r="F97" i="159" s="1"/>
  <c r="C123" i="159" s="1"/>
  <c r="D93" i="159"/>
  <c r="E93" i="159" s="1"/>
  <c r="F93" i="159" s="1"/>
  <c r="C119" i="159" s="1"/>
  <c r="D96" i="159"/>
  <c r="E96" i="159" s="1"/>
  <c r="F96" i="159" s="1"/>
  <c r="C122" i="159" s="1"/>
  <c r="F75" i="159"/>
  <c r="BG110" i="36" l="1"/>
  <c r="C161" i="159"/>
  <c r="C147" i="159"/>
  <c r="C174" i="159" s="1"/>
  <c r="D174" i="159" s="1"/>
  <c r="BE130" i="36"/>
  <c r="BE127" i="36"/>
  <c r="AO84" i="36" s="1"/>
  <c r="F99" i="159"/>
  <c r="C101" i="159"/>
  <c r="C125" i="159" s="1"/>
  <c r="E99" i="159"/>
  <c r="C162" i="159" l="1"/>
  <c r="AE22" i="37"/>
  <c r="AE49" i="37"/>
  <c r="BG112" i="36"/>
  <c r="AJ86" i="36"/>
  <c r="AJ84" i="36" s="1"/>
  <c r="BG117" i="36"/>
  <c r="C148" i="159"/>
  <c r="C175" i="159" s="1"/>
  <c r="BI86" i="36"/>
  <c r="BI84" i="36" s="1"/>
  <c r="BO32" i="36"/>
  <c r="C140" i="159" s="1"/>
  <c r="CW84" i="36"/>
  <c r="DC51" i="36"/>
  <c r="BO84" i="36" l="1"/>
  <c r="BG116" i="36"/>
  <c r="DX53" i="36"/>
  <c r="DX51" i="36" s="1"/>
  <c r="CW53" i="36"/>
  <c r="CW51" i="36" s="1"/>
  <c r="C168" i="159"/>
  <c r="C150" i="159"/>
  <c r="C149" i="159"/>
  <c r="C163" i="159"/>
  <c r="C164" i="159"/>
  <c r="C165" i="159" s="1"/>
  <c r="C176" i="159" l="1"/>
  <c r="C213" i="159" s="1"/>
  <c r="C215" i="159" s="1"/>
  <c r="BC41" i="37" s="1"/>
  <c r="BN41" i="37" s="1"/>
  <c r="C151" i="159"/>
  <c r="C178" i="159" s="1"/>
  <c r="C177" i="159"/>
  <c r="V22" i="37"/>
  <c r="AN22" i="37" s="1"/>
  <c r="BG113" i="36"/>
  <c r="V49" i="37"/>
  <c r="AN49" i="37" s="1"/>
  <c r="C249" i="159" l="1"/>
  <c r="BO74" i="36" s="1"/>
  <c r="BL97" i="37" s="1"/>
  <c r="AW22" i="37"/>
  <c r="C242" i="159"/>
  <c r="C244" i="159" s="1"/>
  <c r="AW49" i="37"/>
  <c r="BG111" i="36"/>
  <c r="BJ76" i="37"/>
  <c r="CW74" i="36" l="1"/>
  <c r="W149" i="37" s="1"/>
  <c r="C252" i="159"/>
  <c r="CM74" i="36" s="1"/>
  <c r="BZ97" i="37"/>
  <c r="BL107" i="37"/>
  <c r="BL110" i="37" s="1"/>
  <c r="BZ110" i="37" s="1"/>
  <c r="BJ81" i="37"/>
  <c r="BT81" i="37" s="1"/>
  <c r="BJ88" i="37"/>
  <c r="BT88" i="37" s="1"/>
  <c r="BJ85" i="37"/>
  <c r="BT85" i="37" s="1"/>
  <c r="BJ82" i="37"/>
  <c r="BT82" i="37" s="1"/>
  <c r="BJ80" i="37"/>
  <c r="BT80" i="37" s="1"/>
  <c r="BJ87" i="37"/>
  <c r="BT87" i="37" s="1"/>
  <c r="BJ79" i="37"/>
  <c r="BJ83" i="37"/>
  <c r="BT83" i="37" s="1"/>
  <c r="BJ84" i="37"/>
  <c r="BT84" i="37" s="1"/>
  <c r="BJ86" i="37"/>
  <c r="BT86" i="37" s="1"/>
  <c r="V41" i="37" l="1"/>
  <c r="DU74" i="36"/>
  <c r="C253" i="159"/>
  <c r="DS61" i="36" s="1"/>
  <c r="BJ89" i="37"/>
  <c r="BT79" i="37"/>
  <c r="BZ22" i="36" l="1"/>
  <c r="C180" i="159"/>
  <c r="DH61" i="36"/>
  <c r="CK22" i="36"/>
  <c r="C179" i="159"/>
  <c r="BO149" i="37"/>
  <c r="BT89" i="37"/>
  <c r="BJ91" i="37"/>
</calcChain>
</file>

<file path=xl/sharedStrings.xml><?xml version="1.0" encoding="utf-8"?>
<sst xmlns="http://schemas.openxmlformats.org/spreadsheetml/2006/main" count="1901" uniqueCount="1058">
  <si>
    <t>ea</t>
  </si>
  <si>
    <t>ls</t>
  </si>
  <si>
    <t>Storage Container</t>
  </si>
  <si>
    <t>job</t>
  </si>
  <si>
    <t>Chemical Toilet</t>
  </si>
  <si>
    <t>mo</t>
  </si>
  <si>
    <t>sq</t>
  </si>
  <si>
    <t>Roof sheathing, plywood 1/2", remove &amp; install</t>
  </si>
  <si>
    <t>sf</t>
  </si>
  <si>
    <t>lf</t>
  </si>
  <si>
    <t>Demo existing siding</t>
  </si>
  <si>
    <t>Paint exterior door</t>
  </si>
  <si>
    <t>New mailbox</t>
  </si>
  <si>
    <t>hrs</t>
  </si>
  <si>
    <t>Insulation</t>
  </si>
  <si>
    <t>Walls/Ceilings</t>
  </si>
  <si>
    <t>Door hardware, knobs only</t>
  </si>
  <si>
    <t>Fireplace mantel</t>
  </si>
  <si>
    <t>Closet shelf and rod</t>
  </si>
  <si>
    <t>sy</t>
  </si>
  <si>
    <t>Replace gas hot water heater, 40 gallon</t>
  </si>
  <si>
    <t>Can lighting</t>
  </si>
  <si>
    <t>HVAC</t>
  </si>
  <si>
    <t>Programmable thermostat</t>
  </si>
  <si>
    <t>Replace supply air grilles/returns</t>
  </si>
  <si>
    <t>Clean ductwork</t>
  </si>
  <si>
    <t>Other</t>
  </si>
  <si>
    <t>MAT</t>
  </si>
  <si>
    <t>LABOR</t>
  </si>
  <si>
    <t>SUB</t>
  </si>
  <si>
    <t>TOTALS</t>
  </si>
  <si>
    <t>QTY</t>
  </si>
  <si>
    <t>Pedestal sink</t>
  </si>
  <si>
    <t>Bath accessories, towel bar, toilet disp, ea bathroom</t>
  </si>
  <si>
    <t>Mulch, standard 3" thick</t>
  </si>
  <si>
    <t>New cabinet door pulls</t>
  </si>
  <si>
    <t>Kitchen</t>
  </si>
  <si>
    <t>Bathrooms</t>
  </si>
  <si>
    <t>Toilet seats</t>
  </si>
  <si>
    <t>Exterior light fixture</t>
  </si>
  <si>
    <t>Turn on utilities</t>
  </si>
  <si>
    <t>Paint trim only</t>
  </si>
  <si>
    <t>New address #</t>
  </si>
  <si>
    <t>Sand &amp; refinish decking</t>
  </si>
  <si>
    <t>Drywall bid/allowance, case by case</t>
  </si>
  <si>
    <t>Siding bid/allowance</t>
  </si>
  <si>
    <t>Masonry bid/allowance</t>
  </si>
  <si>
    <t>Roofing bid/allowance</t>
  </si>
  <si>
    <t>Exterior Painting</t>
  </si>
  <si>
    <t>Structural framing bid/allowance, case by case</t>
  </si>
  <si>
    <t>Insulation bid/allowance</t>
  </si>
  <si>
    <t>Finish carpentry bid/allowance</t>
  </si>
  <si>
    <t>Interior painting, bid/allowance</t>
  </si>
  <si>
    <t>Interior Painting</t>
  </si>
  <si>
    <t>Plumbing, bid/allowance</t>
  </si>
  <si>
    <t>HVAC, bid/allowance</t>
  </si>
  <si>
    <t>wk</t>
  </si>
  <si>
    <t>Truck expense/car payment</t>
  </si>
  <si>
    <t>GENERAL CONDITIONS</t>
  </si>
  <si>
    <t>PAINTING</t>
  </si>
  <si>
    <t>PLUMBING</t>
  </si>
  <si>
    <t>ELECTRICAL</t>
  </si>
  <si>
    <t>Concrete bid/allowance</t>
  </si>
  <si>
    <t>Stair mud jacking, case by case</t>
  </si>
  <si>
    <t>Buying Costs</t>
  </si>
  <si>
    <t>Holding Costs</t>
  </si>
  <si>
    <t>Selling Costs</t>
  </si>
  <si>
    <t>Project management</t>
  </si>
  <si>
    <t>Professional Photography</t>
  </si>
  <si>
    <t>Project Name:</t>
  </si>
  <si>
    <t>School District:</t>
  </si>
  <si>
    <t>Exhaust Fan</t>
  </si>
  <si>
    <t>Maximum Purchase Price</t>
  </si>
  <si>
    <t>Demolition</t>
  </si>
  <si>
    <t>Street Address:</t>
  </si>
  <si>
    <t># of Beds:</t>
  </si>
  <si>
    <t># of Baths:</t>
  </si>
  <si>
    <t xml:space="preserve">Users of our products, services and website are advised to do their own due diligence when it comes to making business decisions and all information, programs, products and services that have been provided should be independently verified by your own qualified professionals.  Our information, products and services should be carefully considered and evaluated before reaching a business decision, or whether to rely on them.  </t>
  </si>
  <si>
    <t>You agree that our company is not responsible for the success or failure of your business decisions relating to any information presented by our company, or our company products and/or services.</t>
  </si>
  <si>
    <t>Spreadsheet License</t>
  </si>
  <si>
    <t xml:space="preserve">Each spreadsheet is protected by copyright laws and international copyright treaties, as well as other intellectual property laws and treaties. </t>
  </si>
  <si>
    <t xml:space="preserve">3. DISCLAIMER.  Real property businesses and earnings derived therefrom, have unknown risks 
involved, and are not suitable for everyone.  Making decisions based on any information presented in our products or on our website, should be done only with the knowledge that you could experience significant losses, or make no money at all.  Only risk capital should be used.
</t>
  </si>
  <si>
    <t>4. MISCELLANEOUS. Some states do not allow the limitation or exclusion of liability for incidental or consequential damages, so the above limitation may not apply to you.</t>
  </si>
  <si>
    <t>Windows</t>
  </si>
  <si>
    <t>Shutters</t>
  </si>
  <si>
    <t>Other 1</t>
  </si>
  <si>
    <t>Other 2</t>
  </si>
  <si>
    <t>Vanity cabinet</t>
  </si>
  <si>
    <t>Material Deliveries</t>
  </si>
  <si>
    <t>Final cleaning</t>
  </si>
  <si>
    <t>Demo bid/allowance</t>
  </si>
  <si>
    <t>Deck bid/allowance</t>
  </si>
  <si>
    <t>sheet</t>
  </si>
  <si>
    <t>Steel entry door,  single</t>
  </si>
  <si>
    <t>Landscaping bid/allowance, trees, bushes, flowers</t>
  </si>
  <si>
    <t>Tree removal, per tree</t>
  </si>
  <si>
    <t>Drywall wallboard, 1/2" thick, finish one side</t>
  </si>
  <si>
    <t>Countertop bid/allowance</t>
  </si>
  <si>
    <t>Replace cabinet doors, only</t>
  </si>
  <si>
    <t>Replace cabinet drawer fronts, only</t>
  </si>
  <si>
    <t>Interior door, prehung, hollow-core door</t>
  </si>
  <si>
    <t>Interior mirrored, sliding, closet doors</t>
  </si>
  <si>
    <t>Interior bi-fold, closet doors</t>
  </si>
  <si>
    <t>Hardwood Flooring</t>
  </si>
  <si>
    <t>Underlayment</t>
  </si>
  <si>
    <t>Tiling bid/allowance</t>
  </si>
  <si>
    <t>Shower tile, standard</t>
  </si>
  <si>
    <t>Kitchen backsplash, mosaic tile</t>
  </si>
  <si>
    <t>Backer board 1/4" at floor tile</t>
  </si>
  <si>
    <t>Paint wood base</t>
  </si>
  <si>
    <t>Strip, paint cabinets/vanities</t>
  </si>
  <si>
    <t>Plumbing rough-in, per hour</t>
  </si>
  <si>
    <t>Plumbing finish work, per hour</t>
  </si>
  <si>
    <t>Kitchen faucet fixture</t>
  </si>
  <si>
    <t>Hookup dishwasher</t>
  </si>
  <si>
    <t>Water supply line for refrigerator</t>
  </si>
  <si>
    <t>Bathroom faucet fixture</t>
  </si>
  <si>
    <t>Fiberglass tub</t>
  </si>
  <si>
    <t>Fiberglass tub/shower surround</t>
  </si>
  <si>
    <t>Showerhead/tub kit</t>
  </si>
  <si>
    <t>Electrical, bid/allowance</t>
  </si>
  <si>
    <t>Smoke detectors</t>
  </si>
  <si>
    <t>Carbon monoxide detector</t>
  </si>
  <si>
    <t>Lighting</t>
  </si>
  <si>
    <t>Ceiling dome light</t>
  </si>
  <si>
    <t>Ceiling fan fixture</t>
  </si>
  <si>
    <t>Bathroom vanity light</t>
  </si>
  <si>
    <t>Concrete demo for below slab rough-in</t>
  </si>
  <si>
    <t>Exterior painting, bid/allowance</t>
  </si>
  <si>
    <t>Framing</t>
  </si>
  <si>
    <t>Hardwood floors, bid/allowance</t>
  </si>
  <si>
    <t>DIY (x)</t>
  </si>
  <si>
    <t>Dumpster rental-40 yard</t>
  </si>
  <si>
    <t>Decking</t>
  </si>
  <si>
    <t xml:space="preserve">Kitchen </t>
  </si>
  <si>
    <t>Backer board 1/2" at wall tile</t>
  </si>
  <si>
    <t>Demolition work per hour</t>
  </si>
  <si>
    <t>Concrete flatwork demo</t>
  </si>
  <si>
    <t>Stucco</t>
  </si>
  <si>
    <t>HVAC Rough-In, per hour</t>
  </si>
  <si>
    <t>HVAC Finish Work, per hour</t>
  </si>
  <si>
    <t>Electrical Rough-in, per hour</t>
  </si>
  <si>
    <t>Electrical Finish Work, per hour</t>
  </si>
  <si>
    <t>APPLIANCES</t>
  </si>
  <si>
    <t>TILING</t>
  </si>
  <si>
    <t>HARDWOOD FLOORING</t>
  </si>
  <si>
    <t>LANDSCAPING</t>
  </si>
  <si>
    <t>GARAGE DOORS</t>
  </si>
  <si>
    <t>ROOFING</t>
  </si>
  <si>
    <t>SIDING</t>
  </si>
  <si>
    <t>MASONRY</t>
  </si>
  <si>
    <t>Cabinet Installation bid/allowance</t>
  </si>
  <si>
    <t>Cabinet Material bid/allowance</t>
  </si>
  <si>
    <t>MAXIMUM PURCHASE PRICE</t>
  </si>
  <si>
    <t>ANNUALIZED ROI</t>
  </si>
  <si>
    <t>Premium for 3 layer tear off</t>
  </si>
  <si>
    <t>Premium for steep pitch roof</t>
  </si>
  <si>
    <t>FRAMING &amp; DRYWALL</t>
  </si>
  <si>
    <t>DOORS &amp; TRIM</t>
  </si>
  <si>
    <t>Drywall ceilings, 1/2" thick</t>
  </si>
  <si>
    <t>Kitchen sink bowl, stainless steel, undermount</t>
  </si>
  <si>
    <t>Kitchen sink bowl, composite, undermount</t>
  </si>
  <si>
    <t>Shower tile, accent mosaic tile</t>
  </si>
  <si>
    <t>Miscellaneous Tiling</t>
  </si>
  <si>
    <t>Bowing foundation walls, vertical I-Beams</t>
  </si>
  <si>
    <t>Settled foundation walls, concrete piers/underpinning</t>
  </si>
  <si>
    <t>Shrubs/plantings, 1 gallon</t>
  </si>
  <si>
    <t>Shrubs/plantings, 2 gallon</t>
  </si>
  <si>
    <t>Miscellaneous Plumbing</t>
  </si>
  <si>
    <t xml:space="preserve">Miscellaneous Electrical </t>
  </si>
  <si>
    <t>LABOR, MATERIAL, SUB SORTER</t>
  </si>
  <si>
    <t>Notes</t>
  </si>
  <si>
    <t xml:space="preserve">IMPORTANT—READ CAREFULLY:   This End-User License Agreement (“EULA”) is a legal agreement between you and houseflippingspreadsheet.com that covers all products made by houseflippingspreadsheet.com. By downloading, accessing or otherwise using any spreadsheets you agree to be bound by the terms of this EULA. </t>
  </si>
  <si>
    <t xml:space="preserve">2. TERMINATION.  Without prejudice to any other rights, houseflippingspreadsheet.com may terminate this EULA if you fail to comply with the terms and conditions of this EULA.  In such event, you must destroy all copies of any spreadsheet.  </t>
  </si>
  <si>
    <t>City/State/Zip:</t>
  </si>
  <si>
    <t>Square Feet:</t>
  </si>
  <si>
    <t>Property Information</t>
  </si>
  <si>
    <t>Annualized ROI</t>
  </si>
  <si>
    <t>Company Information:</t>
  </si>
  <si>
    <t>Company Name:</t>
  </si>
  <si>
    <t>Phone:</t>
  </si>
  <si>
    <t>Website:</t>
  </si>
  <si>
    <t>AFTER REPAIR VALUE</t>
  </si>
  <si>
    <t>FIXED COSTS</t>
  </si>
  <si>
    <t>TOTAL BUYING COSTS</t>
  </si>
  <si>
    <t>HOLDING COSTS</t>
  </si>
  <si>
    <t>TOTAL SELLING COSTS</t>
  </si>
  <si>
    <t>TOTAL FIXED COSTS</t>
  </si>
  <si>
    <t>DIY VS SUBBED</t>
  </si>
  <si>
    <t>Per Month</t>
  </si>
  <si>
    <t>PROFIT PER MONTH</t>
  </si>
  <si>
    <t>City/State/Zip Code:</t>
  </si>
  <si>
    <t>Email:</t>
  </si>
  <si>
    <t>70% RULE</t>
  </si>
  <si>
    <t>REO</t>
  </si>
  <si>
    <t>Single Family Home</t>
  </si>
  <si>
    <t>Offer Type:</t>
  </si>
  <si>
    <t>Lists:</t>
  </si>
  <si>
    <t>Property Type:</t>
  </si>
  <si>
    <t>Duplex</t>
  </si>
  <si>
    <t>Condo</t>
  </si>
  <si>
    <t>Apartment</t>
  </si>
  <si>
    <t>Status:</t>
  </si>
  <si>
    <t>FSBO</t>
  </si>
  <si>
    <t>HUD</t>
  </si>
  <si>
    <t>Homepath</t>
  </si>
  <si>
    <t>Short Sale</t>
  </si>
  <si>
    <t>Structural Repairs</t>
  </si>
  <si>
    <t>All Cash</t>
  </si>
  <si>
    <t>Loan Required:</t>
  </si>
  <si>
    <t>Financed</t>
  </si>
  <si>
    <t>Yes</t>
  </si>
  <si>
    <t>No</t>
  </si>
  <si>
    <t>Purchase Price Only</t>
  </si>
  <si>
    <t>Repair Cost Only</t>
  </si>
  <si>
    <t>All Costs</t>
  </si>
  <si>
    <t>Down Payment Amount</t>
  </si>
  <si>
    <t>Lists</t>
  </si>
  <si>
    <t>Units</t>
  </si>
  <si>
    <t>01</t>
  </si>
  <si>
    <t>02</t>
  </si>
  <si>
    <t>03</t>
  </si>
  <si>
    <t>04</t>
  </si>
  <si>
    <t>06</t>
  </si>
  <si>
    <t>07</t>
  </si>
  <si>
    <t>08</t>
  </si>
  <si>
    <t>Property Information:</t>
  </si>
  <si>
    <t>CASH ROI</t>
  </si>
  <si>
    <t>Specific Loan Amount</t>
  </si>
  <si>
    <t>All products and services of our company are for educational and informational purposes only and are provided "As-Is" without warranty of any kind.  Houseflippingspreadsheet.com hereby disclaim all warranties and conditions with regard to the products, including all implied warranties and conditions of merchantability, fitness for a particular purpose, title and non-infringement.  In no event shall houseflippingspreadsheet.com be liable for any special, indirect or consequential damages or any damages whatsoever resulting from loss of use, data or profits, whether in action of the contract, negligence or other tortious action, arising out of or in connection with the products.  Use caution and seek the advice of qualified professionals.  Check with your accountant, lawyer or professional advisor, before acting on this or any information.</t>
  </si>
  <si>
    <t>Bathroom mirrors</t>
  </si>
  <si>
    <t>Toilets</t>
  </si>
  <si>
    <t>Prep/clean siding</t>
  </si>
  <si>
    <t>Paint siding</t>
  </si>
  <si>
    <t>Floor tile, Kitchen</t>
  </si>
  <si>
    <t>Iron balusters</t>
  </si>
  <si>
    <t>Raised panel wood wainscoting</t>
  </si>
  <si>
    <t>Bead board wainscoting</t>
  </si>
  <si>
    <t>Track/Pendent light</t>
  </si>
  <si>
    <t>Fireplace tiling</t>
  </si>
  <si>
    <t>DIY SAVINGS</t>
  </si>
  <si>
    <t>TOTAL</t>
  </si>
  <si>
    <t>Fuel/gas expense</t>
  </si>
  <si>
    <t>Foundation</t>
  </si>
  <si>
    <t>Footing trenching</t>
  </si>
  <si>
    <t>Excavation bid/allowance</t>
  </si>
  <si>
    <t xml:space="preserve">Backfill of trenches </t>
  </si>
  <si>
    <t>Concrete slab on grade, 4" thick</t>
  </si>
  <si>
    <t>Stem wall, single story</t>
  </si>
  <si>
    <t>LABOR/EQUIP</t>
  </si>
  <si>
    <t>Existing deck, replace decking</t>
  </si>
  <si>
    <t>New deck, columns, joists, railing-treated lumber</t>
  </si>
  <si>
    <t>New deck, columns, joists, railing-cedar</t>
  </si>
  <si>
    <t xml:space="preserve">Concrete footing, 12" wide </t>
  </si>
  <si>
    <t>Garage Doors Only- 16' door, manual</t>
  </si>
  <si>
    <t>Garage Doors Only- 9'x7'  door, manual</t>
  </si>
  <si>
    <t>Sod</t>
  </si>
  <si>
    <t>Seeding</t>
  </si>
  <si>
    <t>Wood fencing</t>
  </si>
  <si>
    <t>Premanufactured carport</t>
  </si>
  <si>
    <t>Rough-in openings</t>
  </si>
  <si>
    <t>Subflooring, 3/4" plywood</t>
  </si>
  <si>
    <t>Open load bearing/structural wall</t>
  </si>
  <si>
    <t>Roof framing/rafters</t>
  </si>
  <si>
    <t>Floor joists/ceiling joists</t>
  </si>
  <si>
    <t>Wall insulation</t>
  </si>
  <si>
    <t>Floor insulation</t>
  </si>
  <si>
    <t>Attic insulation, blown-in</t>
  </si>
  <si>
    <t>Interior wall framing</t>
  </si>
  <si>
    <t>Structural/Exterior wall framing</t>
  </si>
  <si>
    <t>Wood columns</t>
  </si>
  <si>
    <t>Wood handrail - rail only</t>
  </si>
  <si>
    <t>Wood balusters</t>
  </si>
  <si>
    <t>Floor tile, bathrooms</t>
  </si>
  <si>
    <t xml:space="preserve">Floor tile, entry </t>
  </si>
  <si>
    <t>gall</t>
  </si>
  <si>
    <t>Exterior painting materials allowance</t>
  </si>
  <si>
    <t>Interior painting materials allowance</t>
  </si>
  <si>
    <t>Paint doors &amp; frames</t>
  </si>
  <si>
    <t>Paint ceilings</t>
  </si>
  <si>
    <t>Paint walls</t>
  </si>
  <si>
    <t>Replace GFI outlets/ground back to panel</t>
  </si>
  <si>
    <t>CATV Rough-in, per hour</t>
  </si>
  <si>
    <t>Fiberglass shower stall</t>
  </si>
  <si>
    <t>Foundation bid/allowance</t>
  </si>
  <si>
    <t>Excavation</t>
  </si>
  <si>
    <t>Structural Repairs bid/allowance</t>
  </si>
  <si>
    <t>MATERIAL</t>
  </si>
  <si>
    <t>Material</t>
  </si>
  <si>
    <t>05</t>
  </si>
  <si>
    <t>09</t>
  </si>
  <si>
    <t>10</t>
  </si>
  <si>
    <t>SUBBED</t>
  </si>
  <si>
    <t>DIYED</t>
  </si>
  <si>
    <t xml:space="preserve">Exterior door hardware w/ dead bolt </t>
  </si>
  <si>
    <t>Glass storm door, single</t>
  </si>
  <si>
    <t>11</t>
  </si>
  <si>
    <t>12</t>
  </si>
  <si>
    <t>13</t>
  </si>
  <si>
    <t>Send Proof of Funds Letter (if required)</t>
  </si>
  <si>
    <t>Total Repair Costs</t>
  </si>
  <si>
    <t>Crown molding</t>
  </si>
  <si>
    <t>Chandelier light fixture</t>
  </si>
  <si>
    <t>Misc. Tools &amp; Materials</t>
  </si>
  <si>
    <t>Rekey/lock box</t>
  </si>
  <si>
    <t>Scopes of Work DIY vs Subbed Sorter</t>
  </si>
  <si>
    <t xml:space="preserve">1. GRANT OF LICENSE.  This EULA grants you the right to use this spreadsheet for personal or business use only and it may not be distributed outside of your organization.  You may not sell, resell, license, rent, lease, lend, or otherwise transfer for value.  You may not remove or alter any logo, trademark, copyright, hyperlinks, disclaimers, terms of use, or other proprietary notices within the spreadsheet.  </t>
  </si>
  <si>
    <t>Bank Transfer</t>
  </si>
  <si>
    <t>Subcontractor</t>
  </si>
  <si>
    <t>14</t>
  </si>
  <si>
    <t>15</t>
  </si>
  <si>
    <t>16</t>
  </si>
  <si>
    <t>17</t>
  </si>
  <si>
    <t>18</t>
  </si>
  <si>
    <t>19</t>
  </si>
  <si>
    <t>20</t>
  </si>
  <si>
    <t>21</t>
  </si>
  <si>
    <t>22</t>
  </si>
  <si>
    <t>23</t>
  </si>
  <si>
    <t>24</t>
  </si>
  <si>
    <t>25</t>
  </si>
  <si>
    <t>Totals</t>
  </si>
  <si>
    <t>CONCRETE &amp; FLATWORK</t>
  </si>
  <si>
    <t>OTHER</t>
  </si>
  <si>
    <t>States</t>
  </si>
  <si>
    <t>Yes/No</t>
  </si>
  <si>
    <t>Alabama</t>
  </si>
  <si>
    <t>Alaska</t>
  </si>
  <si>
    <t>Arizona</t>
  </si>
  <si>
    <t>Arkansas</t>
  </si>
  <si>
    <t>California</t>
  </si>
  <si>
    <t>Check</t>
  </si>
  <si>
    <t>Colorado</t>
  </si>
  <si>
    <t>Credit Card</t>
  </si>
  <si>
    <t>Connecticut</t>
  </si>
  <si>
    <t>Debit Card</t>
  </si>
  <si>
    <t>Delaware</t>
  </si>
  <si>
    <t>Cash</t>
  </si>
  <si>
    <t>Florida</t>
  </si>
  <si>
    <t>Georgia</t>
  </si>
  <si>
    <t>Paypal</t>
  </si>
  <si>
    <t>Hawaii</t>
  </si>
  <si>
    <t>Idaho</t>
  </si>
  <si>
    <t>Illinois</t>
  </si>
  <si>
    <t>Indiana</t>
  </si>
  <si>
    <t>Labor/Equipment</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</si>
  <si>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</si>
  <si>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</si>
  <si>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</si>
  <si>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</si>
  <si>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</si>
  <si>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</si>
  <si>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</si>
  <si>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</si>
  <si>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</si>
  <si>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</si>
  <si>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</si>
  <si>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</si>
  <si>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</si>
  <si>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</si>
  <si>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</si>
  <si>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</si>
  <si>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</si>
  <si>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</si>
  <si>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</si>
  <si>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</si>
  <si>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</si>
  <si>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</si>
  <si>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</si>
  <si>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</si>
  <si>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</si>
  <si>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</si>
  <si>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</si>
  <si>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</si>
  <si>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</si>
  <si>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</si>
  <si>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</si>
  <si>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</si>
  <si>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</si>
  <si>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</si>
  <si>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</si>
  <si>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</si>
  <si>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ARV</t>
  </si>
  <si>
    <t>of sale price</t>
  </si>
  <si>
    <t>Monthly</t>
  </si>
  <si>
    <t>Equity</t>
  </si>
  <si>
    <t>Loan Balance</t>
  </si>
  <si>
    <t>#</t>
  </si>
  <si>
    <t>Street Address</t>
  </si>
  <si>
    <t>Email</t>
  </si>
  <si>
    <t>PURCHASE PRICE</t>
  </si>
  <si>
    <t>WORK BREAKDOWN BY SCOPE OF WORK</t>
  </si>
  <si>
    <t>Chart of Accounts</t>
  </si>
  <si>
    <t>Bank Account</t>
  </si>
  <si>
    <t>Loan</t>
  </si>
  <si>
    <t>Petty Cash</t>
  </si>
  <si>
    <t>Expense Reimbursement</t>
  </si>
  <si>
    <t>END-USER LICENSE AGREEMENT</t>
  </si>
  <si>
    <t>STRUCTURAL CONCRETE</t>
  </si>
  <si>
    <t>CABINETS &amp; COUNTERTOPS</t>
  </si>
  <si>
    <t>week</t>
  </si>
  <si>
    <t>month</t>
  </si>
  <si>
    <t>gallon</t>
  </si>
  <si>
    <t>cy</t>
  </si>
  <si>
    <t>Architectural Fees</t>
  </si>
  <si>
    <t>Engineering Fees</t>
  </si>
  <si>
    <t>Room demolition, typical room</t>
  </si>
  <si>
    <t>Room demolition, kitchen</t>
  </si>
  <si>
    <t>Room demolition, bathroom</t>
  </si>
  <si>
    <t>Concrete slab demolition, 4"-6"</t>
  </si>
  <si>
    <t>Building demolition, 1-story wood-framed</t>
  </si>
  <si>
    <t>Building demolition, 2-story wood framed</t>
  </si>
  <si>
    <t>Building demolition, masonry</t>
  </si>
  <si>
    <t>Building demolition, steel/concrete</t>
  </si>
  <si>
    <t>Mold, minimum charge</t>
  </si>
  <si>
    <t>Abatement</t>
  </si>
  <si>
    <t>Asbestos bid/allowance</t>
  </si>
  <si>
    <t>Epoxy crack injection</t>
  </si>
  <si>
    <t>Foundation waterproofing &amp; drain tile, single story</t>
  </si>
  <si>
    <t>Concrete driveway/patio, 6" thick</t>
  </si>
  <si>
    <t>Concrete sidewalk, 4" thick</t>
  </si>
  <si>
    <t>Asphalt</t>
  </si>
  <si>
    <t>Asphalt bid/allowance</t>
  </si>
  <si>
    <t>Asphalt pavement, 5" thick</t>
  </si>
  <si>
    <t>Asphalt pavement, 7" thick</t>
  </si>
  <si>
    <t>CMU, 4x8</t>
  </si>
  <si>
    <t>CMU, 8x8</t>
  </si>
  <si>
    <t>Brick veneer</t>
  </si>
  <si>
    <t>Masonry waterproofing</t>
  </si>
  <si>
    <t>Power wash masonry</t>
  </si>
  <si>
    <t xml:space="preserve">Chimney, brick </t>
  </si>
  <si>
    <t>vlf</t>
  </si>
  <si>
    <t>Chimney, stone</t>
  </si>
  <si>
    <t>Add to above for chimney cap</t>
  </si>
  <si>
    <t>Natural stone</t>
  </si>
  <si>
    <t>Fireplace complete, brick, 3ft-4ft wide w/ chimney</t>
  </si>
  <si>
    <t>Plywood panel, douglas fir</t>
  </si>
  <si>
    <t>Plywood panel, cedar</t>
  </si>
  <si>
    <t>Tongue and groove, douglas fir</t>
  </si>
  <si>
    <t>Tongue and groove, cedar</t>
  </si>
  <si>
    <t>Board and batten, douglas fir</t>
  </si>
  <si>
    <t>Board and batten, cedar</t>
  </si>
  <si>
    <t>Wood shingle/shake</t>
  </si>
  <si>
    <t>Fiber cement siding, 4x8 panels</t>
  </si>
  <si>
    <t>Fiber cement siding, lap</t>
  </si>
  <si>
    <t>Vinyl siding, non-insulated</t>
  </si>
  <si>
    <t>Vinyl siding, insulated</t>
  </si>
  <si>
    <t>Trim, 1"x4", pine</t>
  </si>
  <si>
    <t>Trim, 1"x3", pine</t>
  </si>
  <si>
    <t>Trim, 1"x6", pine</t>
  </si>
  <si>
    <t>Siding patch, window/door, siding, insulation</t>
  </si>
  <si>
    <t>Install railing w/ wood balusters only</t>
  </si>
  <si>
    <t>Install railing w/ metal balusters only</t>
  </si>
  <si>
    <t>Pavers bid/allowance</t>
  </si>
  <si>
    <t>Brick pavers, sand base</t>
  </si>
  <si>
    <t>Brick pavers, mortar base</t>
  </si>
  <si>
    <t>Pavers</t>
  </si>
  <si>
    <t>Asphalt pavement, wearing course, 1" thick only</t>
  </si>
  <si>
    <t>Add for 4" base rock below asphalt pavement</t>
  </si>
  <si>
    <t>Add for 4" base rock below concrete pavement</t>
  </si>
  <si>
    <t>Asphalt seal coat</t>
  </si>
  <si>
    <t>Stairs, 5 to 7 risers</t>
  </si>
  <si>
    <t>Covered Patio</t>
  </si>
  <si>
    <t>Covered Patio bid/allowance</t>
  </si>
  <si>
    <t>Covered patio, floor, roof frame, decking, treated</t>
  </si>
  <si>
    <t>DECKING AND PATIOS</t>
  </si>
  <si>
    <t>Wood board ceiling, tongue and groove</t>
  </si>
  <si>
    <t>Insect screening</t>
  </si>
  <si>
    <t>Roof repair/patch, asphalt</t>
  </si>
  <si>
    <t>Garage Door Operator only</t>
  </si>
  <si>
    <t>Replace springs for garage door</t>
  </si>
  <si>
    <t>Asphalt shingle roof</t>
  </si>
  <si>
    <t>Roof replacement-demo &amp; replace, architectural</t>
  </si>
  <si>
    <t>Roof replacement-demo &amp; replace, 3-tab</t>
  </si>
  <si>
    <t>Wood Shingle Roof</t>
  </si>
  <si>
    <t>Roof repair/patch, wood</t>
  </si>
  <si>
    <t>Wood shingle, low end</t>
  </si>
  <si>
    <t>Wood shingle, high end</t>
  </si>
  <si>
    <t>Slate/Clay Tile</t>
  </si>
  <si>
    <t>Roof replacement-demo &amp; replace, slate</t>
  </si>
  <si>
    <t>Gutters &amp; downspouts, aluminum</t>
  </si>
  <si>
    <t>TOTAL REPAIR ESTIMATE</t>
  </si>
  <si>
    <t>DIY SORT</t>
  </si>
  <si>
    <t>CARPET &amp; RESILIENT</t>
  </si>
  <si>
    <t>French patio door, pair</t>
  </si>
  <si>
    <t>Sliding glass door, vinyl, double</t>
  </si>
  <si>
    <t>Exterior Doors</t>
  </si>
  <si>
    <t>Exterior doors bid/allowance</t>
  </si>
  <si>
    <t>New windows, vinyl, average size</t>
  </si>
  <si>
    <t>Replacement windows, vinyl, average size</t>
  </si>
  <si>
    <t>Skylight, 3x3, fixed</t>
  </si>
  <si>
    <t>Skylight, operable</t>
  </si>
  <si>
    <t>Replace broken window pane</t>
  </si>
  <si>
    <t>Replace broken screens</t>
  </si>
  <si>
    <t>Repair broken screens</t>
  </si>
  <si>
    <t>Wood windows, average size</t>
  </si>
  <si>
    <t>ESTIMATE BREAKDOWN BY SCOPE OF WORK</t>
  </si>
  <si>
    <t>UNIT PRICES</t>
  </si>
  <si>
    <t>UNIT</t>
  </si>
  <si>
    <t>DESCRIPTION OF WORK</t>
  </si>
  <si>
    <t>Misc. Exterior Structures</t>
  </si>
  <si>
    <t>Pools</t>
  </si>
  <si>
    <t>Pool heater/motor</t>
  </si>
  <si>
    <t>Pool filter system</t>
  </si>
  <si>
    <t>Storage shed, wood</t>
  </si>
  <si>
    <t>Miscellaneous Improvements</t>
  </si>
  <si>
    <t>Fencing</t>
  </si>
  <si>
    <t>Gazebo</t>
  </si>
  <si>
    <t>Clean gutters &amp; downspouts</t>
  </si>
  <si>
    <t>Kitchen Base Cabinetry</t>
  </si>
  <si>
    <t>Kitchen Upper Cabinetry</t>
  </si>
  <si>
    <t>Kitchen Pantry Cabinet</t>
  </si>
  <si>
    <t>Plastic laminate countertop</t>
  </si>
  <si>
    <t>Closet kit, 8ft long</t>
  </si>
  <si>
    <t>Door casings</t>
  </si>
  <si>
    <t>Window casings</t>
  </si>
  <si>
    <t>Window sills</t>
  </si>
  <si>
    <t>Garage Doors Bid/Allowance</t>
  </si>
  <si>
    <t>New Pool structure</t>
  </si>
  <si>
    <t>Replaster existing pool wall</t>
  </si>
  <si>
    <t>Stone/solid surface countertop, kitchen</t>
  </si>
  <si>
    <t>Vanity countertop, stone/solid surface</t>
  </si>
  <si>
    <t>Carpet, economy grade</t>
  </si>
  <si>
    <t>Carpet average grade</t>
  </si>
  <si>
    <t>Carpet, premium grade</t>
  </si>
  <si>
    <t>Sheet vinyl, economy grade</t>
  </si>
  <si>
    <t>Carpeting</t>
  </si>
  <si>
    <t>Sheet Vinyl</t>
  </si>
  <si>
    <t>Sheet vinyl, average grade</t>
  </si>
  <si>
    <t>Sheet vinyl, premium grade</t>
  </si>
  <si>
    <t>Clean and wax vinyl</t>
  </si>
  <si>
    <t>Vinyl Tile</t>
  </si>
  <si>
    <t>Vinyl tile, economy grade</t>
  </si>
  <si>
    <t>Carpeting &amp; Resilient bid/allowance</t>
  </si>
  <si>
    <t>Vinyl tile, premium grade</t>
  </si>
  <si>
    <t>Vinyl tile, average grade</t>
  </si>
  <si>
    <t>Appliances, Bid/Allowance</t>
  </si>
  <si>
    <t>Range, economy</t>
  </si>
  <si>
    <t>Range, average</t>
  </si>
  <si>
    <t>Refrigerator, economy</t>
  </si>
  <si>
    <t>Refrigerator, average</t>
  </si>
  <si>
    <t>Dishwasher, economy</t>
  </si>
  <si>
    <t>Dishwasher, average</t>
  </si>
  <si>
    <t>Hotel type, hot/cold packaged unit</t>
  </si>
  <si>
    <t>HVAC equipment tune-up/service call</t>
  </si>
  <si>
    <t>Window mounted unit</t>
  </si>
  <si>
    <t>Replace electrical panel, 200 AMP</t>
  </si>
  <si>
    <t>Replace electrical panel, 100 AMP</t>
  </si>
  <si>
    <t>Replace outlets, light switches</t>
  </si>
  <si>
    <t>MISCELLANEOUS</t>
  </si>
  <si>
    <t>Concrete</t>
  </si>
  <si>
    <t># OF MONTHS</t>
  </si>
  <si>
    <t>LISTING PERIOD</t>
  </si>
  <si>
    <t>TOTAL HOLDING</t>
  </si>
  <si>
    <t>BROKERAGE FEE ($300 Avg.)</t>
  </si>
  <si>
    <t>INSPECTION COSTS ($400 Avg.)</t>
  </si>
  <si>
    <t>APPRAISAL FEE ($500 Avg.)</t>
  </si>
  <si>
    <t>PROPERTY TAXES</t>
  </si>
  <si>
    <t>UTILITIES</t>
  </si>
  <si>
    <t>INSURANCE</t>
  </si>
  <si>
    <t>HOA DUES</t>
  </si>
  <si>
    <t>MAINTENANCE</t>
  </si>
  <si>
    <t>COMMISSIONS</t>
  </si>
  <si>
    <t>SELLER ASSISTED CLOSING COSTS</t>
  </si>
  <si>
    <t>HOME WARRANTY ($450 Avg.)</t>
  </si>
  <si>
    <t>2ND APPRAISAL ($500 Avg.)</t>
  </si>
  <si>
    <t>CLOSING COSTS &amp; POINTS</t>
  </si>
  <si>
    <t>LOAN PAYMENT</t>
  </si>
  <si>
    <t>gal</t>
  </si>
  <si>
    <t>TITLE INSURANCE ($150 Avg.)</t>
  </si>
  <si>
    <t>DEMOLITION</t>
  </si>
  <si>
    <t>NOTES</t>
  </si>
  <si>
    <t>DIYED LABOR</t>
  </si>
  <si>
    <t>SUBBED LABOR</t>
  </si>
  <si>
    <t>Shrubs/plantings, 5 gallon</t>
  </si>
  <si>
    <t>Small trees, 1-2" caliper, 10 gallon</t>
  </si>
  <si>
    <t>36" box tree</t>
  </si>
  <si>
    <t>Small trees, 1-2" 15 gallon</t>
  </si>
  <si>
    <t>Landscape rock, 3/4"</t>
  </si>
  <si>
    <t>Cobble stone rock</t>
  </si>
  <si>
    <t>Stacked, retaining wall</t>
  </si>
  <si>
    <t>Laminate wood flooring, economy grade</t>
  </si>
  <si>
    <t>Laminate wood flooring, average grade</t>
  </si>
  <si>
    <t>Laminate wood flooring, premium grade</t>
  </si>
  <si>
    <t>Laminate Flooring</t>
  </si>
  <si>
    <t>Hardwood flooring, economy grade</t>
  </si>
  <si>
    <t>Hardwood flooring, average grade</t>
  </si>
  <si>
    <t>Hardwood flooring, premium grade</t>
  </si>
  <si>
    <t>Hardwood Floor Refinishing</t>
  </si>
  <si>
    <t>Floor refinishing</t>
  </si>
  <si>
    <t>Lacing new hardwood to match existing, case-by-case</t>
  </si>
  <si>
    <t>Miscellaneous</t>
  </si>
  <si>
    <t>Shoe moldings</t>
  </si>
  <si>
    <t>Stair treads, 4ft avg</t>
  </si>
  <si>
    <t>Replace air conditioning unit, ~1,000 sf, 2 ton</t>
  </si>
  <si>
    <t>Replace gas fired forced air unit, 3,000, 100k btus</t>
  </si>
  <si>
    <t>Replace gas fired forced air unit, 2,000, 80k btus</t>
  </si>
  <si>
    <t>Replace gas fired forced air unit, 1000 sf, 60k btus</t>
  </si>
  <si>
    <t>Replace air conditioning unit, ~3,000sf, 5 ton</t>
  </si>
  <si>
    <t>Replace air conditioning unit, ~2,000 sf, 3.5 ton</t>
  </si>
  <si>
    <t>Window coverings, each window</t>
  </si>
  <si>
    <t>Down payment Yes or Nos?</t>
  </si>
  <si>
    <t>Asbestos testing</t>
  </si>
  <si>
    <t>Asbestos abatement, minimum charge</t>
  </si>
  <si>
    <t>Tuck-point masonry</t>
  </si>
  <si>
    <t>Chain link fencing</t>
  </si>
  <si>
    <t>Skim coating/texturing walls</t>
  </si>
  <si>
    <t>Skim coating/texturing ceilings</t>
  </si>
  <si>
    <t>Wood  base</t>
  </si>
  <si>
    <t>Garbage disposal</t>
  </si>
  <si>
    <t>REPAIR ESTIMATE</t>
  </si>
  <si>
    <t>Misc. Ext Improvements bid/allowance</t>
  </si>
  <si>
    <t>Upfront</t>
  </si>
  <si>
    <t>Interest Rate %:</t>
  </si>
  <si>
    <t xml:space="preserve"> Lender Points %:</t>
  </si>
  <si>
    <t>Points Amount</t>
  </si>
  <si>
    <t>Points Added to Loan Balance</t>
  </si>
  <si>
    <t>Points Paid Upfront or Rolled?:</t>
  </si>
  <si>
    <t>Payments Made Monthly or Rolled?:</t>
  </si>
  <si>
    <t>Rolled</t>
  </si>
  <si>
    <t>Loan 1</t>
  </si>
  <si>
    <t>Suggested, but Not Required</t>
  </si>
  <si>
    <t>Required Field</t>
  </si>
  <si>
    <t>Field Completed</t>
  </si>
  <si>
    <t>Total Financing Costs</t>
  </si>
  <si>
    <t>2nd Loan:</t>
  </si>
  <si>
    <t>1st Loan:</t>
  </si>
  <si>
    <t>Interest Only</t>
  </si>
  <si>
    <t>Amortized</t>
  </si>
  <si>
    <t xml:space="preserve">Purchase Price % OF ARV                </t>
  </si>
  <si>
    <t>INVESTMENT BREAKDOWN</t>
  </si>
  <si>
    <t>Down Payment</t>
  </si>
  <si>
    <t>Monthly Interest</t>
  </si>
  <si>
    <t>Total Interest</t>
  </si>
  <si>
    <t>Interest Added to Loan Balance</t>
  </si>
  <si>
    <t>DETAILED</t>
  </si>
  <si>
    <t>LUMP SUM</t>
  </si>
  <si>
    <t>QUICK BID</t>
  </si>
  <si>
    <t>Rehab Analyzer</t>
  </si>
  <si>
    <t>LOCKED</t>
  </si>
  <si>
    <t># of Licenses:</t>
  </si>
  <si>
    <t>REPAIR ESTIMATOR</t>
  </si>
  <si>
    <t>REHAB ANALYZER</t>
  </si>
  <si>
    <t>% OF ARV</t>
  </si>
  <si>
    <t>COCR</t>
  </si>
  <si>
    <t>per month</t>
  </si>
  <si>
    <t>per year</t>
  </si>
  <si>
    <t>Purchase + Repairs</t>
  </si>
  <si>
    <t>Loan Type</t>
  </si>
  <si>
    <t>Neighborhood:</t>
  </si>
  <si>
    <t>Purchase Price:</t>
  </si>
  <si>
    <t>Licensed To:</t>
  </si>
  <si>
    <t>Licensing Information:</t>
  </si>
  <si>
    <t>Product Information:</t>
  </si>
  <si>
    <t>Product Name:</t>
  </si>
  <si>
    <t>Release #:</t>
  </si>
  <si>
    <t>Copyright Information:</t>
  </si>
  <si>
    <t>Company:</t>
  </si>
  <si>
    <t xml:space="preserve">Costpoint Solutions, LLC DBA </t>
  </si>
  <si>
    <t>Houseflippingspreadsheet.com</t>
  </si>
  <si>
    <t>Company Address:</t>
  </si>
  <si>
    <t>P.O. Box 165324</t>
  </si>
  <si>
    <t>North Kansas City, MO 64116</t>
  </si>
  <si>
    <t>Company Phone:</t>
  </si>
  <si>
    <t>816.388.0197</t>
  </si>
  <si>
    <t>Hidden</t>
  </si>
  <si>
    <t>TOTAL PROJECT COSTS</t>
  </si>
  <si>
    <t>© 2016 by Houseflippingspreadsheet.com. All rights reserved</t>
  </si>
  <si>
    <t>Input Specific Amount</t>
  </si>
  <si>
    <t>Repair Costs Only</t>
  </si>
  <si>
    <t>All Project Costs</t>
  </si>
  <si>
    <t xml:space="preserve">Down Payment or LTV?: </t>
  </si>
  <si>
    <t>LTV</t>
  </si>
  <si>
    <t>input # (ex. 6)</t>
  </si>
  <si>
    <t>Total Financed Amount</t>
  </si>
  <si>
    <t>Length of Loan Payments (months)</t>
  </si>
  <si>
    <t>Interest Rate</t>
  </si>
  <si>
    <t>CALCULATED REHAB PROFIT</t>
  </si>
  <si>
    <t>Input your Purchase Price below:</t>
  </si>
  <si>
    <t>Profit</t>
  </si>
  <si>
    <t>ROI</t>
  </si>
  <si>
    <t>Repair Estimator</t>
  </si>
  <si>
    <t>Project Name</t>
  </si>
  <si>
    <t># of Beds</t>
  </si>
  <si>
    <t># of Baths</t>
  </si>
  <si>
    <t>Square Feet</t>
  </si>
  <si>
    <t>Project Information</t>
  </si>
  <si>
    <t>City/State/Zip</t>
  </si>
  <si>
    <t>Phone</t>
  </si>
  <si>
    <t>Website</t>
  </si>
  <si>
    <t>Repair Estimator - The Basics</t>
  </si>
  <si>
    <t>Description</t>
  </si>
  <si>
    <t>Total Estimate:</t>
  </si>
  <si>
    <t>SubTotal Estimate:</t>
  </si>
  <si>
    <t>TOTAL ESTIMATE:</t>
  </si>
  <si>
    <t>Analyze Your Rehab Deal</t>
  </si>
  <si>
    <t>Total Fixed Costs</t>
  </si>
  <si>
    <t>Funding Strategy:</t>
  </si>
  <si>
    <t>Fixed Costs Percentage</t>
  </si>
  <si>
    <t>Buying Costs %:</t>
  </si>
  <si>
    <t>Rehab Analyzer Calculation Method</t>
  </si>
  <si>
    <t>Analyzer Setting Description</t>
  </si>
  <si>
    <t>After Repair Value Result</t>
  </si>
  <si>
    <t xml:space="preserve">Quality </t>
  </si>
  <si>
    <t>Size of Project</t>
  </si>
  <si>
    <t>Disclaimer</t>
  </si>
  <si>
    <t>Location</t>
  </si>
  <si>
    <t>Video Quick Links</t>
  </si>
  <si>
    <t>Changing Scopes of Work</t>
  </si>
  <si>
    <t>Changing Unit Prices</t>
  </si>
  <si>
    <t>East Coast:</t>
  </si>
  <si>
    <t>Urban Areas:</t>
  </si>
  <si>
    <t>Washington DC</t>
  </si>
  <si>
    <t>New York, NY</t>
  </si>
  <si>
    <t>Boston, MA</t>
  </si>
  <si>
    <t>Philadelphia, PA</t>
  </si>
  <si>
    <t>Pittsburgh, PA</t>
  </si>
  <si>
    <t>Charlotte, NC</t>
  </si>
  <si>
    <t>Miami, FL</t>
  </si>
  <si>
    <t>Jacksonville, FL</t>
  </si>
  <si>
    <t>Multiplier</t>
  </si>
  <si>
    <t>Midwest/Mountain:</t>
  </si>
  <si>
    <t>Rural Areas:</t>
  </si>
  <si>
    <t>Atlanta, GA</t>
  </si>
  <si>
    <t>Nashville, TN</t>
  </si>
  <si>
    <t>Indianapolis, IN</t>
  </si>
  <si>
    <t>New Orleans, LA</t>
  </si>
  <si>
    <t>.80 to 1.00</t>
  </si>
  <si>
    <t>San Antonio</t>
  </si>
  <si>
    <t>Dallas</t>
  </si>
  <si>
    <t>Oklahoma City</t>
  </si>
  <si>
    <t>St. Louis</t>
  </si>
  <si>
    <t>Chicago, IL</t>
  </si>
  <si>
    <t>Denver, CO</t>
  </si>
  <si>
    <t>Houston, TX</t>
  </si>
  <si>
    <t>Kansas City, MO</t>
  </si>
  <si>
    <t>Detroit, MI</t>
  </si>
  <si>
    <t>Austin, TX</t>
  </si>
  <si>
    <t>Milwaukee, WI</t>
  </si>
  <si>
    <t>Minneapolis, MN</t>
  </si>
  <si>
    <t>.70 to .95</t>
  </si>
  <si>
    <t>Los Angeles, CA</t>
  </si>
  <si>
    <t>West Coast</t>
  </si>
  <si>
    <t>San Francisco, CA</t>
  </si>
  <si>
    <t>Oakland, CA</t>
  </si>
  <si>
    <t>San Diego, CA</t>
  </si>
  <si>
    <t>Sacramento, CA</t>
  </si>
  <si>
    <t>Las Vegas, NV</t>
  </si>
  <si>
    <t>Portland, OR</t>
  </si>
  <si>
    <t>Seattle, WA</t>
  </si>
  <si>
    <t>San Jose, CA</t>
  </si>
  <si>
    <t>Fresno, CA</t>
  </si>
  <si>
    <t>Bakersfield, CA</t>
  </si>
  <si>
    <t>Santa Rosa, CA</t>
  </si>
  <si>
    <t>Rural Areas (CA)</t>
  </si>
  <si>
    <t>Average</t>
  </si>
  <si>
    <t>Did you adjust your unit prices to fit your specific quality and level of finish?</t>
  </si>
  <si>
    <t>Did you double check your quantities, prices &amp; figures for accuracy?</t>
  </si>
  <si>
    <t>Welcome to the Repair Cost Estimator.  The Repair Cost Estimator is pre-built with 24 Scopes of Work, and over 400 common work items and unit prices that you would typically see on a rehab project.  The cost database and information is based upon on National Averages.  However, these unit prices are just starting points, as there are many factors that can influence the unit pricing.  The most accurate way of estimating costs is to consult with local construction professionals in your area.</t>
  </si>
  <si>
    <t>Due Diligence &amp; Analysis</t>
  </si>
  <si>
    <t>Send Signed Offer/Purchase Agreement to Seller</t>
  </si>
  <si>
    <t>Send Copy of Earnest Money Deposit/Certified Check (if required)</t>
  </si>
  <si>
    <t>Contact Agent and Contractor to Walkthrough and Inspect Property</t>
  </si>
  <si>
    <t>The quality of materials, and quality of contractor craftsmanship can influence costs. The prices included assume hired licensed contractors to install according to builder-grade building standards.</t>
  </si>
  <si>
    <t>Construction costs can vary significantly by region and localized areas.  Adjust your project costs by your local modifier as necessary.  Also consider, in dense urban areas, traffic &amp; site storage may increase costs.  In rural areas, lower wage rates may be in effect.</t>
  </si>
  <si>
    <t>Did you adjust your unit prices for the size of the project ('economies of scale')?</t>
  </si>
  <si>
    <t>Location Multipliers</t>
  </si>
  <si>
    <t>Tip:</t>
  </si>
  <si>
    <t>If you are not comfortable estimating a particular scope of work, contact a local contractor in your area that specializes in that particular trade.</t>
  </si>
  <si>
    <r>
      <rPr>
        <b/>
        <i/>
        <sz val="12"/>
        <color theme="1" tint="0.249977111117893"/>
        <rFont val="Calibri"/>
        <family val="2"/>
        <scheme val="minor"/>
      </rPr>
      <t xml:space="preserve">For example: </t>
    </r>
    <r>
      <rPr>
        <i/>
        <sz val="12"/>
        <color theme="1" tint="0.249977111117893"/>
        <rFont val="Calibri"/>
        <family val="2"/>
        <scheme val="minor"/>
      </rPr>
      <t xml:space="preserve"> If your property needs a roof replaced, but you are unsure how to calculate the roof size and/or are unsure about your localized unit prices call a local roofing company in your area.  If you receive a secretary, ask for a sales representative or someone in 'Estimating'.  Describe the size of the property, the type of shingles you are requesting (generally 3-tab or architectural asphalt shingles) and any other pertinent information.  With this limited information, the roofing contractor should be able to give you a unit price, and a rough cost range of what the roof would cost to replace.  With this contractor feedback and information, you can input a realistic estimate for the roof costs in the estimator.</t>
    </r>
  </si>
  <si>
    <t>House Flipping Spreadsheet.com has created the Repair Estimator database with their own personal experience, due diligence and judgmenet.  However, HFS makes no express or implied warranty or guarantee of accuracy, correctness, value, sufficiency or completeness of the data.  HFS shall have no liability to any customer or third party for any loss, expense, or damage, including consequential, incidental, special or punitive damage including lost profits or revene caused direcly or indircetly by any error or omission.  Use common sense, caution and seek professional advice from qualified professionals when creating estimates.</t>
  </si>
  <si>
    <t>ROOMS</t>
  </si>
  <si>
    <t>Factors that Affect Costs</t>
  </si>
  <si>
    <t>Estimator Operation</t>
  </si>
  <si>
    <t>Other Factors</t>
  </si>
  <si>
    <t>Availability of:</t>
  </si>
  <si>
    <t>- Weather Conditions</t>
  </si>
  <si>
    <t>- Code Requirements</t>
  </si>
  <si>
    <t>- Safety Requirements</t>
  </si>
  <si>
    <t>- Skilled Labor</t>
  </si>
  <si>
    <t>- Building Materials</t>
  </si>
  <si>
    <t>Project Characteristics</t>
  </si>
  <si>
    <t>The size, scope of work and type of construction will have a significant impact on cost.  'Economies of scale' can reduce costs for large projects.  Unit prices can often run higher for smaller projects.  Prices are based upon a ~ 1,500sf to 2,000 sf rehab project.</t>
  </si>
  <si>
    <t>The types of properties and property characteristics can influence costs.  A 10 -year cookie cutter property will likely be cheaper to renovate than a 100 year-old historic home, due to the level of finishes, historic requirements, &amp; MEP upgrades required to the historic property.</t>
  </si>
  <si>
    <t>Season of Year</t>
  </si>
  <si>
    <t>The time of the year can influence different trade labor rates and fees.  For example, HVAC contractors may charge more during the cold winter months as they get swamped with emergency calls for furnaces failures, than in the moderate months of the Fall/Spring.</t>
  </si>
  <si>
    <t>Step 1:</t>
  </si>
  <si>
    <t>Inspect the property and create a detailed Scope of Work with quantities of repairs</t>
  </si>
  <si>
    <t>Input the quantities into the Quantity (Qty) column for the items that need repaired, replaced or installed.</t>
  </si>
  <si>
    <t>Step 2:</t>
  </si>
  <si>
    <t>Step 3:</t>
  </si>
  <si>
    <t>Change the unit prices as necessary to meet your specific project needs &amp; location.</t>
  </si>
  <si>
    <t>Repair Estimator Help</t>
  </si>
  <si>
    <t>Location Modifiers</t>
  </si>
  <si>
    <t>Estimating Checklist</t>
  </si>
  <si>
    <r>
      <t xml:space="preserve">Are you managing the project yourself or hiring a General Contractor?  If hiring a GC did you factor in </t>
    </r>
    <r>
      <rPr>
        <i/>
        <u/>
        <sz val="14"/>
        <color rgb="FF398CCC"/>
        <rFont val="Calibri Light"/>
        <family val="2"/>
      </rPr>
      <t>Contractor Overhead &amp; Profit</t>
    </r>
    <r>
      <rPr>
        <i/>
        <sz val="14"/>
        <rFont val="Calibri Light"/>
        <family val="2"/>
      </rPr>
      <t>? (10 to 15%)</t>
    </r>
  </si>
  <si>
    <r>
      <t xml:space="preserve">Did you adjust your unit prices to fit your specific location? Use the </t>
    </r>
    <r>
      <rPr>
        <i/>
        <u/>
        <sz val="14"/>
        <color rgb="FF398CCC"/>
        <rFont val="Calibri Light"/>
        <family val="2"/>
      </rPr>
      <t>Location Multipliers</t>
    </r>
    <r>
      <rPr>
        <i/>
        <sz val="14"/>
        <rFont val="Calibri Light"/>
        <family val="2"/>
      </rPr>
      <t xml:space="preserve"> as necessary.</t>
    </r>
  </si>
  <si>
    <r>
      <t xml:space="preserve">Will your project be requiring </t>
    </r>
    <r>
      <rPr>
        <i/>
        <u/>
        <sz val="14"/>
        <color rgb="FF398CCC"/>
        <rFont val="Calibri Light"/>
        <family val="2"/>
      </rPr>
      <t>Building Permits</t>
    </r>
    <r>
      <rPr>
        <i/>
        <sz val="14"/>
        <rFont val="Calibri Light"/>
        <family val="2"/>
      </rPr>
      <t>?  (Generally, permits can cost 1 to 2% of construction costs)</t>
    </r>
  </si>
  <si>
    <t>Location Multiplier</t>
  </si>
  <si>
    <t>Permit Cost: (1 to 2%)</t>
  </si>
  <si>
    <r>
      <t xml:space="preserve">Costs provided in the Repair Estimator are based upon </t>
    </r>
    <r>
      <rPr>
        <b/>
        <i/>
        <sz val="12"/>
        <color theme="1" tint="0.249977111117893"/>
        <rFont val="Calibri Light"/>
        <family val="2"/>
      </rPr>
      <t>National Averages</t>
    </r>
    <r>
      <rPr>
        <i/>
        <sz val="12"/>
        <color theme="1" tint="0.249977111117893"/>
        <rFont val="Calibri Light"/>
        <family val="2"/>
      </rPr>
      <t xml:space="preserve"> for installation and materials.  To adjust these costs for a specific location, multiply the base cost by the location factor for your area.  For areas or cities that are not listed, use the factor for a nearby city with similar economic characteristics.</t>
    </r>
  </si>
  <si>
    <r>
      <t xml:space="preserve">Did you include an </t>
    </r>
    <r>
      <rPr>
        <i/>
        <u/>
        <sz val="14"/>
        <color rgb="FF398CCC"/>
        <rFont val="Calibri Light"/>
        <family val="2"/>
      </rPr>
      <t>Estimating Contingency</t>
    </r>
    <r>
      <rPr>
        <i/>
        <sz val="14"/>
        <rFont val="Calibri Light"/>
        <family val="2"/>
      </rPr>
      <t xml:space="preserve"> to cover any estimating errors, omissions &amp; unforseen issues?  (varies depending on construction knowledge and estimating experience, from 5% up to 25% may be required)</t>
    </r>
  </si>
  <si>
    <t>Upon Offer Acceptance</t>
  </si>
  <si>
    <t>Did you include all components (Scopes of Work, Work Items, and correct Quantities) in your Estimate?</t>
  </si>
  <si>
    <t>Shown</t>
  </si>
  <si>
    <t>ADDERS</t>
  </si>
  <si>
    <t>Permit Cost: (1 to 2%):</t>
  </si>
  <si>
    <t>Location Multiplier:</t>
  </si>
  <si>
    <t>Contractors OH &amp; P: (10%+)</t>
  </si>
  <si>
    <t>Adder Amount</t>
  </si>
  <si>
    <t>Total Adders:</t>
  </si>
  <si>
    <t>Contingency  (5 to 15%):</t>
  </si>
  <si>
    <t>Contingency (5 to 25%)</t>
  </si>
  <si>
    <t>Raw Repair Estimate:</t>
  </si>
  <si>
    <t>Current Analysis Input:</t>
  </si>
  <si>
    <t>TOTAL RAW ESTIMATE</t>
  </si>
  <si>
    <t>Location Multiplier Adjustment - Repair Estimator</t>
  </si>
  <si>
    <t>Permit Cost Adder - Repair Estimator</t>
  </si>
  <si>
    <t>Contractors Overhead and Profit - Repair Estimator</t>
  </si>
  <si>
    <t>Contingency - Repair Estimator</t>
  </si>
  <si>
    <t>Permit Cost % - Repair Estimator</t>
  </si>
  <si>
    <t>Contractors Overhead and Profit % - Repair Estimator</t>
  </si>
  <si>
    <t>Contingency % - Repair Estimator</t>
  </si>
  <si>
    <t>TOTAL ADDER %</t>
  </si>
  <si>
    <t>TOTAL ADDER AMOUNT</t>
  </si>
  <si>
    <t>SUBTOTAL ESTIMATE</t>
  </si>
  <si>
    <t>TOTAL ESTIMATE</t>
  </si>
  <si>
    <t>TOTAL ADDERS</t>
  </si>
  <si>
    <t>% of Total</t>
  </si>
  <si>
    <t>Raw Repair Estimate Costs (DIYED)</t>
  </si>
  <si>
    <t>Repair Costs w/ Adders (DIYED)</t>
  </si>
  <si>
    <t>Adders</t>
  </si>
  <si>
    <t>zoom setting</t>
  </si>
  <si>
    <t>Investor Name:</t>
  </si>
  <si>
    <t>Sheet Settings</t>
  </si>
  <si>
    <t>Known Purchase Price</t>
  </si>
  <si>
    <t>How do you want to fund your Rehab Project?</t>
  </si>
  <si>
    <t>How many loans will be required to finance the project?</t>
  </si>
  <si>
    <t>One</t>
  </si>
  <si>
    <t>Two</t>
  </si>
  <si>
    <t>Select your Loan Amount Below:</t>
  </si>
  <si>
    <t>Number of Loans</t>
  </si>
  <si>
    <t>Note: Loan Amounts are Pending &amp; will change based upon your remaining entries &amp; calculations…</t>
  </si>
  <si>
    <t>Points Paid Upfront</t>
  </si>
  <si>
    <t>Total Loan Payments</t>
  </si>
  <si>
    <t>Income Tax Rate:</t>
  </si>
  <si>
    <t>Analyze Workflow</t>
  </si>
  <si>
    <t>Results Based upon Maximum Purchase Price Calculation</t>
  </si>
  <si>
    <t>After Repair Value</t>
  </si>
  <si>
    <t>Raw Repair Costs</t>
  </si>
  <si>
    <t>Total Project Costs</t>
  </si>
  <si>
    <t>Total Upfront Costs (excludes selling costs)</t>
  </si>
  <si>
    <t>Financing Results</t>
  </si>
  <si>
    <t>Results Based upon Known Purchase Price</t>
  </si>
  <si>
    <t>Funding Strategy</t>
  </si>
  <si>
    <t>Loan 1 Results</t>
  </si>
  <si>
    <t>Loan 1 Amount</t>
  </si>
  <si>
    <t>Down Payment or LTV</t>
  </si>
  <si>
    <t>Lender Points %</t>
  </si>
  <si>
    <t>Lender Points Amount</t>
  </si>
  <si>
    <t>Loan 2 Results</t>
  </si>
  <si>
    <t>Loan 2 Amount</t>
  </si>
  <si>
    <t>Deal Results Based Upon Analysis Selection</t>
  </si>
  <si>
    <t>Purchase price</t>
  </si>
  <si>
    <t>Monthly Payment Amount</t>
  </si>
  <si>
    <t>Points Rolled</t>
  </si>
  <si>
    <t>Points Paid Upfront/Rolled</t>
  </si>
  <si>
    <t>Interest Payments Paid Monthly/Rolled</t>
  </si>
  <si>
    <t>Interest Payments Rolled</t>
  </si>
  <si>
    <t>Final Loan Amount (w/ interest/points rolled)</t>
  </si>
  <si>
    <t>Loan 1 Basis</t>
  </si>
  <si>
    <t>Loan Term</t>
  </si>
  <si>
    <t>Interest Only Payment Amount</t>
  </si>
  <si>
    <t>Amortized (Interest Only Portion)</t>
  </si>
  <si>
    <t>Loan 2 Basis</t>
  </si>
  <si>
    <t>Loan 1 Cash Calculations</t>
  </si>
  <si>
    <t>Total Cash at Closing</t>
  </si>
  <si>
    <t>Total Cash Required During Flip</t>
  </si>
  <si>
    <t>Loan 2 Cash Calculations</t>
  </si>
  <si>
    <t>Total Cash Calculations</t>
  </si>
  <si>
    <t>CAPITAL NEEDED</t>
  </si>
  <si>
    <t>Total Cash Needed</t>
  </si>
  <si>
    <t>Second Loan (Yes = 1, No = 0)</t>
  </si>
  <si>
    <t>Fixed Cost Graph</t>
  </si>
  <si>
    <t>Neighborhood</t>
  </si>
  <si>
    <t>Comparables</t>
  </si>
  <si>
    <t>Comparables?</t>
  </si>
  <si>
    <t>Concatenated Address</t>
  </si>
  <si>
    <t>Concatnated Property Size</t>
  </si>
  <si>
    <t>Submitting an Offer Checklist</t>
  </si>
  <si>
    <t>Selling Costs %:</t>
  </si>
  <si>
    <t>Total Cost Graph -MPP</t>
  </si>
  <si>
    <t>Total Cost Graph - KNOWN</t>
  </si>
  <si>
    <t>Other Costs:</t>
  </si>
  <si>
    <t>Living Room</t>
  </si>
  <si>
    <t>Bedrooms</t>
  </si>
  <si>
    <t>Dining Room</t>
  </si>
  <si>
    <t>Basement</t>
  </si>
  <si>
    <t>SKU #s</t>
  </si>
  <si>
    <t>Contractor's  OH &amp; P: (10%+)</t>
  </si>
  <si>
    <t>Data View</t>
  </si>
  <si>
    <t>Print View</t>
  </si>
  <si>
    <t>Appliance Package</t>
  </si>
  <si>
    <t>Average, (fridge, range, hood, dw, microwave)</t>
  </si>
  <si>
    <t>Economy, (fridge, range, hood, dw, microwave)</t>
  </si>
  <si>
    <t>Appliances, Detailed, Average</t>
  </si>
  <si>
    <t>Range Hood, average</t>
  </si>
  <si>
    <t>Microwave, average</t>
  </si>
  <si>
    <t>Appliance delivery</t>
  </si>
  <si>
    <t>Appliances, Detailed, Ecomony</t>
  </si>
  <si>
    <t>High End, (fridge, range, hood, dw, microwave)</t>
  </si>
  <si>
    <t>Range Hood, economy</t>
  </si>
  <si>
    <t>Microwave, economy</t>
  </si>
  <si>
    <t>Appliances, Detailed, High End</t>
  </si>
  <si>
    <t>Refrigerator, high end</t>
  </si>
  <si>
    <t>Range, high end</t>
  </si>
  <si>
    <t>Range Hood, high end</t>
  </si>
  <si>
    <t>Dishwasher, high end</t>
  </si>
  <si>
    <t>Microwave, high end</t>
  </si>
  <si>
    <t>New SF:</t>
  </si>
  <si>
    <t>Estimate Report</t>
  </si>
  <si>
    <t>Cash Investment</t>
  </si>
  <si>
    <t>Original Square Feet</t>
  </si>
  <si>
    <t>New Square Feet</t>
  </si>
  <si>
    <t>Property Size</t>
  </si>
  <si>
    <t>Cash Upfront</t>
  </si>
  <si>
    <t>Cash During Flip</t>
  </si>
  <si>
    <t>Total Cash</t>
  </si>
  <si>
    <t xml:space="preserve">Total Capital </t>
  </si>
  <si>
    <t>Funding</t>
  </si>
  <si>
    <t>Total Points</t>
  </si>
  <si>
    <t>Financing %</t>
  </si>
  <si>
    <t>Loan 2 Results:</t>
  </si>
  <si>
    <t>Loan 1 Results:</t>
  </si>
  <si>
    <t>% of Loan</t>
  </si>
  <si>
    <t>Quick</t>
  </si>
  <si>
    <t>SUM</t>
  </si>
  <si>
    <t>costp</t>
  </si>
  <si>
    <t>Financing Costs</t>
  </si>
  <si>
    <t>FINANCING COSTS</t>
  </si>
  <si>
    <t>TOTAL FINANCING COSTS</t>
  </si>
  <si>
    <t>Setup</t>
  </si>
  <si>
    <t>Back to Rehab Analyzer</t>
  </si>
  <si>
    <t>Combo</t>
  </si>
  <si>
    <t>Other Loan Costs</t>
  </si>
  <si>
    <t>Investor Name</t>
  </si>
  <si>
    <t>Profit Share %</t>
  </si>
  <si>
    <t>Profit Amount</t>
  </si>
  <si>
    <t>Current Project Profit Amount:</t>
  </si>
  <si>
    <t>Categories</t>
  </si>
  <si>
    <t>Category Name</t>
  </si>
  <si>
    <t>CATEGORY SETUP</t>
  </si>
  <si>
    <t>EXTERIOR DOORS &amp; WINDOWS</t>
  </si>
  <si>
    <t>MISC. EXTERIOR ITEMS</t>
  </si>
  <si>
    <t>Setup Basic Property Information &amp; Company Information which will be displayed on all reports.</t>
  </si>
  <si>
    <t>Investor 1</t>
  </si>
  <si>
    <t>Investor 2</t>
  </si>
  <si>
    <t>Investor 3</t>
  </si>
  <si>
    <t>Investor 4</t>
  </si>
  <si>
    <t>Investor 5</t>
  </si>
  <si>
    <t>Investor 6</t>
  </si>
  <si>
    <t>Investor 7</t>
  </si>
  <si>
    <t>Investor 8</t>
  </si>
  <si>
    <t>Investor 9</t>
  </si>
  <si>
    <t>Investor 10</t>
  </si>
  <si>
    <t>The Equity Option is used if you are partnering and sharing the Project Profit with Other Investors.</t>
  </si>
  <si>
    <t>Your Profit:</t>
  </si>
  <si>
    <t>Debt (Loan)</t>
  </si>
  <si>
    <t>Equity (Profit Share)</t>
  </si>
  <si>
    <t>Property Setup</t>
  </si>
  <si>
    <r>
      <t xml:space="preserve">Create Pre-liminary Repair Cost Estimate using the </t>
    </r>
    <r>
      <rPr>
        <u/>
        <sz val="14"/>
        <color rgb="FF398CCC"/>
        <rFont val="Calibri"/>
        <family val="2"/>
        <scheme val="minor"/>
      </rPr>
      <t>Repair Cost Estimator</t>
    </r>
  </si>
  <si>
    <r>
      <t xml:space="preserve">Calculate the Maximum Purchase Price to Offer for the Property using the </t>
    </r>
    <r>
      <rPr>
        <u/>
        <sz val="14"/>
        <color rgb="FF398CCC"/>
        <rFont val="Calibri"/>
        <family val="2"/>
        <scheme val="minor"/>
      </rPr>
      <t>Rehab Analyzer</t>
    </r>
  </si>
  <si>
    <r>
      <t>Distribute Financial Analysis (</t>
    </r>
    <r>
      <rPr>
        <u/>
        <sz val="14"/>
        <color rgb="FF398CCC"/>
        <rFont val="Calibri"/>
        <family val="2"/>
        <scheme val="minor"/>
      </rPr>
      <t>Investment Reports</t>
    </r>
    <r>
      <rPr>
        <sz val="14"/>
        <color theme="1" tint="0.249977111117893"/>
        <rFont val="Calibri"/>
        <family val="2"/>
        <scheme val="minor"/>
      </rPr>
      <t>) to Partners (if applicable)</t>
    </r>
  </si>
  <si>
    <t>STEP 1: AFTER REPAIR VALUE</t>
  </si>
  <si>
    <t>STEP 2: FIXED COSTS</t>
  </si>
  <si>
    <t>Setup your Project Categories which will be used to Estimate Repairs and Track Project Costs.</t>
  </si>
  <si>
    <t>STEP 3: REPAIR COSTS</t>
  </si>
  <si>
    <t>Amount Invested</t>
  </si>
  <si>
    <t>STORE</t>
  </si>
  <si>
    <t>Back to Repair Estimator</t>
  </si>
  <si>
    <t>STEP 4: REHAB PROFIT</t>
  </si>
  <si>
    <t>Rental Calculations</t>
  </si>
  <si>
    <t>Rental Funding Strategy</t>
  </si>
  <si>
    <t>Rental Funding Type</t>
  </si>
  <si>
    <t>Calculated Purchase Price</t>
  </si>
  <si>
    <t>Total Debt &amp; Equity</t>
  </si>
  <si>
    <t>Total Equity Investment</t>
  </si>
  <si>
    <t>Debt Financing</t>
  </si>
  <si>
    <t>Equity Financing</t>
  </si>
  <si>
    <t>Rehabber's Cash Outlay</t>
  </si>
  <si>
    <t>Other Financing Costs</t>
  </si>
  <si>
    <t>Total Debt</t>
  </si>
  <si>
    <t>Total Equity</t>
  </si>
  <si>
    <t>DEBT</t>
  </si>
  <si>
    <t>EQUITY</t>
  </si>
  <si>
    <t>CASH</t>
  </si>
  <si>
    <t>Start Analyzing the Deal</t>
  </si>
  <si>
    <t>Capital Amount</t>
  </si>
  <si>
    <t>Capital Item</t>
  </si>
  <si>
    <t>Capital Needed (All Project Costs excluding Selling Costs)</t>
  </si>
  <si>
    <t>Total Debt Financing</t>
  </si>
  <si>
    <t>Outside Equity Investment Amount</t>
  </si>
  <si>
    <t>- Less Total Debt Financing</t>
  </si>
  <si>
    <t>- Less Equity Financing</t>
  </si>
  <si>
    <t>Total Financing Costs:</t>
  </si>
  <si>
    <t>Debt Financing Costs</t>
  </si>
  <si>
    <t>Loan 1 Interest</t>
  </si>
  <si>
    <t xml:space="preserve">Loan 2 Points </t>
  </si>
  <si>
    <t>Loan 2 Other Costs</t>
  </si>
  <si>
    <t xml:space="preserve">Loan 1 Points </t>
  </si>
  <si>
    <t>Loan 1 Other Costs</t>
  </si>
  <si>
    <t>Total Loan 1 Financing Costs</t>
  </si>
  <si>
    <t>Loan 2</t>
  </si>
  <si>
    <t>Loan 2 Interest</t>
  </si>
  <si>
    <t>Total Loan 2 Financing Costs</t>
  </si>
  <si>
    <t>Equity Financing Costs</t>
  </si>
  <si>
    <t>Equity Investor Profit Split</t>
  </si>
  <si>
    <t>Loan 1 Financing Costs</t>
  </si>
  <si>
    <t>Loan 2 Financing Costs</t>
  </si>
  <si>
    <t>Project Capital Results:</t>
  </si>
  <si>
    <t>Equity Financing Costs (Profit Share)</t>
  </si>
  <si>
    <t>Lite</t>
  </si>
  <si>
    <t>Walkthrough/Inspect property &amp; create Detailed Scope of Work using the Inspection Checklist</t>
  </si>
  <si>
    <t>Our House Flipping Spreadsheet is 'flipping amazing', but maybe you'd prefer a mobile-friendly web-based software platform?  Checkout our new web-based house flipping software FlipperForce.com</t>
  </si>
  <si>
    <t>TITLE SEARCH ($400 Avg.)</t>
  </si>
  <si>
    <t>TITLE INSURANCE ($400 Avg.)</t>
  </si>
  <si>
    <t>BUYING COSTS (Generally 1 to 2% of Purchase Amount)</t>
  </si>
  <si>
    <t>SELLING COSTS (Generally 6 to 8% of Resale Value)</t>
  </si>
  <si>
    <t>Welcome, enable your Macros to Get Started!</t>
  </si>
  <si>
    <t>© 2012 - 2024 by HouseFlippingSpreadsheet.com. All rights reserved</t>
  </si>
  <si>
    <t xml:space="preserve">Microsoft launched new security settings that requires you to save files downloaded from the internet to a 'Trusted Location' like your Desktop or "My Documents".  </t>
  </si>
  <si>
    <t>Go to File -&gt;  Save As - &gt; File Location -&gt; Desktop</t>
  </si>
  <si>
    <t>Step 1: Save the Spreadsheet to your Desktop or My Documents</t>
  </si>
  <si>
    <t>What are Macros?</t>
  </si>
  <si>
    <t>How to Enable Macros:</t>
  </si>
  <si>
    <t>Visible</t>
  </si>
  <si>
    <t>FINANCING SETUP</t>
  </si>
  <si>
    <t>© 2012-2024 by Houseflippingspreadsheet.com. All rights reserved</t>
  </si>
  <si>
    <t>REHAB PERIOD</t>
  </si>
  <si>
    <t>PROPERTY INFO SETUP</t>
  </si>
  <si>
    <t>Step 2: Unblock the Macros</t>
  </si>
  <si>
    <t>Microsoft typically provides a warning of "dangerous macros" that have been blocked in the file.  This is a standard warning that Microsoft provides for all spreadsheet files containing macros.  If you trust the source (we hope you trust us), then you need to unblock the macros.</t>
  </si>
  <si>
    <t>To unblock the Macros:</t>
  </si>
  <si>
    <t>To Save to Desktop:</t>
  </si>
  <si>
    <t>Step 3: Enable the Macros!  (finally!)</t>
  </si>
  <si>
    <t>Once you've unblocked the Macros, you will finally be able to Enable the macros!</t>
  </si>
  <si>
    <t>Once you've unblocked the Macros, you will likely see another Security warning at the top asking if you want to enable the content.  On the message bar, click "Enable Content" which will enable the macros within the spreadsheet.</t>
  </si>
  <si>
    <t>FAQs</t>
  </si>
  <si>
    <t>Macros are code/scripts that run within Excel that help automate common tasks, navigation, data crunching and reporting that operate behind the scenes of the spreadsheet. Macros are used throughout the House Flipping Spreadsheet and in order for them to operate, they need to be enabled.</t>
  </si>
  <si>
    <t>I'm still having issues getting the Macros to run?</t>
  </si>
  <si>
    <t>You may need to completely close out of Microsoft Excel, close out of the spreadsheet and then re-open the spreadsheet in order for the Security settings changes above to take place.</t>
  </si>
  <si>
    <t>On your Computer, find the File that you previously saved to your Desktop (in step 1), and right click on the File.  Click Properties -&gt; Security -&gt;  Unblock:</t>
  </si>
  <si>
    <t>Microsoft has recently launched some new security settings which make downloading and enabling the macros a little more challenging than in the past, so bare with us, but there are 3 steps you need to take in order to enable the macros!</t>
  </si>
  <si>
    <t>Microsoft says the spreadsheet is "Untrusted" and potentially dangerous?</t>
  </si>
  <si>
    <t>This message is Microsoft's standard security message for all files that are downloaded from the internet that contain macros.</t>
  </si>
  <si>
    <t xml:space="preserve">We have been in business selling our House Flipping Spreadsheet since 2012. Our spreadsheet has been downloaded by over 125,000 investors. We wouldn't have been able to be in business this long with such a great reputation if we we're installing malicious content in our spreadsheets.
https://www.houseflippingspreadsheet.com/our-story </t>
  </si>
  <si>
    <t>© 2012-2024 by HouseFlippingSpreadsheet.com. All rights reserved</t>
  </si>
  <si>
    <t>Not Enabled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</si>
</sst>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5" formatCode="&quot;$&quot;#,##0_);\(&quot;$&quot;#,##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
    <numFmt numFmtId="167" formatCode="&quot;$&quot;#,##0.00"/>
    <numFmt numFmtId="168" formatCode="0.0%"/>
    <numFmt numFmtId="169" formatCode="[&lt;=9999999]###\-####;\(###\)\ ###\-####"/>
    <numFmt numFmtId="170" formatCode="0\ &quot;months&quot;"/>
    <numFmt numFmtId="171" formatCode="0.0"/>
    <numFmt numFmtId="172" formatCode="#,##0\ &quot;sf&quot;"/>
    <numFmt numFmtId="173" formatCode="&quot;$&quot;#,##0\ &quot;/sf&quot;"/>
  </numFmts>
  <fonts count="242">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2"/>
      <name val="Arial"/>
      <family val="2"/>
    </font>
    <font>
      <sz val="12"/>
      <name val="Arial MT"/>
    </font>
    <font>
      <sz val="10"/>
      <name val="MS Sans Serif"/>
      <family val="2"/>
    </font>
    <font>
      <sz val="10"/>
      <name val="Arial"/>
      <family val="2"/>
    </font>
    <font>
      <sz val="11"/>
      <color theme="1"/>
      <name val="Calibri"/>
      <family val="2"/>
      <scheme val="minor"/>
    </font>
    <font>
      <sz val="12"/>
      <name val="Myriad Pro Light"/>
      <family val="2"/>
    </font>
    <font>
      <b/>
      <sz val="13"/>
      <color theme="1" tint="0.24994659260841701"/>
      <name val="Cambria"/>
      <family val="2"/>
      <scheme val="major"/>
    </font>
    <font>
      <sz val="11"/>
      <color theme="1" tint="0.24994659260841701"/>
      <name val="Cambria"/>
      <family val="2"/>
      <scheme val="major"/>
    </font>
    <font>
      <b/>
      <sz val="42"/>
      <color theme="7"/>
      <name val="Cambria"/>
      <family val="2"/>
      <scheme val="major"/>
    </font>
    <font>
      <sz val="14"/>
      <color theme="1" tint="0.24994659260841701"/>
      <name val="Calibri"/>
      <family val="2"/>
      <scheme val="minor"/>
    </font>
    <font>
      <b/>
      <sz val="11"/>
      <color theme="1" tint="0.24994659260841701"/>
      <name val="Calibri"/>
      <family val="2"/>
      <scheme val="minor"/>
    </font>
    <font>
      <b/>
      <sz val="9.5"/>
      <color theme="1" tint="0.499984740745262"/>
      <name val="Calibri"/>
      <family val="2"/>
      <scheme val="minor"/>
    </font>
    <font>
      <b/>
      <sz val="13"/>
      <color theme="7"/>
      <name val="Cambria"/>
      <family val="2"/>
      <scheme val="major"/>
    </font>
    <font>
      <u/>
      <sz val="12"/>
      <color theme="10"/>
      <name val="Arial MT"/>
    </font>
    <font>
      <sz val="12"/>
      <name val="Myriad Pro"/>
      <family val="2"/>
    </font>
    <font>
      <b/>
      <sz val="10"/>
      <name val="Myriad Pro"/>
      <family val="2"/>
    </font>
    <font>
      <sz val="10"/>
      <name val="Myriad Pro"/>
      <family val="2"/>
    </font>
    <font>
      <sz val="9"/>
      <name val="Myriad Pro"/>
      <family val="2"/>
    </font>
    <font>
      <sz val="11"/>
      <name val="Myriad Pro"/>
      <family val="2"/>
    </font>
    <font>
      <sz val="8"/>
      <name val="Myriad Pro"/>
      <family val="2"/>
    </font>
    <font>
      <sz val="7"/>
      <name val="Myriad Pro"/>
      <family val="2"/>
    </font>
    <font>
      <sz val="11"/>
      <color theme="1"/>
      <name val="Myriad Pro"/>
      <family val="2"/>
    </font>
    <font>
      <sz val="8"/>
      <color theme="1"/>
      <name val="Myriad Pro"/>
      <family val="2"/>
    </font>
    <font>
      <b/>
      <sz val="16"/>
      <name val="Myriad Pro Light"/>
      <family val="2"/>
    </font>
    <font>
      <sz val="28"/>
      <name val="Myriad Pro"/>
      <family val="2"/>
    </font>
    <font>
      <b/>
      <sz val="48"/>
      <color theme="6"/>
      <name val="Calibri"/>
      <family val="2"/>
      <scheme val="minor"/>
    </font>
    <font>
      <sz val="14"/>
      <name val="Calibri Light"/>
      <family val="2"/>
    </font>
    <font>
      <sz val="12"/>
      <name val="Calibri Light"/>
      <family val="2"/>
    </font>
    <font>
      <sz val="11"/>
      <name val="Calibri"/>
      <family val="2"/>
      <scheme val="minor"/>
    </font>
    <font>
      <sz val="11"/>
      <name val="Calibri Light"/>
      <family val="2"/>
    </font>
    <font>
      <sz val="18"/>
      <color theme="0"/>
      <name val="Calibri"/>
      <family val="2"/>
      <scheme val="minor"/>
    </font>
    <font>
      <sz val="11"/>
      <color indexed="8"/>
      <name val="Calibri Light"/>
      <family val="2"/>
    </font>
    <font>
      <sz val="12"/>
      <color indexed="8"/>
      <name val="Calibri Light"/>
      <family val="2"/>
    </font>
    <font>
      <sz val="12"/>
      <color theme="0"/>
      <name val="Calibri"/>
      <family val="2"/>
      <scheme val="minor"/>
    </font>
    <font>
      <b/>
      <sz val="12"/>
      <color indexed="8"/>
      <name val="Calibri Light"/>
      <family val="2"/>
    </font>
    <font>
      <b/>
      <sz val="14"/>
      <color theme="1"/>
      <name val="Calibri"/>
      <family val="2"/>
      <scheme val="minor"/>
    </font>
    <font>
      <sz val="18"/>
      <color theme="2" tint="-0.749992370372631"/>
      <name val="Calibri"/>
      <family val="2"/>
      <scheme val="minor"/>
    </font>
    <font>
      <sz val="12"/>
      <color theme="1"/>
      <name val="Calibri"/>
      <family val="2"/>
      <scheme val="minor"/>
    </font>
    <font>
      <u/>
      <sz val="14"/>
      <color theme="0"/>
      <name val="Calibri"/>
      <family val="2"/>
      <scheme val="minor"/>
    </font>
    <font>
      <b/>
      <sz val="12"/>
      <color theme="1"/>
      <name val="Calibri"/>
      <family val="2"/>
      <scheme val="minor"/>
    </font>
    <font>
      <sz val="12"/>
      <color theme="1"/>
      <name val="Calibri Light"/>
      <family val="2"/>
    </font>
    <font>
      <b/>
      <sz val="16"/>
      <name val="Calibri Light"/>
      <family val="2"/>
    </font>
    <font>
      <sz val="10"/>
      <name val="Calibri Light"/>
      <family val="2"/>
    </font>
    <font>
      <b/>
      <sz val="12"/>
      <name val="Calibri Light"/>
      <family val="2"/>
    </font>
    <font>
      <b/>
      <sz val="8"/>
      <name val="Calibri Light"/>
      <family val="2"/>
    </font>
    <font>
      <sz val="7"/>
      <name val="Calibri Light"/>
      <family val="2"/>
    </font>
    <font>
      <b/>
      <sz val="11"/>
      <name val="Calibri Light"/>
      <family val="2"/>
    </font>
    <font>
      <b/>
      <sz val="11"/>
      <color indexed="8"/>
      <name val="Calibri Light"/>
      <family val="2"/>
    </font>
    <font>
      <sz val="11"/>
      <color theme="1"/>
      <name val="Calibri Light"/>
      <family val="2"/>
    </font>
    <font>
      <b/>
      <sz val="12"/>
      <color theme="1"/>
      <name val="Calibri Light"/>
      <family val="2"/>
    </font>
    <font>
      <sz val="8"/>
      <name val="Calibri Light"/>
      <family val="2"/>
    </font>
    <font>
      <b/>
      <u/>
      <sz val="16"/>
      <name val="Calibri Light"/>
      <family val="2"/>
    </font>
    <font>
      <sz val="14"/>
      <color theme="0" tint="-0.34998626667073579"/>
      <name val="Cambria"/>
      <family val="2"/>
      <scheme val="major"/>
    </font>
    <font>
      <sz val="18"/>
      <color theme="1" tint="0.34998626667073579"/>
      <name val="Calibri"/>
      <family val="2"/>
      <scheme val="minor"/>
    </font>
    <font>
      <sz val="14"/>
      <color theme="3" tint="0.499984740745262"/>
      <name val="Calibri"/>
      <family val="2"/>
      <scheme val="minor"/>
    </font>
    <font>
      <b/>
      <sz val="9"/>
      <color theme="0"/>
      <name val="Calibri"/>
      <family val="2"/>
      <scheme val="minor"/>
    </font>
    <font>
      <sz val="12"/>
      <color theme="0" tint="-0.34998626667073579"/>
      <name val="Calibri"/>
      <family val="2"/>
      <scheme val="minor"/>
    </font>
    <font>
      <sz val="20"/>
      <color theme="0" tint="-0.34998626667073579"/>
      <name val="Calibri"/>
      <family val="2"/>
      <scheme val="minor"/>
    </font>
    <font>
      <sz val="10"/>
      <color theme="1" tint="0.34998626667073579"/>
      <name val="Cambria"/>
      <family val="2"/>
      <scheme val="major"/>
    </font>
    <font>
      <sz val="24"/>
      <color theme="4"/>
      <name val="Cambria"/>
      <family val="2"/>
      <scheme val="major"/>
    </font>
    <font>
      <u/>
      <sz val="12"/>
      <name val="Calibri Light"/>
      <family val="2"/>
    </font>
    <font>
      <i/>
      <sz val="11"/>
      <name val="Calibri Light"/>
      <family val="2"/>
    </font>
    <font>
      <i/>
      <sz val="14"/>
      <name val="Calibri Light"/>
      <family val="2"/>
    </font>
    <font>
      <i/>
      <sz val="12"/>
      <name val="Calibri Light"/>
      <family val="2"/>
    </font>
    <font>
      <b/>
      <sz val="11"/>
      <color theme="1"/>
      <name val="Calibri Light"/>
      <family val="2"/>
    </font>
    <font>
      <i/>
      <sz val="13"/>
      <name val="Calibri Light"/>
      <family val="2"/>
    </font>
    <font>
      <i/>
      <sz val="12"/>
      <color theme="0" tint="-0.499984740745262"/>
      <name val="Calibri Light"/>
      <family val="2"/>
    </font>
    <font>
      <i/>
      <sz val="10"/>
      <name val="Myriad Pro"/>
      <family val="2"/>
    </font>
    <font>
      <b/>
      <sz val="18"/>
      <color theme="1" tint="0.249977111117893"/>
      <name val="Calibri"/>
      <family val="2"/>
      <scheme val="minor"/>
    </font>
    <font>
      <b/>
      <sz val="20"/>
      <color theme="1" tint="0.249977111117893"/>
      <name val="Calibri"/>
      <family val="2"/>
      <scheme val="minor"/>
    </font>
    <font>
      <b/>
      <sz val="16"/>
      <color theme="1" tint="0.249977111117893"/>
      <name val="Calibri"/>
      <family val="2"/>
      <scheme val="minor"/>
    </font>
    <font>
      <b/>
      <sz val="16"/>
      <name val="Calibri"/>
      <family val="2"/>
      <scheme val="minor"/>
    </font>
    <font>
      <b/>
      <sz val="14"/>
      <color theme="1" tint="0.249977111117893"/>
      <name val="Calibri"/>
      <family val="2"/>
      <scheme val="minor"/>
    </font>
    <font>
      <u/>
      <sz val="20"/>
      <name val="Calibri Light"/>
      <family val="2"/>
    </font>
    <font>
      <b/>
      <u/>
      <sz val="11"/>
      <color indexed="8"/>
      <name val="Calibri Light"/>
      <family val="2"/>
    </font>
    <font>
      <i/>
      <sz val="11"/>
      <color indexed="8"/>
      <name val="Calibri Light"/>
      <family val="2"/>
    </font>
    <font>
      <sz val="10"/>
      <color theme="1"/>
      <name val="Calibri Light"/>
      <family val="2"/>
    </font>
    <font>
      <b/>
      <i/>
      <sz val="16"/>
      <color theme="1" tint="0.499984740745262"/>
      <name val="Calibri Light"/>
      <family val="2"/>
    </font>
    <font>
      <sz val="12"/>
      <color theme="1" tint="0.499984740745262"/>
      <name val="Calibri Light"/>
      <family val="2"/>
    </font>
    <font>
      <sz val="20"/>
      <color theme="1" tint="0.499984740745262"/>
      <name val="Calibri Light"/>
      <family val="2"/>
    </font>
    <font>
      <sz val="12"/>
      <color theme="0" tint="-0.249977111117893"/>
      <name val="Calibri Light"/>
      <family val="2"/>
    </font>
    <font>
      <b/>
      <sz val="12"/>
      <color theme="1" tint="0.249977111117893"/>
      <name val="Calibri"/>
      <family val="2"/>
      <scheme val="minor"/>
    </font>
    <font>
      <b/>
      <sz val="14"/>
      <name val="Calibri"/>
      <family val="2"/>
      <scheme val="minor"/>
    </font>
    <font>
      <b/>
      <sz val="48"/>
      <color theme="8"/>
      <name val="Calibri"/>
      <family val="2"/>
      <scheme val="minor"/>
    </font>
    <font>
      <sz val="11"/>
      <color theme="0" tint="-4.9989318521683403E-2"/>
      <name val="Calibri"/>
      <family val="2"/>
      <scheme val="minor"/>
    </font>
    <font>
      <sz val="11"/>
      <color theme="0"/>
      <name val="Myriad Pro"/>
      <family val="2"/>
    </font>
    <font>
      <b/>
      <sz val="18"/>
      <color theme="2" tint="-0.749992370372631"/>
      <name val="Calibri"/>
      <family val="2"/>
      <scheme val="minor"/>
    </font>
    <font>
      <sz val="12"/>
      <color theme="1" tint="0.249977111117893"/>
      <name val="Calibri Light"/>
      <family val="2"/>
    </font>
    <font>
      <sz val="12"/>
      <color rgb="FFFF0000"/>
      <name val="Arial MT"/>
    </font>
    <font>
      <u/>
      <sz val="18"/>
      <name val="Cambria"/>
      <family val="1"/>
      <scheme val="major"/>
    </font>
    <font>
      <b/>
      <sz val="48"/>
      <color rgb="FF398CCC"/>
      <name val="Calibri"/>
      <family val="2"/>
      <scheme val="minor"/>
    </font>
    <font>
      <sz val="10"/>
      <color theme="2"/>
      <name val="Calibri Light"/>
      <family val="2"/>
    </font>
    <font>
      <sz val="12"/>
      <color rgb="FF545F6B"/>
      <name val="Calibri Light"/>
      <family val="2"/>
    </font>
    <font>
      <sz val="8"/>
      <color theme="1"/>
      <name val="Calibri Light"/>
      <family val="2"/>
    </font>
    <font>
      <sz val="9"/>
      <color theme="1"/>
      <name val="Calibri"/>
      <family val="2"/>
      <scheme val="minor"/>
    </font>
    <font>
      <b/>
      <sz val="16"/>
      <color theme="1"/>
      <name val="Calibri"/>
      <family val="2"/>
      <scheme val="minor"/>
    </font>
    <font>
      <b/>
      <sz val="14"/>
      <color theme="1" tint="4.9989318521683403E-2"/>
      <name val="Calibri"/>
      <family val="2"/>
      <scheme val="minor"/>
    </font>
    <font>
      <i/>
      <sz val="12"/>
      <color theme="1" tint="0.249977111117893"/>
      <name val="Calibri Light"/>
      <family val="2"/>
    </font>
    <font>
      <b/>
      <i/>
      <sz val="12"/>
      <color theme="1" tint="0.249977111117893"/>
      <name val="Calibri Light"/>
      <family val="2"/>
    </font>
    <font>
      <i/>
      <sz val="14"/>
      <color theme="1" tint="0.249977111117893"/>
      <name val="Calibri Light"/>
      <family val="2"/>
    </font>
    <font>
      <u/>
      <sz val="12"/>
      <color theme="11"/>
      <name val="Arial MT"/>
    </font>
    <font>
      <b/>
      <sz val="18"/>
      <color rgb="FF2F74A8"/>
      <name val="Calibri"/>
      <family val="2"/>
      <scheme val="minor"/>
    </font>
    <font>
      <sz val="10"/>
      <color rgb="FF2F74A8"/>
      <name val="Calibri Light"/>
      <family val="2"/>
    </font>
    <font>
      <b/>
      <sz val="13"/>
      <color theme="9"/>
      <name val="Calibri"/>
      <family val="2"/>
      <scheme val="minor"/>
    </font>
    <font>
      <b/>
      <sz val="48"/>
      <color theme="7"/>
      <name val="Calibri"/>
      <family val="2"/>
      <scheme val="minor"/>
    </font>
    <font>
      <b/>
      <i/>
      <sz val="14"/>
      <name val="Calibri"/>
      <family val="2"/>
      <scheme val="minor"/>
    </font>
    <font>
      <i/>
      <u/>
      <sz val="12"/>
      <name val="Calibri Light"/>
      <family val="2"/>
    </font>
    <font>
      <sz val="12"/>
      <color theme="2"/>
      <name val="Myriad Pro"/>
      <family val="2"/>
    </font>
    <font>
      <i/>
      <sz val="10"/>
      <color theme="1"/>
      <name val="Calibri Light"/>
      <family val="2"/>
    </font>
    <font>
      <i/>
      <sz val="12"/>
      <color theme="1"/>
      <name val="Calibri Light"/>
      <family val="2"/>
    </font>
    <font>
      <i/>
      <u/>
      <sz val="12"/>
      <color rgb="FF398CCC"/>
      <name val="Calibri Light"/>
      <family val="2"/>
    </font>
    <font>
      <i/>
      <sz val="12"/>
      <color rgb="FFFF0000"/>
      <name val="Calibri Light"/>
      <family val="2"/>
    </font>
    <font>
      <sz val="9"/>
      <color theme="2"/>
      <name val="Myriad Pro"/>
      <family val="2"/>
    </font>
    <font>
      <u/>
      <sz val="12"/>
      <color theme="1" tint="0.499984740745262"/>
      <name val="Calibri Light"/>
      <family val="2"/>
    </font>
    <font>
      <sz val="11"/>
      <color theme="0" tint="-4.9989318521683403E-2"/>
      <name val="Calibri Light"/>
      <family val="2"/>
    </font>
    <font>
      <i/>
      <sz val="11"/>
      <name val="Calibri"/>
      <family val="2"/>
      <scheme val="minor"/>
    </font>
    <font>
      <b/>
      <i/>
      <u/>
      <sz val="14"/>
      <name val="Calibri"/>
      <family val="2"/>
      <scheme val="minor"/>
    </font>
    <font>
      <b/>
      <i/>
      <sz val="22"/>
      <color theme="1" tint="0.249977111117893"/>
      <name val="Calibri"/>
      <family val="2"/>
      <scheme val="minor"/>
    </font>
    <font>
      <b/>
      <i/>
      <sz val="14"/>
      <color theme="1" tint="0.249977111117893"/>
      <name val="Calibri"/>
      <family val="2"/>
      <scheme val="minor"/>
    </font>
    <font>
      <b/>
      <i/>
      <sz val="18"/>
      <color theme="1" tint="0.249977111117893"/>
      <name val="Calibri"/>
      <family val="2"/>
      <scheme val="minor"/>
    </font>
    <font>
      <b/>
      <i/>
      <sz val="16"/>
      <name val="Calibri"/>
      <family val="2"/>
      <scheme val="minor"/>
    </font>
    <font>
      <i/>
      <sz val="12"/>
      <color theme="0"/>
      <name val="Calibri"/>
      <family val="2"/>
      <scheme val="minor"/>
    </font>
    <font>
      <sz val="12"/>
      <color theme="1" tint="0.249977111117893"/>
      <name val="Arial MT"/>
    </font>
    <font>
      <sz val="8"/>
      <color theme="1" tint="0.249977111117893"/>
      <name val="Myriad Pro"/>
      <family val="2"/>
    </font>
    <font>
      <sz val="11"/>
      <color theme="1" tint="0.249977111117893"/>
      <name val="Myriad Pro"/>
      <family val="2"/>
    </font>
    <font>
      <sz val="12"/>
      <color theme="1" tint="0.34998626667073579"/>
      <name val="Calibri Light"/>
      <family val="2"/>
    </font>
    <font>
      <b/>
      <sz val="22"/>
      <color theme="6"/>
      <name val="Calibri"/>
      <family val="2"/>
      <scheme val="minor"/>
    </font>
    <font>
      <sz val="12"/>
      <color rgb="FFFF0000"/>
      <name val="Calibri"/>
      <family val="2"/>
      <scheme val="minor"/>
    </font>
    <font>
      <b/>
      <i/>
      <sz val="22"/>
      <color rgb="FF2E7BBD"/>
      <name val="Calibri"/>
      <family val="2"/>
      <scheme val="minor"/>
    </font>
    <font>
      <i/>
      <sz val="11"/>
      <color rgb="FFF75556"/>
      <name val="Calibri"/>
      <family val="2"/>
      <scheme val="minor"/>
    </font>
    <font>
      <i/>
      <sz val="14"/>
      <color rgb="FF317EBD"/>
      <name val="Calibri Light"/>
      <family val="2"/>
    </font>
    <font>
      <i/>
      <sz val="12"/>
      <color theme="1" tint="0.249977111117893"/>
      <name val="Calibri"/>
      <family val="2"/>
      <scheme val="minor"/>
    </font>
    <font>
      <sz val="12"/>
      <name val="Calibri"/>
      <family val="2"/>
      <scheme val="minor"/>
    </font>
    <font>
      <sz val="10"/>
      <name val="Calibri"/>
      <family val="2"/>
      <scheme val="minor"/>
    </font>
    <font>
      <b/>
      <sz val="26"/>
      <color rgb="FF398CCC"/>
      <name val="Calibri"/>
      <family val="2"/>
      <scheme val="minor"/>
    </font>
    <font>
      <sz val="11"/>
      <color theme="1" tint="0.249977111117893"/>
      <name val="Calibri Light"/>
      <family val="2"/>
    </font>
    <font>
      <sz val="12"/>
      <color theme="0" tint="-0.499984740745262"/>
      <name val="Calibri Light"/>
      <family val="2"/>
    </font>
    <font>
      <b/>
      <sz val="12"/>
      <color theme="0"/>
      <name val="Calibri"/>
      <family val="2"/>
      <scheme val="minor"/>
    </font>
    <font>
      <b/>
      <sz val="14"/>
      <color indexed="8"/>
      <name val="Calibri"/>
      <family val="2"/>
      <scheme val="minor"/>
    </font>
    <font>
      <b/>
      <sz val="13"/>
      <color theme="1"/>
      <name val="Calibri"/>
      <family val="2"/>
      <scheme val="minor"/>
    </font>
    <font>
      <b/>
      <sz val="11"/>
      <color theme="1"/>
      <name val="Calibri"/>
      <family val="2"/>
      <scheme val="minor"/>
    </font>
    <font>
      <b/>
      <sz val="12"/>
      <color theme="1" tint="4.9989318521683403E-2"/>
      <name val="Calibri"/>
      <family val="2"/>
      <scheme val="minor"/>
    </font>
    <font>
      <i/>
      <sz val="11"/>
      <color rgb="FF398CCC"/>
      <name val="Calibri"/>
      <family val="2"/>
      <scheme val="minor"/>
    </font>
    <font>
      <b/>
      <sz val="13"/>
      <color theme="1" tint="0.249977111117893"/>
      <name val="Calibri"/>
      <family val="2"/>
      <scheme val="minor"/>
    </font>
    <font>
      <sz val="10"/>
      <color theme="1" tint="0.249977111117893"/>
      <name val="Calibri Light"/>
      <family val="2"/>
    </font>
    <font>
      <u/>
      <sz val="12"/>
      <color theme="1" tint="0.249977111117893"/>
      <name val="Calibri Light"/>
      <family val="2"/>
    </font>
    <font>
      <i/>
      <sz val="9"/>
      <name val="Myriad Pro"/>
      <family val="2"/>
    </font>
    <font>
      <b/>
      <i/>
      <sz val="20"/>
      <color rgb="FF545F6B"/>
      <name val="Calibri"/>
      <family val="2"/>
      <scheme val="minor"/>
    </font>
    <font>
      <i/>
      <sz val="11"/>
      <name val="Myriad Pro"/>
      <family val="2"/>
    </font>
    <font>
      <b/>
      <i/>
      <sz val="16"/>
      <color rgb="FF545F6B"/>
      <name val="Calibri"/>
      <family val="2"/>
      <scheme val="minor"/>
    </font>
    <font>
      <b/>
      <i/>
      <sz val="16"/>
      <color theme="0"/>
      <name val="Calibri"/>
      <family val="2"/>
      <scheme val="minor"/>
    </font>
    <font>
      <sz val="8"/>
      <color rgb="FFFF0000"/>
      <name val="Myriad Pro"/>
      <family val="2"/>
    </font>
    <font>
      <sz val="6"/>
      <color rgb="FFFF0000"/>
      <name val="Myriad Pro"/>
      <family val="2"/>
    </font>
    <font>
      <b/>
      <i/>
      <sz val="11"/>
      <name val="Calibri"/>
      <family val="2"/>
      <scheme val="minor"/>
    </font>
    <font>
      <i/>
      <u/>
      <sz val="11"/>
      <color rgb="FF398CCC"/>
      <name val="Calibri Light"/>
      <family val="2"/>
    </font>
    <font>
      <b/>
      <i/>
      <sz val="14"/>
      <color theme="0"/>
      <name val="Calibri"/>
      <family val="2"/>
      <scheme val="minor"/>
    </font>
    <font>
      <sz val="12"/>
      <color theme="1" tint="0.249977111117893"/>
      <name val="Calibri"/>
      <family val="2"/>
      <scheme val="minor"/>
    </font>
    <font>
      <b/>
      <i/>
      <sz val="12"/>
      <color theme="1" tint="0.249977111117893"/>
      <name val="Calibri"/>
      <family val="2"/>
      <scheme val="minor"/>
    </font>
    <font>
      <b/>
      <i/>
      <sz val="22"/>
      <name val="Calibri"/>
      <family val="2"/>
      <scheme val="minor"/>
    </font>
    <font>
      <i/>
      <u/>
      <sz val="14"/>
      <color rgb="FF398CCC"/>
      <name val="Calibri Light"/>
      <family val="2"/>
    </font>
    <font>
      <u/>
      <sz val="10"/>
      <color rgb="FF398CCC"/>
      <name val="Calibri Light"/>
      <family val="2"/>
    </font>
    <font>
      <b/>
      <sz val="13"/>
      <name val="Calibri"/>
      <family val="2"/>
      <scheme val="minor"/>
    </font>
    <font>
      <b/>
      <sz val="24"/>
      <color rgb="FF398CCC"/>
      <name val="Calibri"/>
      <family val="2"/>
      <scheme val="minor"/>
    </font>
    <font>
      <b/>
      <sz val="16"/>
      <color theme="9"/>
      <name val="Calibri"/>
      <family val="2"/>
      <scheme val="minor"/>
    </font>
    <font>
      <b/>
      <sz val="48"/>
      <color theme="5"/>
      <name val="Calibri"/>
      <family val="2"/>
      <scheme val="minor"/>
    </font>
    <font>
      <u/>
      <sz val="12"/>
      <color rgb="FF398CCC"/>
      <name val="Calibri"/>
      <family val="2"/>
      <scheme val="minor"/>
    </font>
    <font>
      <b/>
      <sz val="16"/>
      <color theme="5"/>
      <name val="Calibri"/>
      <family val="2"/>
      <scheme val="minor"/>
    </font>
    <font>
      <sz val="10"/>
      <color rgb="FF398CCC"/>
      <name val="Calibri"/>
      <family val="2"/>
      <scheme val="minor"/>
    </font>
    <font>
      <b/>
      <sz val="18"/>
      <color theme="8"/>
      <name val="Calibri"/>
      <family val="2"/>
      <scheme val="minor"/>
    </font>
    <font>
      <b/>
      <sz val="85"/>
      <color theme="1" tint="0.249977111117893"/>
      <name val="Calibri"/>
      <family val="2"/>
      <scheme val="minor"/>
    </font>
    <font>
      <b/>
      <sz val="16"/>
      <color theme="6"/>
      <name val="Calibri"/>
      <family val="2"/>
      <scheme val="minor"/>
    </font>
    <font>
      <b/>
      <sz val="16"/>
      <color rgb="FF398CCC"/>
      <name val="Calibri"/>
      <family val="2"/>
      <scheme val="minor"/>
    </font>
    <font>
      <b/>
      <sz val="18"/>
      <color rgb="FF398CCC"/>
      <name val="Calibri"/>
      <family val="2"/>
      <scheme val="minor"/>
    </font>
    <font>
      <sz val="12"/>
      <color rgb="FF398CCC"/>
      <name val="Calibri Light"/>
      <family val="2"/>
    </font>
    <font>
      <b/>
      <sz val="14"/>
      <color rgb="FF333A3D"/>
      <name val="Calibri"/>
      <family val="2"/>
      <scheme val="minor"/>
    </font>
    <font>
      <sz val="14"/>
      <color rgb="FF333A3D"/>
      <name val="Calibri"/>
      <family val="2"/>
      <scheme val="minor"/>
    </font>
    <font>
      <b/>
      <sz val="95"/>
      <color theme="1" tint="0.249977111117893"/>
      <name val="Calibri"/>
      <family val="2"/>
      <scheme val="minor"/>
    </font>
    <font>
      <sz val="8"/>
      <color theme="1" tint="0.249977111117893"/>
      <name val="Calibri Light"/>
      <family val="2"/>
    </font>
    <font>
      <sz val="11"/>
      <color rgb="FF545F6B"/>
      <name val="Calibri Light"/>
      <family val="2"/>
    </font>
    <font>
      <b/>
      <sz val="18"/>
      <color theme="0"/>
      <name val="Calibri"/>
      <family val="2"/>
      <scheme val="minor"/>
    </font>
    <font>
      <sz val="14"/>
      <color theme="0" tint="-0.499984740745262"/>
      <name val="Calibri Light"/>
      <family val="2"/>
    </font>
    <font>
      <sz val="14"/>
      <name val="Calibri"/>
      <family val="2"/>
      <scheme val="minor"/>
    </font>
    <font>
      <b/>
      <sz val="48"/>
      <color theme="9"/>
      <name val="Calibri"/>
      <family val="2"/>
      <scheme val="minor"/>
    </font>
    <font>
      <b/>
      <sz val="18"/>
      <color rgb="FF545F6B"/>
      <name val="Calibri"/>
      <family val="2"/>
      <scheme val="minor"/>
    </font>
    <font>
      <b/>
      <sz val="20"/>
      <color rgb="FF545F6B"/>
      <name val="Calibri"/>
      <family val="2"/>
      <scheme val="minor"/>
    </font>
    <font>
      <sz val="9"/>
      <color rgb="FF545F6B"/>
      <name val="Calibri Light"/>
      <family val="2"/>
    </font>
    <font>
      <sz val="9"/>
      <color theme="0" tint="-4.9989318521683403E-2"/>
      <name val="Calibri Light"/>
      <family val="2"/>
    </font>
    <font>
      <b/>
      <sz val="18"/>
      <color theme="0"/>
      <name val="Webdings"/>
      <family val="1"/>
      <charset val="2"/>
    </font>
    <font>
      <b/>
      <sz val="16"/>
      <color rgb="FF2F74A8"/>
      <name val="Calibri"/>
      <family val="2"/>
      <scheme val="minor"/>
    </font>
    <font>
      <b/>
      <sz val="12"/>
      <color rgb="FF545F6B"/>
      <name val="Calibri"/>
      <family val="2"/>
      <scheme val="minor"/>
    </font>
    <font>
      <b/>
      <sz val="16"/>
      <color rgb="FF545F6B"/>
      <name val="Calibri"/>
      <family val="2"/>
      <scheme val="minor"/>
    </font>
    <font>
      <sz val="14"/>
      <color rgb="FF545F6B"/>
      <name val="Calibri Light"/>
      <family val="2"/>
    </font>
    <font>
      <u/>
      <sz val="11"/>
      <color rgb="FF398CCC"/>
      <name val="Calibri"/>
      <family val="2"/>
      <scheme val="minor"/>
    </font>
    <font>
      <sz val="11"/>
      <color theme="1" tint="0.249977111117893"/>
      <name val="Calibri"/>
      <family val="2"/>
      <scheme val="minor"/>
    </font>
    <font>
      <b/>
      <sz val="13"/>
      <color theme="1" tint="4.9989318521683403E-2"/>
      <name val="Calibri"/>
      <family val="2"/>
      <scheme val="minor"/>
    </font>
    <font>
      <sz val="11"/>
      <color rgb="FF398CCC"/>
      <name val="Calibri Light"/>
      <family val="2"/>
    </font>
    <font>
      <b/>
      <sz val="22"/>
      <color theme="1" tint="0.249977111117893"/>
      <name val="Calibri"/>
      <family val="2"/>
      <scheme val="minor"/>
    </font>
    <font>
      <sz val="14"/>
      <color rgb="FF317EBD"/>
      <name val="Calibri Light"/>
      <family val="2"/>
    </font>
    <font>
      <b/>
      <sz val="12"/>
      <color rgb="FF333A3D"/>
      <name val="Calibri"/>
      <family val="2"/>
      <scheme val="minor"/>
    </font>
    <font>
      <b/>
      <sz val="18"/>
      <color rgb="FF333A3D"/>
      <name val="Calibri"/>
      <family val="2"/>
      <scheme val="minor"/>
    </font>
    <font>
      <b/>
      <sz val="22"/>
      <color rgb="FF398CCC"/>
      <name val="Calibri"/>
      <family val="2"/>
      <scheme val="minor"/>
    </font>
    <font>
      <b/>
      <sz val="14"/>
      <color theme="5"/>
      <name val="Calibri"/>
      <family val="2"/>
      <scheme val="minor"/>
    </font>
    <font>
      <b/>
      <sz val="11"/>
      <color theme="1"/>
      <name val="Myriad Pro"/>
    </font>
    <font>
      <b/>
      <sz val="14"/>
      <color theme="1" tint="0.499984740745262"/>
      <name val="Calibri"/>
      <family val="2"/>
      <scheme val="minor"/>
    </font>
    <font>
      <sz val="12"/>
      <color rgb="FF333A3D"/>
      <name val="Calibri"/>
      <family val="2"/>
      <scheme val="minor"/>
    </font>
    <font>
      <b/>
      <u/>
      <sz val="18"/>
      <color theme="1" tint="0.249977111117893"/>
      <name val="Calibri"/>
      <family val="2"/>
      <scheme val="minor"/>
    </font>
    <font>
      <sz val="14"/>
      <color theme="1" tint="0.249977111117893"/>
      <name val="Calibri"/>
      <family val="2"/>
      <scheme val="minor"/>
    </font>
    <font>
      <u/>
      <sz val="14"/>
      <color rgb="FF398CCC"/>
      <name val="Calibri"/>
      <family val="2"/>
      <scheme val="minor"/>
    </font>
    <font>
      <b/>
      <u/>
      <sz val="14"/>
      <color rgb="FF333A3D"/>
      <name val="Calibri"/>
      <family val="2"/>
      <scheme val="minor"/>
    </font>
    <font>
      <b/>
      <sz val="14"/>
      <color theme="0"/>
      <name val="Calibri"/>
      <family val="2"/>
      <scheme val="minor"/>
    </font>
    <font>
      <b/>
      <sz val="18"/>
      <color rgb="FFF8F8F8"/>
      <name val="Calibri"/>
      <family val="2"/>
      <scheme val="minor"/>
    </font>
    <font>
      <sz val="12"/>
      <color rgb="FF000000"/>
      <name val="Arimo"/>
    </font>
    <font>
      <u/>
      <sz val="14"/>
      <color rgb="FF333A3D"/>
      <name val="Calibri"/>
      <family val="2"/>
      <scheme val="minor"/>
    </font>
    <font>
      <b/>
      <i/>
      <sz val="14"/>
      <color rgb="FF00B050"/>
      <name val="Calibri"/>
      <family val="2"/>
      <scheme val="minor"/>
    </font>
    <font>
      <i/>
      <sz val="14"/>
      <color theme="0"/>
      <name val="Calibri"/>
      <family val="2"/>
      <scheme val="minor"/>
    </font>
    <font>
      <sz val="13"/>
      <color theme="1" tint="0.34998626667073579"/>
      <name val="Calibri"/>
      <family val="2"/>
      <scheme val="minor"/>
    </font>
    <font>
      <sz val="12"/>
      <color rgb="FF545F6B"/>
      <name val="Calibri"/>
      <family val="2"/>
      <scheme val="minor"/>
    </font>
    <font>
      <b/>
      <u/>
      <sz val="13"/>
      <color theme="1" tint="0.34998626667073579"/>
      <name val="Calibri"/>
      <family val="2"/>
      <scheme val="minor"/>
    </font>
    <font>
      <u/>
      <sz val="13"/>
      <color theme="1" tint="0.34998626667073579"/>
      <name val="Calibri"/>
      <family val="2"/>
      <scheme val="minor"/>
    </font>
    <font>
      <i/>
      <sz val="11"/>
      <color rgb="FFFF0000"/>
      <name val="Calibri"/>
      <family val="2"/>
      <scheme val="minor"/>
    </font>
  </fonts>
  <fills count="32">
    <fill>
      <patternFill patternType="none"/>
    </fill>
    <fill>
      <patternFill patternType="gray125"/>
    </fill>
    <fill>
      <patternFill patternType="solid">
        <fgColor rgb="FFFFFFCC"/>
      </patternFill>
    </fill>
    <fill>
      <patternFill patternType="solid">
        <fgColor theme="5" tint="0.59999389629810485"/>
        <bgColor indexed="65"/>
      </patternFill>
    </fill>
    <fill>
      <patternFill patternType="solid">
        <fgColor theme="6" tint="0.59999389629810485"/>
        <bgColor indexed="65"/>
      </patternFill>
    </fill>
    <fill>
      <patternFill patternType="solid">
        <fgColor theme="8" tint="0.79998168889431442"/>
        <bgColor indexed="65"/>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79998168889431442"/>
        <bgColor indexed="65"/>
      </patternFill>
    </fill>
    <fill>
      <patternFill patternType="solid">
        <fgColor theme="5"/>
        <bgColor indexed="64"/>
      </patternFill>
    </fill>
    <fill>
      <patternFill patternType="solid">
        <fgColor theme="5" tint="0.79998168889431442"/>
        <bgColor indexed="64"/>
      </patternFill>
    </fill>
    <fill>
      <patternFill patternType="solid">
        <fgColor theme="9" tint="0.59996337778862885"/>
        <bgColor indexed="64"/>
      </patternFill>
    </fill>
    <fill>
      <patternFill patternType="solid">
        <fgColor rgb="FFFFFFCC"/>
        <bgColor indexed="64"/>
      </patternFill>
    </fill>
    <fill>
      <patternFill patternType="solid">
        <fgColor theme="6"/>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theme="1" tint="0.249977111117893"/>
        <bgColor indexed="64"/>
      </patternFill>
    </fill>
    <fill>
      <patternFill patternType="solid">
        <fgColor theme="8"/>
        <bgColor indexed="64"/>
      </patternFill>
    </fill>
    <fill>
      <patternFill patternType="solid">
        <fgColor theme="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398CCC"/>
        <bgColor indexed="64"/>
      </patternFill>
    </fill>
    <fill>
      <patternFill patternType="solid">
        <fgColor rgb="FFEDEFF2"/>
        <bgColor indexed="64"/>
      </patternFill>
    </fill>
    <fill>
      <patternFill patternType="solid">
        <fgColor theme="6" tint="0.79998168889431442"/>
        <bgColor indexed="64"/>
      </patternFill>
    </fill>
    <fill>
      <patternFill patternType="solid">
        <fgColor theme="0" tint="-4.9989318521683403E-2"/>
        <bgColor theme="0" tint="-0.34998626667073579"/>
      </patternFill>
    </fill>
    <fill>
      <patternFill patternType="solid">
        <fgColor rgb="FFFFFFE5"/>
        <bgColor indexed="64"/>
      </patternFill>
    </fill>
    <fill>
      <patternFill patternType="solid">
        <fgColor rgb="FFEDEFF3"/>
        <bgColor indexed="64"/>
      </patternFill>
    </fill>
    <fill>
      <patternFill patternType="solid">
        <fgColor rgb="FF2E7BBD"/>
        <bgColor indexed="64"/>
      </patternFill>
    </fill>
    <fill>
      <patternFill patternType="solid">
        <fgColor theme="1" tint="0.34998626667073579"/>
        <bgColor indexed="64"/>
      </patternFill>
    </fill>
  </fills>
  <borders count="229">
    <border>
      <left/>
      <right/>
      <top/>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right/>
      <top style="double">
        <color auto="1"/>
      </top>
      <bottom/>
      <diagonal/>
    </border>
    <border>
      <left/>
      <right/>
      <top/>
      <bottom style="double">
        <color auto="1"/>
      </bottom>
      <diagonal/>
    </border>
    <border>
      <left/>
      <right/>
      <top style="thin">
        <color theme="9" tint="-0.24994659260841701"/>
      </top>
      <bottom style="thin">
        <color theme="9" tint="-0.24994659260841701"/>
      </bottom>
      <diagonal/>
    </border>
    <border>
      <left/>
      <right/>
      <top/>
      <bottom style="thin">
        <color theme="7"/>
      </bottom>
      <diagonal/>
    </border>
    <border>
      <left style="thin">
        <color theme="9"/>
      </left>
      <right/>
      <top style="thin">
        <color theme="9"/>
      </top>
      <bottom/>
      <diagonal/>
    </border>
    <border>
      <left/>
      <right/>
      <top style="thin">
        <color theme="9"/>
      </top>
      <bottom/>
      <diagonal/>
    </border>
    <border>
      <left/>
      <right style="thin">
        <color theme="9"/>
      </right>
      <top style="thin">
        <color theme="9"/>
      </top>
      <bottom/>
      <diagonal/>
    </border>
    <border>
      <left style="thin">
        <color theme="9"/>
      </left>
      <right/>
      <top/>
      <bottom style="thin">
        <color theme="9"/>
      </bottom>
      <diagonal/>
    </border>
    <border>
      <left/>
      <right/>
      <top/>
      <bottom style="thin">
        <color theme="9"/>
      </bottom>
      <diagonal/>
    </border>
    <border>
      <left/>
      <right style="thin">
        <color theme="9"/>
      </right>
      <top/>
      <bottom style="thin">
        <color theme="9"/>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thin">
        <color theme="9"/>
      </left>
      <right/>
      <top/>
      <bottom/>
      <diagonal/>
    </border>
    <border>
      <left/>
      <right style="thin">
        <color theme="9"/>
      </right>
      <top/>
      <bottom/>
      <diagonal/>
    </border>
    <border>
      <left/>
      <right style="medium">
        <color theme="9"/>
      </right>
      <top style="thin">
        <color theme="9"/>
      </top>
      <bottom/>
      <diagonal/>
    </border>
    <border>
      <left/>
      <right style="medium">
        <color theme="9"/>
      </right>
      <top/>
      <bottom style="thin">
        <color theme="9"/>
      </bottom>
      <diagonal/>
    </border>
    <border>
      <left style="medium">
        <color theme="6"/>
      </left>
      <right/>
      <top style="medium">
        <color theme="6"/>
      </top>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medium">
        <color theme="7"/>
      </left>
      <right/>
      <top style="medium">
        <color theme="7"/>
      </top>
      <bottom/>
      <diagonal/>
    </border>
    <border>
      <left/>
      <right/>
      <top style="medium">
        <color theme="7"/>
      </top>
      <bottom/>
      <diagonal/>
    </border>
    <border>
      <left/>
      <right style="medium">
        <color theme="7"/>
      </right>
      <top style="medium">
        <color theme="7"/>
      </top>
      <bottom/>
      <diagonal/>
    </border>
    <border>
      <left style="medium">
        <color theme="7"/>
      </left>
      <right/>
      <top/>
      <bottom/>
      <diagonal/>
    </border>
    <border>
      <left/>
      <right style="medium">
        <color theme="7"/>
      </right>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medium">
        <color theme="8"/>
      </left>
      <right/>
      <top/>
      <bottom/>
      <diagonal/>
    </border>
    <border>
      <left/>
      <right style="medium">
        <color theme="8"/>
      </right>
      <top/>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style="thin">
        <color theme="9"/>
      </left>
      <right/>
      <top style="double">
        <color auto="1"/>
      </top>
      <bottom/>
      <diagonal/>
    </border>
    <border>
      <left/>
      <right style="medium">
        <color theme="9"/>
      </right>
      <top style="double">
        <color auto="1"/>
      </top>
      <bottom/>
      <diagonal/>
    </border>
    <border>
      <left style="thin">
        <color theme="9"/>
      </left>
      <right/>
      <top/>
      <bottom style="thin">
        <color theme="0" tint="-0.34998626667073579"/>
      </bottom>
      <diagonal/>
    </border>
    <border>
      <left/>
      <right/>
      <top/>
      <bottom style="thin">
        <color theme="0" tint="-0.34998626667073579"/>
      </bottom>
      <diagonal/>
    </border>
    <border>
      <left/>
      <right style="medium">
        <color theme="9"/>
      </right>
      <top/>
      <bottom style="thin">
        <color theme="0" tint="-0.34998626667073579"/>
      </bottom>
      <diagonal/>
    </border>
    <border>
      <left style="thin">
        <color theme="9"/>
      </left>
      <right/>
      <top/>
      <bottom style="double">
        <color auto="1"/>
      </bottom>
      <diagonal/>
    </border>
    <border>
      <left/>
      <right style="thin">
        <color theme="9"/>
      </right>
      <top/>
      <bottom style="double">
        <color auto="1"/>
      </bottom>
      <diagonal/>
    </border>
    <border>
      <left/>
      <right/>
      <top style="medium">
        <color theme="0" tint="-0.34998626667073579"/>
      </top>
      <bottom style="medium">
        <color theme="0" tint="-0.34998626667073579"/>
      </bottom>
      <diagonal/>
    </border>
    <border>
      <left/>
      <right/>
      <top/>
      <bottom style="dashed">
        <color theme="1" tint="0.34998626667073579"/>
      </bottom>
      <diagonal/>
    </border>
    <border>
      <left/>
      <right/>
      <top/>
      <bottom style="thin">
        <color theme="0" tint="-0.499984740745262"/>
      </bottom>
      <diagonal/>
    </border>
    <border>
      <left style="thin">
        <color theme="0" tint="-0.499984740745262"/>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top/>
      <bottom style="thin">
        <color theme="0" tint="-0.14999847407452621"/>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right/>
      <top style="thin">
        <color theme="0" tint="-0.249977111117893"/>
      </top>
      <bottom/>
      <diagonal/>
    </border>
    <border>
      <left/>
      <right/>
      <top/>
      <bottom style="thin">
        <color theme="0" tint="-0.24997711111789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medium">
        <color theme="0" tint="-0.499984740745262"/>
      </top>
      <bottom/>
      <diagonal/>
    </border>
    <border>
      <left/>
      <right/>
      <top/>
      <bottom style="medium">
        <color theme="0" tint="-0.499984740745262"/>
      </bottom>
      <diagonal/>
    </border>
    <border>
      <left style="medium">
        <color theme="1" tint="0.499984740745262"/>
      </left>
      <right/>
      <top style="medium">
        <color theme="0" tint="-0.499984740745262"/>
      </top>
      <bottom/>
      <diagonal/>
    </border>
    <border>
      <left style="medium">
        <color theme="1" tint="0.499984740745262"/>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diagonal/>
    </border>
    <border>
      <left style="medium">
        <color theme="1" tint="0.499984740745262"/>
      </left>
      <right/>
      <top/>
      <bottom style="medium">
        <color theme="0" tint="-0.499984740745262"/>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diagonal/>
    </border>
    <border>
      <left/>
      <right style="thin">
        <color theme="0" tint="-0.249977111117893"/>
      </right>
      <top/>
      <bottom/>
      <diagonal/>
    </border>
    <border>
      <left style="medium">
        <color theme="9"/>
      </left>
      <right style="medium">
        <color theme="9"/>
      </right>
      <top style="medium">
        <color theme="9"/>
      </top>
      <bottom style="medium">
        <color theme="9"/>
      </bottom>
      <diagonal/>
    </border>
    <border>
      <left style="medium">
        <color theme="9"/>
      </left>
      <right style="medium">
        <color theme="9"/>
      </right>
      <top/>
      <bottom/>
      <diagonal/>
    </border>
    <border>
      <left style="thin">
        <color theme="9"/>
      </left>
      <right style="thin">
        <color theme="9"/>
      </right>
      <top style="thin">
        <color theme="9"/>
      </top>
      <bottom style="thin">
        <color theme="9"/>
      </bottom>
      <diagonal/>
    </border>
    <border>
      <left style="thick">
        <color theme="5"/>
      </left>
      <right/>
      <top style="thick">
        <color theme="5"/>
      </top>
      <bottom/>
      <diagonal/>
    </border>
    <border>
      <left/>
      <right/>
      <top style="thick">
        <color theme="5"/>
      </top>
      <bottom/>
      <diagonal/>
    </border>
    <border>
      <left/>
      <right style="thick">
        <color theme="5"/>
      </right>
      <top style="thick">
        <color theme="5"/>
      </top>
      <bottom/>
      <diagonal/>
    </border>
    <border>
      <left style="thick">
        <color theme="5"/>
      </left>
      <right/>
      <top/>
      <bottom/>
      <diagonal/>
    </border>
    <border>
      <left/>
      <right style="thick">
        <color theme="5"/>
      </right>
      <top/>
      <bottom/>
      <diagonal/>
    </border>
    <border>
      <left style="thick">
        <color theme="5"/>
      </left>
      <right/>
      <top/>
      <bottom style="thick">
        <color theme="5"/>
      </bottom>
      <diagonal/>
    </border>
    <border>
      <left/>
      <right/>
      <top/>
      <bottom style="thick">
        <color theme="5"/>
      </bottom>
      <diagonal/>
    </border>
    <border>
      <left/>
      <right style="thick">
        <color theme="5"/>
      </right>
      <top/>
      <bottom style="thick">
        <color theme="5"/>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34998626667073579"/>
      </left>
      <right/>
      <top style="thin">
        <color theme="0" tint="-0.249977111117893"/>
      </top>
      <bottom/>
      <diagonal/>
    </border>
    <border>
      <left/>
      <right style="thin">
        <color theme="0" tint="-0.34998626667073579"/>
      </right>
      <top style="thin">
        <color theme="0" tint="-0.249977111117893"/>
      </top>
      <bottom/>
      <diagonal/>
    </border>
    <border>
      <left style="thin">
        <color theme="0" tint="-0.249977111117893"/>
      </left>
      <right style="thin">
        <color theme="0" tint="-0.249977111117893"/>
      </right>
      <top/>
      <bottom/>
      <diagonal/>
    </border>
    <border>
      <left/>
      <right style="medium">
        <color theme="1" tint="0.249977111117893"/>
      </right>
      <top/>
      <bottom/>
      <diagonal/>
    </border>
    <border>
      <left style="medium">
        <color theme="1" tint="0.249977111117893"/>
      </left>
      <right/>
      <top style="medium">
        <color theme="1" tint="0.249977111117893"/>
      </top>
      <bottom/>
      <diagonal/>
    </border>
    <border>
      <left/>
      <right/>
      <top style="medium">
        <color theme="1" tint="0.249977111117893"/>
      </top>
      <bottom/>
      <diagonal/>
    </border>
    <border>
      <left/>
      <right style="medium">
        <color theme="1" tint="0.249977111117893"/>
      </right>
      <top style="medium">
        <color theme="1" tint="0.249977111117893"/>
      </top>
      <bottom/>
      <diagonal/>
    </border>
    <border>
      <left style="medium">
        <color theme="1" tint="0.249977111117893"/>
      </left>
      <right/>
      <top/>
      <bottom/>
      <diagonal/>
    </border>
    <border>
      <left style="medium">
        <color theme="1" tint="0.249977111117893"/>
      </left>
      <right/>
      <top/>
      <bottom style="medium">
        <color theme="1" tint="0.249977111117893"/>
      </bottom>
      <diagonal/>
    </border>
    <border>
      <left/>
      <right/>
      <top/>
      <bottom style="medium">
        <color theme="1" tint="0.249977111117893"/>
      </bottom>
      <diagonal/>
    </border>
    <border>
      <left/>
      <right style="medium">
        <color theme="1" tint="0.249977111117893"/>
      </right>
      <top/>
      <bottom style="medium">
        <color theme="1" tint="0.249977111117893"/>
      </bottom>
      <diagonal/>
    </border>
    <border>
      <left/>
      <right/>
      <top/>
      <bottom style="thin">
        <color theme="8"/>
      </bottom>
      <diagonal/>
    </border>
    <border>
      <left/>
      <right style="medium">
        <color theme="8"/>
      </right>
      <top/>
      <bottom style="thin">
        <color theme="8"/>
      </bottom>
      <diagonal/>
    </border>
    <border>
      <left style="medium">
        <color theme="8"/>
      </left>
      <right/>
      <top/>
      <bottom style="thin">
        <color theme="8"/>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rgb="FF398CCC"/>
      </left>
      <right/>
      <top style="medium">
        <color rgb="FF398CCC"/>
      </top>
      <bottom/>
      <diagonal/>
    </border>
    <border>
      <left/>
      <right/>
      <top style="medium">
        <color rgb="FF398CCC"/>
      </top>
      <bottom/>
      <diagonal/>
    </border>
    <border>
      <left/>
      <right style="medium">
        <color rgb="FF398CCC"/>
      </right>
      <top style="medium">
        <color rgb="FF398CCC"/>
      </top>
      <bottom/>
      <diagonal/>
    </border>
    <border>
      <left style="medium">
        <color rgb="FF398CCC"/>
      </left>
      <right/>
      <top/>
      <bottom/>
      <diagonal/>
    </border>
    <border>
      <left/>
      <right style="medium">
        <color rgb="FF398CCC"/>
      </right>
      <top/>
      <bottom/>
      <diagonal/>
    </border>
    <border>
      <left style="medium">
        <color rgb="FF398CCC"/>
      </left>
      <right/>
      <top/>
      <bottom style="medium">
        <color rgb="FF398CCC"/>
      </bottom>
      <diagonal/>
    </border>
    <border>
      <left/>
      <right/>
      <top/>
      <bottom style="medium">
        <color rgb="FF398CCC"/>
      </bottom>
      <diagonal/>
    </border>
    <border>
      <left/>
      <right style="medium">
        <color rgb="FF398CCC"/>
      </right>
      <top/>
      <bottom style="medium">
        <color rgb="FF398CCC"/>
      </bottom>
      <diagonal/>
    </border>
    <border>
      <left style="medium">
        <color theme="8"/>
      </left>
      <right/>
      <top style="thin">
        <color theme="8"/>
      </top>
      <bottom/>
      <diagonal/>
    </border>
    <border>
      <left/>
      <right/>
      <top style="thin">
        <color theme="8"/>
      </top>
      <bottom/>
      <diagonal/>
    </border>
    <border>
      <left/>
      <right style="medium">
        <color theme="8"/>
      </right>
      <top style="thin">
        <color theme="8"/>
      </top>
      <bottom/>
      <diagonal/>
    </border>
    <border>
      <left style="medium">
        <color theme="6"/>
      </left>
      <right/>
      <top style="medium">
        <color theme="1" tint="0.249977111117893"/>
      </top>
      <bottom/>
      <diagonal/>
    </border>
    <border>
      <left/>
      <right style="medium">
        <color theme="6"/>
      </right>
      <top style="medium">
        <color theme="1" tint="0.249977111117893"/>
      </top>
      <bottom/>
      <diagonal/>
    </border>
    <border>
      <left style="medium">
        <color rgb="FF398CCC"/>
      </left>
      <right style="thin">
        <color theme="0" tint="-0.249977111117893"/>
      </right>
      <top/>
      <bottom style="thin">
        <color theme="0" tint="-0.249977111117893"/>
      </bottom>
      <diagonal/>
    </border>
    <border>
      <left style="medium">
        <color rgb="FF398CCC"/>
      </left>
      <right style="thin">
        <color theme="0" tint="-0.249977111117893"/>
      </right>
      <top style="thin">
        <color theme="0" tint="-0.249977111117893"/>
      </top>
      <bottom style="thin">
        <color theme="0" tint="-0.249977111117893"/>
      </bottom>
      <diagonal/>
    </border>
    <border>
      <left style="thin">
        <color theme="0" tint="-0.249977111117893"/>
      </left>
      <right style="medium">
        <color rgb="FF398CCC"/>
      </right>
      <top style="thin">
        <color theme="0" tint="-0.249977111117893"/>
      </top>
      <bottom style="thin">
        <color theme="0" tint="-0.249977111117893"/>
      </bottom>
      <diagonal/>
    </border>
    <border>
      <left style="medium">
        <color rgb="FF398CCC"/>
      </left>
      <right style="thin">
        <color theme="0" tint="-0.249977111117893"/>
      </right>
      <top style="thin">
        <color theme="0" tint="-0.249977111117893"/>
      </top>
      <bottom style="medium">
        <color rgb="FF398CCC"/>
      </bottom>
      <diagonal/>
    </border>
    <border>
      <left style="thin">
        <color theme="0" tint="-0.249977111117893"/>
      </left>
      <right style="thin">
        <color theme="0" tint="-0.249977111117893"/>
      </right>
      <top style="thin">
        <color theme="0" tint="-0.249977111117893"/>
      </top>
      <bottom style="medium">
        <color rgb="FF398CCC"/>
      </bottom>
      <diagonal/>
    </border>
    <border>
      <left style="thin">
        <color theme="0" tint="-0.249977111117893"/>
      </left>
      <right style="medium">
        <color rgb="FF398CCC"/>
      </right>
      <top style="thin">
        <color theme="0" tint="-0.249977111117893"/>
      </top>
      <bottom style="medium">
        <color rgb="FF398CCC"/>
      </bottom>
      <diagonal/>
    </border>
    <border>
      <left/>
      <right style="thin">
        <color rgb="FF398CCC"/>
      </right>
      <top/>
      <bottom style="thin">
        <color rgb="FF398CCC"/>
      </bottom>
      <diagonal/>
    </border>
    <border>
      <left style="thin">
        <color rgb="FF398CCC"/>
      </left>
      <right/>
      <top style="thin">
        <color rgb="FF398CCC"/>
      </top>
      <bottom/>
      <diagonal/>
    </border>
    <border>
      <left/>
      <right/>
      <top style="thin">
        <color rgb="FF398CCC"/>
      </top>
      <bottom/>
      <diagonal/>
    </border>
    <border>
      <left/>
      <right style="thin">
        <color rgb="FF398CCC"/>
      </right>
      <top style="thin">
        <color rgb="FF398CCC"/>
      </top>
      <bottom/>
      <diagonal/>
    </border>
    <border>
      <left style="thin">
        <color rgb="FF398CCC"/>
      </left>
      <right/>
      <top/>
      <bottom/>
      <diagonal/>
    </border>
    <border>
      <left/>
      <right style="thin">
        <color rgb="FF398CCC"/>
      </right>
      <top/>
      <bottom/>
      <diagonal/>
    </border>
    <border>
      <left style="thin">
        <color rgb="FF398CCC"/>
      </left>
      <right/>
      <top/>
      <bottom style="thin">
        <color rgb="FF398CCC"/>
      </bottom>
      <diagonal/>
    </border>
    <border>
      <left/>
      <right/>
      <top/>
      <bottom style="thin">
        <color rgb="FF398CCC"/>
      </bottom>
      <diagonal/>
    </border>
    <border>
      <left style="thin">
        <color rgb="FF398CCC"/>
      </left>
      <right/>
      <top style="thin">
        <color rgb="FF398CCC"/>
      </top>
      <bottom style="thin">
        <color rgb="FF398CCC"/>
      </bottom>
      <diagonal/>
    </border>
    <border>
      <left/>
      <right/>
      <top style="thin">
        <color rgb="FF398CCC"/>
      </top>
      <bottom style="thin">
        <color rgb="FF398CCC"/>
      </bottom>
      <diagonal/>
    </border>
    <border>
      <left/>
      <right style="thin">
        <color rgb="FF398CCC"/>
      </right>
      <top style="thin">
        <color rgb="FF398CCC"/>
      </top>
      <bottom style="thin">
        <color rgb="FF398CCC"/>
      </bottom>
      <diagonal/>
    </border>
    <border>
      <left/>
      <right style="thin">
        <color theme="0" tint="-4.9989318521683403E-2"/>
      </right>
      <top/>
      <bottom style="thin">
        <color theme="0" tint="-0.249977111117893"/>
      </bottom>
      <diagonal/>
    </border>
    <border>
      <left style="thin">
        <color theme="0" tint="-0.249977111117893"/>
      </left>
      <right style="thin">
        <color theme="0" tint="-0.249977111117893"/>
      </right>
      <top style="thin">
        <color theme="0" tint="-0.249977111117893"/>
      </top>
      <bottom style="double">
        <color theme="1" tint="0.14999847407452621"/>
      </bottom>
      <diagonal/>
    </border>
    <border>
      <left style="thin">
        <color theme="0" tint="-0.249977111117893"/>
      </left>
      <right style="thin">
        <color theme="0" tint="-0.249977111117893"/>
      </right>
      <top style="double">
        <color theme="1" tint="0.14999847407452621"/>
      </top>
      <bottom style="thin">
        <color theme="0" tint="-0.249977111117893"/>
      </bottom>
      <diagonal/>
    </border>
    <border>
      <left style="thin">
        <color theme="0" tint="-0.249977111117893"/>
      </left>
      <right/>
      <top/>
      <bottom style="double">
        <color theme="1" tint="0.249977111117893"/>
      </bottom>
      <diagonal/>
    </border>
    <border>
      <left/>
      <right/>
      <top/>
      <bottom style="double">
        <color theme="1" tint="0.249977111117893"/>
      </bottom>
      <diagonal/>
    </border>
    <border>
      <left/>
      <right style="thin">
        <color theme="0" tint="-0.249977111117893"/>
      </right>
      <top/>
      <bottom style="double">
        <color theme="1" tint="0.249977111117893"/>
      </bottom>
      <diagonal/>
    </border>
    <border>
      <left style="thick">
        <color rgb="FF398CCC"/>
      </left>
      <right/>
      <top style="thick">
        <color rgb="FF398CCC"/>
      </top>
      <bottom/>
      <diagonal/>
    </border>
    <border>
      <left/>
      <right/>
      <top style="thick">
        <color rgb="FF398CCC"/>
      </top>
      <bottom/>
      <diagonal/>
    </border>
    <border>
      <left/>
      <right style="thick">
        <color rgb="FF398CCC"/>
      </right>
      <top style="thick">
        <color rgb="FF398CCC"/>
      </top>
      <bottom/>
      <diagonal/>
    </border>
    <border>
      <left style="thick">
        <color rgb="FF398CCC"/>
      </left>
      <right/>
      <top/>
      <bottom style="thick">
        <color rgb="FF398CCC"/>
      </bottom>
      <diagonal/>
    </border>
    <border>
      <left/>
      <right/>
      <top/>
      <bottom style="thick">
        <color rgb="FF398CCC"/>
      </bottom>
      <diagonal/>
    </border>
    <border>
      <left/>
      <right style="thick">
        <color rgb="FF398CCC"/>
      </right>
      <top/>
      <bottom style="thick">
        <color rgb="FF398CCC"/>
      </bottom>
      <diagonal/>
    </border>
    <border>
      <left style="thin">
        <color theme="0" tint="-0.249977111117893"/>
      </left>
      <right style="thin">
        <color theme="1" tint="0.499984740745262"/>
      </right>
      <top style="thin">
        <color theme="0" tint="-0.249977111117893"/>
      </top>
      <bottom style="thin">
        <color theme="1" tint="0.499984740745262"/>
      </bottom>
      <diagonal/>
    </border>
    <border>
      <left style="thin">
        <color theme="1" tint="0.499984740745262"/>
      </left>
      <right style="thin">
        <color theme="1" tint="0.499984740745262"/>
      </right>
      <top style="thin">
        <color theme="0" tint="-0.249977111117893"/>
      </top>
      <bottom style="thin">
        <color theme="1" tint="0.499984740745262"/>
      </bottom>
      <diagonal/>
    </border>
    <border>
      <left style="thin">
        <color theme="1" tint="0.499984740745262"/>
      </left>
      <right style="thin">
        <color theme="0" tint="-0.249977111117893"/>
      </right>
      <top style="thin">
        <color theme="0" tint="-0.249977111117893"/>
      </top>
      <bottom style="thin">
        <color theme="1" tint="0.499984740745262"/>
      </bottom>
      <diagonal/>
    </border>
    <border>
      <left style="thin">
        <color theme="0" tint="-0.249977111117893"/>
      </left>
      <right style="thin">
        <color theme="1" tint="0.499984740745262"/>
      </right>
      <top style="thin">
        <color theme="1" tint="0.499984740745262"/>
      </top>
      <bottom style="thin">
        <color theme="0" tint="-0.249977111117893"/>
      </bottom>
      <diagonal/>
    </border>
    <border>
      <left style="thin">
        <color theme="1" tint="0.499984740745262"/>
      </left>
      <right style="thin">
        <color theme="1" tint="0.499984740745262"/>
      </right>
      <top style="thin">
        <color theme="1" tint="0.499984740745262"/>
      </top>
      <bottom style="thin">
        <color theme="0" tint="-0.249977111117893"/>
      </bottom>
      <diagonal/>
    </border>
    <border>
      <left style="thin">
        <color theme="1" tint="0.499984740745262"/>
      </left>
      <right style="thin">
        <color theme="0" tint="-0.249977111117893"/>
      </right>
      <top style="thin">
        <color theme="1" tint="0.499984740745262"/>
      </top>
      <bottom style="thin">
        <color theme="0" tint="-0.249977111117893"/>
      </bottom>
      <diagonal/>
    </border>
    <border>
      <left/>
      <right/>
      <top style="thick">
        <color theme="9"/>
      </top>
      <bottom/>
      <diagonal/>
    </border>
    <border>
      <left style="thick">
        <color rgb="FFFF5050"/>
      </left>
      <right/>
      <top style="thick">
        <color rgb="FFFF5050"/>
      </top>
      <bottom style="thick">
        <color rgb="FFFF5050"/>
      </bottom>
      <diagonal/>
    </border>
    <border>
      <left/>
      <right/>
      <top style="thick">
        <color rgb="FFFF5050"/>
      </top>
      <bottom style="thick">
        <color rgb="FFFF5050"/>
      </bottom>
      <diagonal/>
    </border>
    <border>
      <left/>
      <right style="thick">
        <color rgb="FFFF5050"/>
      </right>
      <top style="thick">
        <color rgb="FFFF5050"/>
      </top>
      <bottom style="thick">
        <color rgb="FFFF5050"/>
      </bottom>
      <diagonal/>
    </border>
    <border>
      <left style="medium">
        <color theme="9"/>
      </left>
      <right/>
      <top style="thick">
        <color theme="9"/>
      </top>
      <bottom/>
      <diagonal/>
    </border>
    <border>
      <left/>
      <right style="medium">
        <color theme="9"/>
      </right>
      <top style="thick">
        <color theme="9"/>
      </top>
      <bottom/>
      <diagonal/>
    </border>
    <border>
      <left style="medium">
        <color theme="9"/>
      </left>
      <right style="medium">
        <color theme="9"/>
      </right>
      <top/>
      <bottom style="medium">
        <color theme="9"/>
      </bottom>
      <diagonal/>
    </border>
    <border>
      <left style="medium">
        <color rgb="FF398CCC"/>
      </left>
      <right style="thin">
        <color theme="0" tint="-0.249977111117893"/>
      </right>
      <top style="medium">
        <color rgb="FF398CCC"/>
      </top>
      <bottom style="thin">
        <color theme="0" tint="-0.249977111117893"/>
      </bottom>
      <diagonal/>
    </border>
    <border>
      <left style="thin">
        <color theme="0" tint="-0.249977111117893"/>
      </left>
      <right style="thin">
        <color theme="0" tint="-0.249977111117893"/>
      </right>
      <top style="medium">
        <color rgb="FF398CCC"/>
      </top>
      <bottom style="thin">
        <color theme="0" tint="-0.249977111117893"/>
      </bottom>
      <diagonal/>
    </border>
    <border>
      <left style="thin">
        <color theme="0" tint="-0.249977111117893"/>
      </left>
      <right style="medium">
        <color rgb="FF398CCC"/>
      </right>
      <top style="medium">
        <color rgb="FF398CCC"/>
      </top>
      <bottom style="thin">
        <color theme="0" tint="-0.249977111117893"/>
      </bottom>
      <diagonal/>
    </border>
    <border>
      <left style="medium">
        <color rgb="FF398CCC"/>
      </left>
      <right style="thin">
        <color theme="0" tint="-0.249977111117893"/>
      </right>
      <top style="thin">
        <color theme="0" tint="-0.249977111117893"/>
      </top>
      <bottom style="double">
        <color theme="1" tint="0.14999847407452621"/>
      </bottom>
      <diagonal/>
    </border>
    <border>
      <left style="medium">
        <color rgb="FF398CCC"/>
      </left>
      <right/>
      <top style="thin">
        <color theme="0" tint="-0.249977111117893"/>
      </top>
      <bottom/>
      <diagonal/>
    </border>
    <border>
      <left/>
      <right style="thin">
        <color theme="0" tint="-0.249977111117893"/>
      </right>
      <top/>
      <bottom style="medium">
        <color rgb="FF398CCC"/>
      </bottom>
      <diagonal/>
    </border>
    <border>
      <left/>
      <right/>
      <top style="thin">
        <color theme="0" tint="-0.249977111117893"/>
      </top>
      <bottom style="medium">
        <color rgb="FF398CCC"/>
      </bottom>
      <diagonal/>
    </border>
    <border>
      <left style="thin">
        <color theme="0" tint="-0.249977111117893"/>
      </left>
      <right style="thin">
        <color theme="0" tint="-0.34998626667073579"/>
      </right>
      <top style="thin">
        <color theme="0" tint="-0.34998626667073579"/>
      </top>
      <bottom/>
      <diagonal/>
    </border>
    <border>
      <left style="thin">
        <color theme="0" tint="-0.34998626667073579"/>
      </left>
      <right style="thin">
        <color theme="0" tint="-0.249977111117893"/>
      </right>
      <top style="thin">
        <color theme="0" tint="-0.34998626667073579"/>
      </top>
      <bottom/>
      <diagonal/>
    </border>
    <border>
      <left style="thin">
        <color theme="0" tint="-0.249977111117893"/>
      </left>
      <right style="thin">
        <color theme="0" tint="-0.34998626667073579"/>
      </right>
      <top style="thin">
        <color theme="0" tint="-0.249977111117893"/>
      </top>
      <bottom style="thin">
        <color theme="0" tint="-0.249977111117893"/>
      </bottom>
      <diagonal/>
    </border>
    <border>
      <left style="thin">
        <color theme="0" tint="-0.34998626667073579"/>
      </left>
      <right style="thin">
        <color theme="0" tint="-0.249977111117893"/>
      </right>
      <top style="thin">
        <color theme="0" tint="-0.249977111117893"/>
      </top>
      <bottom style="thin">
        <color theme="0" tint="-0.249977111117893"/>
      </bottom>
      <diagonal/>
    </border>
    <border>
      <left style="thin">
        <color theme="0" tint="-0.34998626667073579"/>
      </left>
      <right/>
      <top style="thin">
        <color theme="0" tint="-0.34998626667073579"/>
      </top>
      <bottom style="thin">
        <color rgb="FF398CCC"/>
      </bottom>
      <diagonal/>
    </border>
    <border>
      <left/>
      <right/>
      <top style="thin">
        <color theme="0" tint="-0.34998626667073579"/>
      </top>
      <bottom style="thin">
        <color rgb="FF398CCC"/>
      </bottom>
      <diagonal/>
    </border>
    <border>
      <left style="thin">
        <color rgb="FF398CCC"/>
      </left>
      <right/>
      <top style="thin">
        <color theme="0" tint="-0.34998626667073579"/>
      </top>
      <bottom style="thin">
        <color rgb="FF398CCC"/>
      </bottom>
      <diagonal/>
    </border>
    <border>
      <left/>
      <right style="thin">
        <color rgb="FF398CCC"/>
      </right>
      <top style="thin">
        <color theme="0" tint="-0.34998626667073579"/>
      </top>
      <bottom style="thin">
        <color rgb="FF398CCC"/>
      </bottom>
      <diagonal/>
    </border>
    <border>
      <left style="thin">
        <color rgb="FF398CCC"/>
      </left>
      <right style="thin">
        <color rgb="FF398CCC"/>
      </right>
      <top style="thin">
        <color theme="0" tint="-0.34998626667073579"/>
      </top>
      <bottom style="thin">
        <color rgb="FF398CCC"/>
      </bottom>
      <diagonal/>
    </border>
    <border>
      <left style="thin">
        <color rgb="FF398CCC"/>
      </left>
      <right style="thin">
        <color theme="0" tint="-0.34998626667073579"/>
      </right>
      <top style="thin">
        <color theme="0" tint="-0.34998626667073579"/>
      </top>
      <bottom style="thin">
        <color rgb="FF398CCC"/>
      </bottom>
      <diagonal/>
    </border>
    <border>
      <left style="thin">
        <color theme="0" tint="-0.34998626667073579"/>
      </left>
      <right/>
      <top style="thin">
        <color theme="0" tint="-0.249977111117893"/>
      </top>
      <bottom style="thin">
        <color theme="0" tint="-0.249977111117893"/>
      </bottom>
      <diagonal/>
    </border>
    <border>
      <left/>
      <right style="thin">
        <color theme="0" tint="-0.34998626667073579"/>
      </right>
      <top style="thin">
        <color theme="0" tint="-0.249977111117893"/>
      </top>
      <bottom style="thin">
        <color theme="0" tint="-0.249977111117893"/>
      </bottom>
      <diagonal/>
    </border>
    <border>
      <left style="thin">
        <color theme="0" tint="-0.34998626667073579"/>
      </left>
      <right style="thin">
        <color theme="0" tint="-0.249977111117893"/>
      </right>
      <top/>
      <bottom style="thin">
        <color theme="0" tint="-0.249977111117893"/>
      </bottom>
      <diagonal/>
    </border>
    <border>
      <left style="thin">
        <color theme="0" tint="-0.34998626667073579"/>
      </left>
      <right/>
      <top/>
      <bottom style="thin">
        <color theme="0" tint="-0.249977111117893"/>
      </bottom>
      <diagonal/>
    </border>
    <border>
      <left style="thin">
        <color theme="0" tint="-0.249977111117893"/>
      </left>
      <right style="thin">
        <color theme="0" tint="-0.249977111117893"/>
      </right>
      <top style="thin">
        <color theme="0" tint="-0.34998626667073579"/>
      </top>
      <bottom/>
      <diagonal/>
    </border>
    <border>
      <left style="thick">
        <color theme="5"/>
      </left>
      <right/>
      <top/>
      <bottom style="double">
        <color auto="1"/>
      </bottom>
      <diagonal/>
    </border>
    <border>
      <left style="medium">
        <color theme="9"/>
      </left>
      <right style="medium">
        <color theme="9"/>
      </right>
      <top style="medium">
        <color theme="9"/>
      </top>
      <bottom/>
      <diagonal/>
    </border>
    <border>
      <left style="thick">
        <color theme="5"/>
      </left>
      <right/>
      <top style="double">
        <color auto="1"/>
      </top>
      <bottom/>
      <diagonal/>
    </border>
    <border>
      <left style="thin">
        <color theme="0" tint="-0.249977111117893"/>
      </left>
      <right/>
      <top style="thin">
        <color theme="0" tint="-0.249977111117893"/>
      </top>
      <bottom style="double">
        <color auto="1"/>
      </bottom>
      <diagonal/>
    </border>
    <border>
      <left/>
      <right/>
      <top style="thin">
        <color theme="0" tint="-0.249977111117893"/>
      </top>
      <bottom style="double">
        <color auto="1"/>
      </bottom>
      <diagonal/>
    </border>
    <border>
      <left/>
      <right style="thin">
        <color theme="0" tint="-0.249977111117893"/>
      </right>
      <top style="thin">
        <color theme="0" tint="-0.249977111117893"/>
      </top>
      <bottom style="double">
        <color auto="1"/>
      </bottom>
      <diagonal/>
    </border>
    <border>
      <left/>
      <right/>
      <top style="thin">
        <color theme="0" tint="-0.24994659260841701"/>
      </top>
      <bottom style="thin">
        <color theme="0" tint="-0.24994659260841701"/>
      </bottom>
      <diagonal/>
    </border>
    <border>
      <left/>
      <right/>
      <top style="thin">
        <color theme="0" tint="-0.24994659260841701"/>
      </top>
      <bottom style="double">
        <color auto="1"/>
      </bottom>
      <diagonal/>
    </border>
    <border>
      <left style="thin">
        <color theme="0" tint="-0.249977111117893"/>
      </left>
      <right style="thin">
        <color theme="0" tint="-0.249977111117893"/>
      </right>
      <top style="thin">
        <color theme="0" tint="-0.249977111117893"/>
      </top>
      <bottom style="double">
        <color indexed="64"/>
      </bottom>
      <diagonal/>
    </border>
    <border>
      <left style="thin">
        <color rgb="FF398CCC"/>
      </left>
      <right style="thin">
        <color theme="0" tint="-0.249977111117893"/>
      </right>
      <top style="thin">
        <color rgb="FF398CCC"/>
      </top>
      <bottom style="thin">
        <color rgb="FF398CCC"/>
      </bottom>
      <diagonal/>
    </border>
    <border>
      <left style="thin">
        <color theme="0" tint="-0.249977111117893"/>
      </left>
      <right style="thin">
        <color theme="0" tint="-0.249977111117893"/>
      </right>
      <top style="thin">
        <color rgb="FF398CCC"/>
      </top>
      <bottom style="thin">
        <color rgb="FF398CCC"/>
      </bottom>
      <diagonal/>
    </border>
    <border>
      <left style="thin">
        <color theme="0" tint="-0.249977111117893"/>
      </left>
      <right style="thin">
        <color rgb="FF398CCC"/>
      </right>
      <top style="thin">
        <color rgb="FF398CCC"/>
      </top>
      <bottom style="thin">
        <color rgb="FF398CCC"/>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style="thick">
        <color theme="5"/>
      </top>
      <bottom/>
      <diagonal/>
    </border>
    <border>
      <left/>
      <right style="thick">
        <color rgb="FFC00000"/>
      </right>
      <top style="thick">
        <color theme="5"/>
      </top>
      <bottom/>
      <diagonal/>
    </border>
    <border>
      <left style="thick">
        <color rgb="FFC00000"/>
      </left>
      <right/>
      <top/>
      <bottom style="double">
        <color auto="1"/>
      </bottom>
      <diagonal/>
    </border>
    <border>
      <left/>
      <right style="thick">
        <color rgb="FFC00000"/>
      </right>
      <top/>
      <bottom style="double">
        <color auto="1"/>
      </bottom>
      <diagonal/>
    </border>
    <border>
      <left style="thick">
        <color rgb="FFC00000"/>
      </left>
      <right/>
      <top style="double">
        <color auto="1"/>
      </top>
      <bottom/>
      <diagonal/>
    </border>
    <border>
      <left/>
      <right style="thick">
        <color rgb="FFC00000"/>
      </right>
      <top style="double">
        <color indexed="64"/>
      </top>
      <bottom/>
      <diagonal/>
    </border>
    <border>
      <left style="thick">
        <color rgb="FFC00000"/>
      </left>
      <right/>
      <top/>
      <bottom style="thick">
        <color theme="5"/>
      </bottom>
      <diagonal/>
    </border>
    <border>
      <left/>
      <right style="thick">
        <color rgb="FFC00000"/>
      </right>
      <top/>
      <bottom style="thick">
        <color theme="5"/>
      </bottom>
      <diagonal/>
    </border>
    <border>
      <left/>
      <right style="thick">
        <color rgb="FFC00000"/>
      </right>
      <top style="thin">
        <color theme="0" tint="-0.24994659260841701"/>
      </top>
      <bottom style="thin">
        <color theme="0" tint="-0.24994659260841701"/>
      </bottom>
      <diagonal/>
    </border>
    <border>
      <left/>
      <right style="thick">
        <color rgb="FFC00000"/>
      </right>
      <top style="thin">
        <color theme="0" tint="-0.24994659260841701"/>
      </top>
      <bottom style="double">
        <color auto="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double">
        <color auto="1"/>
      </bottom>
      <diagonal/>
    </border>
    <border>
      <left style="thin">
        <color theme="0" tint="-0.24994659260841701"/>
      </left>
      <right/>
      <top style="double">
        <color auto="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ck">
        <color rgb="FFC00000"/>
      </right>
      <top/>
      <bottom style="thin">
        <color theme="0" tint="-0.24994659260841701"/>
      </bottom>
      <diagonal/>
    </border>
    <border>
      <left/>
      <right/>
      <top style="double">
        <color auto="1"/>
      </top>
      <bottom style="thin">
        <color theme="0" tint="-0.249977111117893"/>
      </bottom>
      <diagonal/>
    </border>
    <border>
      <left style="thin">
        <color theme="0" tint="-0.249977111117893"/>
      </left>
      <right/>
      <top style="double">
        <color auto="1"/>
      </top>
      <bottom style="thin">
        <color theme="0" tint="-0.249977111117893"/>
      </bottom>
      <diagonal/>
    </border>
    <border>
      <left/>
      <right style="thin">
        <color theme="0" tint="-0.249977111117893"/>
      </right>
      <top style="double">
        <color auto="1"/>
      </top>
      <bottom style="thin">
        <color theme="0" tint="-0.249977111117893"/>
      </bottom>
      <diagonal/>
    </border>
  </borders>
  <cellStyleXfs count="1300">
    <xf numFmtId="0" fontId="0" fillId="0" borderId="0"/>
    <xf numFmtId="43" fontId="22" fillId="0" borderId="0" applyFont="0" applyFill="0" applyBorder="0" applyAlignment="0" applyProtection="0"/>
    <xf numFmtId="43" fontId="22" fillId="0" borderId="0" applyFont="0" applyFill="0" applyBorder="0" applyAlignment="0" applyProtection="0"/>
    <xf numFmtId="44" fontId="23" fillId="0" borderId="0" applyFont="0" applyFill="0" applyBorder="0" applyAlignment="0" applyProtection="0"/>
    <xf numFmtId="44" fontId="21" fillId="0" borderId="0" applyFont="0" applyFill="0" applyBorder="0" applyAlignment="0" applyProtection="0"/>
    <xf numFmtId="44" fontId="2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0" fontId="24" fillId="0" borderId="0"/>
    <xf numFmtId="0" fontId="25" fillId="0" borderId="0"/>
    <xf numFmtId="0" fontId="24" fillId="0" borderId="0"/>
    <xf numFmtId="0" fontId="26" fillId="0" borderId="0"/>
    <xf numFmtId="0" fontId="26" fillId="0" borderId="0"/>
    <xf numFmtId="0" fontId="26" fillId="0" borderId="0"/>
    <xf numFmtId="0" fontId="23" fillId="0" borderId="0"/>
    <xf numFmtId="9" fontId="20" fillId="0" borderId="0" applyFont="0" applyFill="0" applyBorder="0" applyAlignment="0" applyProtection="0"/>
    <xf numFmtId="9" fontId="22" fillId="0" borderId="0" applyFont="0" applyFill="0" applyBorder="0" applyAlignment="0" applyProtection="0"/>
    <xf numFmtId="0" fontId="19" fillId="0" borderId="0"/>
    <xf numFmtId="0" fontId="19" fillId="2" borderId="2" applyNumberFormat="0" applyFont="0" applyAlignment="0" applyProtection="0"/>
    <xf numFmtId="44"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0" fontId="18" fillId="0" borderId="0"/>
    <xf numFmtId="0" fontId="18" fillId="2" borderId="2" applyNumberFormat="0" applyFont="0" applyAlignment="0" applyProtection="0"/>
    <xf numFmtId="44" fontId="18" fillId="0" borderId="0" applyFont="0" applyFill="0" applyBorder="0" applyAlignment="0" applyProtection="0"/>
    <xf numFmtId="9" fontId="18" fillId="0" borderId="0" applyFont="0" applyFill="0" applyBorder="0" applyAlignment="0" applyProtection="0"/>
    <xf numFmtId="0" fontId="17" fillId="10" borderId="0" applyNumberFormat="0" applyBorder="0" applyAlignment="0" applyProtection="0"/>
    <xf numFmtId="43" fontId="25"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22" fillId="0" borderId="0"/>
    <xf numFmtId="0" fontId="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2" fillId="0" borderId="0"/>
    <xf numFmtId="0" fontId="22" fillId="0" borderId="0"/>
    <xf numFmtId="0" fontId="22" fillId="0" borderId="0"/>
    <xf numFmtId="0" fontId="17" fillId="2" borderId="2" applyNumberFormat="0" applyFont="0" applyAlignment="0" applyProtection="0"/>
    <xf numFmtId="0" fontId="17" fillId="2" borderId="2" applyNumberFormat="0" applyFont="0" applyAlignment="0" applyProtection="0"/>
    <xf numFmtId="0" fontId="17" fillId="0" borderId="0"/>
    <xf numFmtId="0" fontId="17" fillId="2" borderId="2" applyNumberFormat="0" applyFont="0" applyAlignment="0" applyProtection="0"/>
    <xf numFmtId="44" fontId="17" fillId="0" borderId="0" applyFont="0" applyFill="0" applyBorder="0" applyAlignment="0" applyProtection="0"/>
    <xf numFmtId="0" fontId="17" fillId="4" borderId="0" applyNumberFormat="0" applyBorder="0" applyAlignment="0" applyProtection="0"/>
    <xf numFmtId="0" fontId="17" fillId="3" borderId="0" applyNumberFormat="0" applyBorder="0" applyAlignment="0" applyProtection="0"/>
    <xf numFmtId="0" fontId="17" fillId="5" borderId="0" applyNumberFormat="0" applyBorder="0" applyAlignment="0" applyProtection="0"/>
    <xf numFmtId="0" fontId="16" fillId="0" borderId="0"/>
    <xf numFmtId="0" fontId="16" fillId="2" borderId="2" applyNumberFormat="0" applyFont="0" applyAlignment="0" applyProtection="0"/>
    <xf numFmtId="44" fontId="16" fillId="0" borderId="0" applyFont="0" applyFill="0" applyBorder="0" applyAlignment="0" applyProtection="0"/>
    <xf numFmtId="0" fontId="28" fillId="0" borderId="0" applyFill="0" applyBorder="0" applyProtection="0">
      <alignment horizontal="left"/>
    </xf>
    <xf numFmtId="0" fontId="29" fillId="0" borderId="0" applyNumberFormat="0" applyFill="0" applyBorder="0" applyProtection="0">
      <alignment vertical="center"/>
    </xf>
    <xf numFmtId="0" fontId="30" fillId="0" borderId="0" applyNumberFormat="0" applyFill="0" applyBorder="0" applyAlignment="0" applyProtection="0"/>
    <xf numFmtId="0" fontId="31" fillId="0" borderId="0" applyNumberFormat="0" applyFill="0" applyBorder="0" applyProtection="0">
      <alignment horizontal="left" vertical="center"/>
    </xf>
    <xf numFmtId="0" fontId="32" fillId="13" borderId="6" applyNumberFormat="0" applyProtection="0">
      <alignment horizontal="left" vertical="center"/>
    </xf>
    <xf numFmtId="0" fontId="33" fillId="0" borderId="0" applyFill="0" applyBorder="0" applyProtection="0">
      <alignment horizontal="center"/>
    </xf>
    <xf numFmtId="3" fontId="33" fillId="0" borderId="7" applyFill="0" applyProtection="0">
      <alignment horizontal="center"/>
    </xf>
    <xf numFmtId="9" fontId="34" fillId="0" borderId="0" applyFill="0" applyBorder="0" applyProtection="0">
      <alignment horizontal="center" vertical="center"/>
    </xf>
    <xf numFmtId="0" fontId="35" fillId="0" borderId="0" applyNumberFormat="0" applyFill="0" applyBorder="0" applyAlignment="0" applyProtection="0"/>
    <xf numFmtId="0" fontId="15" fillId="0" borderId="0"/>
    <xf numFmtId="44" fontId="20" fillId="0" borderId="0" applyFont="0" applyFill="0" applyBorder="0" applyAlignment="0" applyProtection="0"/>
    <xf numFmtId="0" fontId="74" fillId="0" borderId="54" applyNumberFormat="0" applyFill="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7" fillId="18" borderId="0">
      <alignment horizontal="center" vertical="center"/>
    </xf>
    <xf numFmtId="9" fontId="78" fillId="0" borderId="0">
      <alignment horizontal="left" vertical="center" indent="1"/>
    </xf>
    <xf numFmtId="5" fontId="79" fillId="0" borderId="55">
      <alignment horizontal="center" vertical="center"/>
    </xf>
    <xf numFmtId="0" fontId="80" fillId="0" borderId="0" applyFill="0" applyBorder="0">
      <alignment vertical="center"/>
    </xf>
    <xf numFmtId="0" fontId="13" fillId="0" borderId="0"/>
    <xf numFmtId="9" fontId="13" fillId="0" borderId="0" applyFont="0" applyFill="0" applyBorder="0" applyAlignment="0" applyProtection="0"/>
    <xf numFmtId="0" fontId="81"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2" borderId="2" applyNumberFormat="0" applyFont="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2" borderId="2" applyNumberFormat="0" applyFont="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2" applyNumberFormat="0" applyFont="0" applyAlignment="0" applyProtection="0"/>
    <xf numFmtId="0" fontId="12" fillId="2" borderId="2" applyNumberFormat="0" applyFont="0" applyAlignment="0" applyProtection="0"/>
    <xf numFmtId="0" fontId="12" fillId="0" borderId="0"/>
    <xf numFmtId="0" fontId="12" fillId="2" borderId="2" applyNumberFormat="0" applyFont="0" applyAlignment="0" applyProtection="0"/>
    <xf numFmtId="44" fontId="12" fillId="0" borderId="0" applyFont="0" applyFill="0" applyBorder="0" applyAlignment="0" applyProtection="0"/>
    <xf numFmtId="0" fontId="12" fillId="4" borderId="0" applyNumberFormat="0" applyBorder="0" applyAlignment="0" applyProtection="0"/>
    <xf numFmtId="0" fontId="12" fillId="3" borderId="0" applyNumberFormat="0" applyBorder="0" applyAlignment="0" applyProtection="0"/>
    <xf numFmtId="0" fontId="12" fillId="5" borderId="0" applyNumberFormat="0" applyBorder="0" applyAlignment="0" applyProtection="0"/>
    <xf numFmtId="0" fontId="12" fillId="0" borderId="0"/>
    <xf numFmtId="0" fontId="12" fillId="2" borderId="2" applyNumberFormat="0" applyFont="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2" borderId="2" applyNumberFormat="0" applyFont="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2" borderId="2" applyNumberFormat="0" applyFont="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10" borderId="0" applyNumberFormat="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 borderId="2" applyNumberFormat="0" applyFont="0" applyAlignment="0" applyProtection="0"/>
    <xf numFmtId="0" fontId="11" fillId="2" borderId="2" applyNumberFormat="0" applyFont="0" applyAlignment="0" applyProtection="0"/>
    <xf numFmtId="0" fontId="11" fillId="0" borderId="0"/>
    <xf numFmtId="0" fontId="11" fillId="2" borderId="2" applyNumberFormat="0" applyFont="0" applyAlignment="0" applyProtection="0"/>
    <xf numFmtId="44" fontId="11" fillId="0" borderId="0" applyFont="0" applyFill="0" applyBorder="0" applyAlignment="0" applyProtection="0"/>
    <xf numFmtId="0" fontId="11" fillId="4" borderId="0" applyNumberFormat="0" applyBorder="0" applyAlignment="0" applyProtection="0"/>
    <xf numFmtId="0" fontId="11" fillId="3" borderId="0" applyNumberFormat="0" applyBorder="0" applyAlignment="0" applyProtection="0"/>
    <xf numFmtId="0" fontId="11" fillId="5" borderId="0" applyNumberFormat="0" applyBorder="0" applyAlignment="0" applyProtection="0"/>
    <xf numFmtId="0" fontId="11" fillId="0" borderId="0"/>
    <xf numFmtId="0" fontId="11" fillId="2" borderId="2" applyNumberFormat="0" applyFont="0" applyAlignment="0" applyProtection="0"/>
    <xf numFmtId="44"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2" borderId="2" applyNumberFormat="0" applyFont="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2" borderId="2" applyNumberFormat="0" applyFont="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10" borderId="0" applyNumberFormat="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 borderId="2" applyNumberFormat="0" applyFont="0" applyAlignment="0" applyProtection="0"/>
    <xf numFmtId="0" fontId="11" fillId="2" borderId="2" applyNumberFormat="0" applyFont="0" applyAlignment="0" applyProtection="0"/>
    <xf numFmtId="0" fontId="11" fillId="0" borderId="0"/>
    <xf numFmtId="0" fontId="11" fillId="2" borderId="2" applyNumberFormat="0" applyFont="0" applyAlignment="0" applyProtection="0"/>
    <xf numFmtId="44" fontId="11" fillId="0" borderId="0" applyFont="0" applyFill="0" applyBorder="0" applyAlignment="0" applyProtection="0"/>
    <xf numFmtId="0" fontId="11" fillId="4" borderId="0" applyNumberFormat="0" applyBorder="0" applyAlignment="0" applyProtection="0"/>
    <xf numFmtId="0" fontId="11" fillId="3" borderId="0" applyNumberFormat="0" applyBorder="0" applyAlignment="0" applyProtection="0"/>
    <xf numFmtId="0" fontId="11" fillId="5" borderId="0" applyNumberFormat="0" applyBorder="0" applyAlignment="0" applyProtection="0"/>
    <xf numFmtId="0" fontId="11" fillId="0" borderId="0"/>
    <xf numFmtId="0" fontId="11" fillId="2" borderId="2" applyNumberFormat="0" applyFont="0" applyAlignment="0" applyProtection="0"/>
    <xf numFmtId="44" fontId="11" fillId="0" borderId="0" applyFont="0" applyFill="0" applyBorder="0" applyAlignment="0" applyProtection="0"/>
    <xf numFmtId="0" fontId="11" fillId="0" borderId="0"/>
    <xf numFmtId="0" fontId="10"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9" fontId="9" fillId="0" borderId="0" applyFont="0" applyFill="0" applyBorder="0" applyAlignment="0" applyProtection="0"/>
    <xf numFmtId="0" fontId="9" fillId="1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2" applyNumberFormat="0" applyFont="0" applyAlignment="0" applyProtection="0"/>
    <xf numFmtId="0" fontId="9" fillId="2" borderId="2" applyNumberFormat="0" applyFont="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0" borderId="0"/>
    <xf numFmtId="0" fontId="9" fillId="2" borderId="2" applyNumberFormat="0" applyFont="0" applyAlignment="0" applyProtection="0"/>
    <xf numFmtId="44" fontId="9" fillId="0" borderId="0" applyFont="0" applyFill="0" applyBorder="0" applyAlignment="0" applyProtection="0"/>
    <xf numFmtId="0" fontId="9" fillId="0" borderId="0"/>
    <xf numFmtId="0" fontId="122" fillId="0" borderId="0" applyNumberFormat="0" applyFill="0" applyBorder="0" applyAlignment="0" applyProtection="0"/>
    <xf numFmtId="0" fontId="8" fillId="0" borderId="0"/>
    <xf numFmtId="0" fontId="7" fillId="0" borderId="0"/>
    <xf numFmtId="0" fontId="5" fillId="3"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3" fillId="0" borderId="0"/>
    <xf numFmtId="0" fontId="233" fillId="0" borderId="0"/>
  </cellStyleXfs>
  <cellXfs count="1408">
    <xf numFmtId="0" fontId="0" fillId="0" borderId="0" xfId="0"/>
    <xf numFmtId="0" fontId="36" fillId="21" borderId="0" xfId="0" applyFont="1" applyFill="1" applyProtection="1">
      <protection locked="0"/>
    </xf>
    <xf numFmtId="0" fontId="40" fillId="21" borderId="0" xfId="0" applyFont="1" applyFill="1" applyProtection="1">
      <protection hidden="1"/>
    </xf>
    <xf numFmtId="0" fontId="39" fillId="21" borderId="0" xfId="0" applyFont="1" applyFill="1" applyProtection="1">
      <protection hidden="1"/>
    </xf>
    <xf numFmtId="0" fontId="36" fillId="21" borderId="0" xfId="0" applyFont="1" applyFill="1" applyProtection="1">
      <protection hidden="1"/>
    </xf>
    <xf numFmtId="0" fontId="41" fillId="21" borderId="0" xfId="0" applyFont="1" applyFill="1" applyProtection="1">
      <protection hidden="1"/>
    </xf>
    <xf numFmtId="0" fontId="39" fillId="21" borderId="0" xfId="0" applyFont="1" applyFill="1" applyAlignment="1" applyProtection="1">
      <alignment vertical="center"/>
      <protection hidden="1"/>
    </xf>
    <xf numFmtId="0" fontId="39" fillId="21" borderId="0" xfId="0" applyFont="1" applyFill="1" applyAlignment="1" applyProtection="1">
      <alignment vertical="center" wrapText="1"/>
      <protection hidden="1"/>
    </xf>
    <xf numFmtId="0" fontId="36" fillId="21" borderId="0" xfId="0" applyFont="1" applyFill="1"/>
    <xf numFmtId="0" fontId="42" fillId="21" borderId="0" xfId="0" applyFont="1" applyFill="1"/>
    <xf numFmtId="164" fontId="38" fillId="21" borderId="0" xfId="1" applyNumberFormat="1" applyFont="1" applyFill="1" applyAlignment="1" applyProtection="1">
      <alignment horizontal="right"/>
    </xf>
    <xf numFmtId="0" fontId="38" fillId="21" borderId="0" xfId="0" applyFont="1" applyFill="1" applyProtection="1">
      <protection locked="0"/>
    </xf>
    <xf numFmtId="164" fontId="38" fillId="21" borderId="0" xfId="1" applyNumberFormat="1" applyFont="1" applyFill="1" applyAlignment="1" applyProtection="1">
      <alignment horizontal="right"/>
      <protection locked="0"/>
    </xf>
    <xf numFmtId="0" fontId="42" fillId="21" borderId="0" xfId="0" applyFont="1" applyFill="1" applyProtection="1">
      <protection locked="0"/>
    </xf>
    <xf numFmtId="0" fontId="40" fillId="21" borderId="0" xfId="0" applyFont="1" applyFill="1" applyProtection="1">
      <protection locked="0"/>
    </xf>
    <xf numFmtId="0" fontId="51" fillId="0" borderId="0" xfId="0" applyFont="1" applyProtection="1">
      <protection hidden="1"/>
    </xf>
    <xf numFmtId="167" fontId="68" fillId="0" borderId="64" xfId="0" applyNumberFormat="1" applyFont="1" applyBorder="1" applyAlignment="1" applyProtection="1">
      <alignment horizontal="center"/>
      <protection hidden="1"/>
    </xf>
    <xf numFmtId="0" fontId="36" fillId="6" borderId="0" xfId="0" applyFont="1" applyFill="1" applyProtection="1">
      <protection locked="0"/>
    </xf>
    <xf numFmtId="0" fontId="69" fillId="0" borderId="0" xfId="0" applyFont="1" applyAlignment="1" applyProtection="1">
      <alignment horizontal="left" indent="2"/>
      <protection locked="0"/>
    </xf>
    <xf numFmtId="2" fontId="69" fillId="0" borderId="0" xfId="0" applyNumberFormat="1" applyFont="1" applyAlignment="1" applyProtection="1">
      <alignment vertical="center"/>
      <protection locked="0"/>
    </xf>
    <xf numFmtId="44" fontId="49" fillId="23" borderId="79" xfId="3" applyFont="1" applyFill="1" applyBorder="1" applyAlignment="1" applyProtection="1">
      <alignment horizontal="center" vertical="center" wrapText="1"/>
      <protection locked="0"/>
    </xf>
    <xf numFmtId="0" fontId="49" fillId="21" borderId="0" xfId="0" applyFont="1" applyFill="1"/>
    <xf numFmtId="1" fontId="49" fillId="21" borderId="0" xfId="0" applyNumberFormat="1" applyFont="1" applyFill="1"/>
    <xf numFmtId="0" fontId="64" fillId="21" borderId="0" xfId="0" applyFont="1" applyFill="1" applyProtection="1">
      <protection locked="0"/>
    </xf>
    <xf numFmtId="1" fontId="49" fillId="21" borderId="0" xfId="0" applyNumberFormat="1" applyFont="1" applyFill="1" applyProtection="1">
      <protection locked="0"/>
    </xf>
    <xf numFmtId="0" fontId="49" fillId="21" borderId="0" xfId="0" applyFont="1" applyFill="1" applyProtection="1">
      <protection locked="0"/>
    </xf>
    <xf numFmtId="0" fontId="98" fillId="21" borderId="0" xfId="27" applyFont="1" applyFill="1" applyBorder="1" applyAlignment="1" applyProtection="1">
      <alignment vertical="center"/>
    </xf>
    <xf numFmtId="165" fontId="98" fillId="21" borderId="0" xfId="27" applyNumberFormat="1" applyFont="1" applyFill="1" applyBorder="1" applyAlignment="1" applyProtection="1">
      <alignment vertical="center"/>
    </xf>
    <xf numFmtId="0" fontId="64" fillId="6" borderId="73" xfId="0" applyFont="1" applyFill="1" applyBorder="1"/>
    <xf numFmtId="0" fontId="64" fillId="21" borderId="0" xfId="0" applyFont="1" applyFill="1"/>
    <xf numFmtId="0" fontId="88" fillId="21" borderId="0" xfId="0" applyFont="1" applyFill="1" applyAlignment="1">
      <alignment vertical="top"/>
    </xf>
    <xf numFmtId="0" fontId="49" fillId="6" borderId="0" xfId="0" applyFont="1" applyFill="1" applyProtection="1">
      <protection hidden="1"/>
    </xf>
    <xf numFmtId="0" fontId="49" fillId="0" borderId="0" xfId="0" applyFont="1" applyProtection="1">
      <protection hidden="1"/>
    </xf>
    <xf numFmtId="0" fontId="72" fillId="0" borderId="0" xfId="0" applyFont="1" applyProtection="1">
      <protection hidden="1"/>
    </xf>
    <xf numFmtId="0" fontId="64" fillId="0" borderId="71" xfId="0" applyFont="1" applyBorder="1" applyAlignment="1" applyProtection="1">
      <alignment vertical="center"/>
      <protection hidden="1"/>
    </xf>
    <xf numFmtId="0" fontId="64" fillId="0" borderId="69" xfId="0" applyFont="1" applyBorder="1" applyAlignment="1" applyProtection="1">
      <alignment vertical="center"/>
      <protection hidden="1"/>
    </xf>
    <xf numFmtId="0" fontId="64" fillId="0" borderId="72" xfId="0" applyFont="1" applyBorder="1" applyAlignment="1" applyProtection="1">
      <alignment vertical="center"/>
      <protection hidden="1"/>
    </xf>
    <xf numFmtId="0" fontId="64" fillId="0" borderId="0" xfId="0" applyFont="1" applyAlignment="1" applyProtection="1">
      <alignment vertical="center"/>
      <protection hidden="1"/>
    </xf>
    <xf numFmtId="0" fontId="64" fillId="0" borderId="81" xfId="0" applyFont="1" applyBorder="1" applyAlignment="1" applyProtection="1">
      <alignment vertical="center"/>
      <protection hidden="1"/>
    </xf>
    <xf numFmtId="0" fontId="64" fillId="0" borderId="70" xfId="0" applyFont="1" applyBorder="1" applyAlignment="1" applyProtection="1">
      <alignment vertical="center"/>
      <protection hidden="1"/>
    </xf>
    <xf numFmtId="0" fontId="73" fillId="0" borderId="0" xfId="0" applyFont="1" applyAlignment="1" applyProtection="1">
      <alignment vertical="center"/>
      <protection hidden="1"/>
    </xf>
    <xf numFmtId="0" fontId="100" fillId="0" borderId="0" xfId="0" applyFont="1" applyProtection="1">
      <protection hidden="1"/>
    </xf>
    <xf numFmtId="0" fontId="51" fillId="23" borderId="66" xfId="0" applyFont="1" applyFill="1" applyBorder="1" applyAlignment="1" applyProtection="1">
      <alignment horizontal="center"/>
      <protection locked="0"/>
    </xf>
    <xf numFmtId="0" fontId="53" fillId="23" borderId="0" xfId="0" applyFont="1" applyFill="1" applyAlignment="1" applyProtection="1">
      <alignment horizontal="left" indent="2"/>
      <protection locked="0"/>
    </xf>
    <xf numFmtId="0" fontId="53" fillId="23" borderId="0" xfId="0" applyFont="1" applyFill="1" applyAlignment="1" applyProtection="1">
      <alignment horizontal="center"/>
      <protection locked="0"/>
    </xf>
    <xf numFmtId="2" fontId="53" fillId="23" borderId="0" xfId="0" applyNumberFormat="1" applyFont="1" applyFill="1" applyAlignment="1" applyProtection="1">
      <alignment horizontal="center"/>
      <protection locked="0"/>
    </xf>
    <xf numFmtId="166" fontId="70" fillId="23" borderId="77" xfId="94" applyNumberFormat="1" applyFont="1" applyFill="1" applyBorder="1" applyAlignment="1" applyProtection="1">
      <alignment horizontal="center"/>
    </xf>
    <xf numFmtId="166" fontId="70" fillId="23" borderId="77" xfId="93" applyNumberFormat="1" applyFont="1" applyFill="1" applyBorder="1" applyAlignment="1" applyProtection="1">
      <alignment horizontal="center"/>
    </xf>
    <xf numFmtId="166" fontId="62" fillId="23" borderId="77" xfId="95" applyNumberFormat="1" applyFont="1" applyFill="1" applyBorder="1" applyAlignment="1" applyProtection="1">
      <alignment horizontal="right" indent="1"/>
    </xf>
    <xf numFmtId="0" fontId="68" fillId="21" borderId="75" xfId="0" applyFont="1" applyFill="1" applyBorder="1" applyAlignment="1" applyProtection="1">
      <alignment horizontal="center"/>
      <protection locked="0"/>
    </xf>
    <xf numFmtId="2" fontId="69" fillId="21" borderId="75" xfId="0" applyNumberFormat="1" applyFont="1" applyFill="1" applyBorder="1" applyAlignment="1" applyProtection="1">
      <alignment vertical="center"/>
      <protection locked="0"/>
    </xf>
    <xf numFmtId="2" fontId="56" fillId="21" borderId="75" xfId="0" applyNumberFormat="1" applyFont="1" applyFill="1" applyBorder="1" applyAlignment="1" applyProtection="1">
      <alignment horizontal="right" vertical="center"/>
      <protection locked="0"/>
    </xf>
    <xf numFmtId="0" fontId="64" fillId="6" borderId="73" xfId="0" applyFont="1" applyFill="1" applyBorder="1" applyAlignment="1">
      <alignment vertical="center"/>
    </xf>
    <xf numFmtId="166" fontId="102" fillId="23" borderId="77" xfId="95" applyNumberFormat="1" applyFont="1" applyFill="1" applyBorder="1" applyAlignment="1" applyProtection="1">
      <alignment horizontal="right" indent="1"/>
    </xf>
    <xf numFmtId="2" fontId="49" fillId="21" borderId="0" xfId="0" applyNumberFormat="1" applyFont="1" applyFill="1"/>
    <xf numFmtId="2" fontId="49" fillId="21" borderId="0" xfId="0" applyNumberFormat="1" applyFont="1" applyFill="1" applyProtection="1">
      <protection locked="0"/>
    </xf>
    <xf numFmtId="0" fontId="106" fillId="7" borderId="26" xfId="90" applyFont="1" applyFill="1" applyBorder="1" applyProtection="1">
      <protection locked="0"/>
    </xf>
    <xf numFmtId="0" fontId="106" fillId="7" borderId="0" xfId="90" applyFont="1" applyFill="1" applyProtection="1">
      <protection locked="0"/>
    </xf>
    <xf numFmtId="0" fontId="106" fillId="7" borderId="27" xfId="90" applyFont="1" applyFill="1" applyBorder="1" applyProtection="1">
      <protection locked="0"/>
    </xf>
    <xf numFmtId="167" fontId="51" fillId="0" borderId="65" xfId="0" applyNumberFormat="1" applyFont="1" applyBorder="1" applyAlignment="1" applyProtection="1">
      <alignment horizontal="center"/>
      <protection hidden="1"/>
    </xf>
    <xf numFmtId="0" fontId="0" fillId="24" borderId="0" xfId="0" applyFill="1"/>
    <xf numFmtId="5" fontId="54" fillId="22" borderId="77" xfId="0" applyNumberFormat="1" applyFont="1" applyFill="1" applyBorder="1" applyAlignment="1">
      <alignment horizontal="center" vertical="center" wrapText="1"/>
    </xf>
    <xf numFmtId="5" fontId="54" fillId="22" borderId="79" xfId="0" applyNumberFormat="1" applyFont="1" applyFill="1" applyBorder="1" applyAlignment="1">
      <alignment horizontal="center" vertical="center" wrapText="1"/>
    </xf>
    <xf numFmtId="0" fontId="41" fillId="21" borderId="0" xfId="0" applyFont="1" applyFill="1" applyProtection="1">
      <protection locked="0"/>
    </xf>
    <xf numFmtId="5" fontId="54" fillId="22" borderId="77" xfId="0" applyNumberFormat="1" applyFont="1" applyFill="1" applyBorder="1" applyAlignment="1">
      <alignment vertical="center" wrapText="1"/>
    </xf>
    <xf numFmtId="0" fontId="113" fillId="21" borderId="75" xfId="0" applyFont="1" applyFill="1" applyBorder="1"/>
    <xf numFmtId="167" fontId="98" fillId="6" borderId="73" xfId="3" applyNumberFormat="1" applyFont="1" applyFill="1" applyBorder="1" applyProtection="1"/>
    <xf numFmtId="0" fontId="72" fillId="6" borderId="58" xfId="0" applyFont="1" applyFill="1" applyBorder="1"/>
    <xf numFmtId="0" fontId="72" fillId="6" borderId="58" xfId="0" applyFont="1" applyFill="1" applyBorder="1" applyAlignment="1">
      <alignment horizontal="center"/>
    </xf>
    <xf numFmtId="167" fontId="36" fillId="21" borderId="0" xfId="0" applyNumberFormat="1" applyFont="1" applyFill="1"/>
    <xf numFmtId="0" fontId="49" fillId="6" borderId="80" xfId="0" applyFont="1" applyFill="1" applyBorder="1" applyProtection="1">
      <protection hidden="1"/>
    </xf>
    <xf numFmtId="0" fontId="49" fillId="6" borderId="85" xfId="0" applyFont="1" applyFill="1" applyBorder="1" applyProtection="1">
      <protection hidden="1"/>
    </xf>
    <xf numFmtId="0" fontId="43" fillId="21" borderId="0" xfId="90" applyFont="1" applyFill="1" applyProtection="1">
      <protection hidden="1"/>
    </xf>
    <xf numFmtId="0" fontId="44" fillId="21" borderId="0" xfId="90" applyFont="1" applyFill="1" applyProtection="1">
      <protection hidden="1"/>
    </xf>
    <xf numFmtId="0" fontId="64" fillId="6" borderId="73" xfId="0" applyFont="1" applyFill="1" applyBorder="1" applyProtection="1">
      <protection locked="0"/>
    </xf>
    <xf numFmtId="0" fontId="40" fillId="6" borderId="0" xfId="0" applyFont="1" applyFill="1" applyProtection="1">
      <protection hidden="1"/>
    </xf>
    <xf numFmtId="0" fontId="43" fillId="6" borderId="0" xfId="90" applyFont="1" applyFill="1"/>
    <xf numFmtId="173" fontId="129" fillId="21" borderId="0" xfId="0" applyNumberFormat="1" applyFont="1" applyFill="1"/>
    <xf numFmtId="0" fontId="100" fillId="25" borderId="0" xfId="0" applyFont="1" applyFill="1" applyProtection="1">
      <protection hidden="1"/>
    </xf>
    <xf numFmtId="0" fontId="27" fillId="25" borderId="0" xfId="0" applyFont="1" applyFill="1" applyProtection="1">
      <protection hidden="1"/>
    </xf>
    <xf numFmtId="0" fontId="45" fillId="25" borderId="0" xfId="0" applyFont="1" applyFill="1" applyProtection="1">
      <protection hidden="1"/>
    </xf>
    <xf numFmtId="0" fontId="46" fillId="25" borderId="0" xfId="0" applyFont="1" applyFill="1" applyAlignment="1" applyProtection="1">
      <alignment vertical="center"/>
      <protection hidden="1"/>
    </xf>
    <xf numFmtId="0" fontId="27" fillId="6" borderId="80" xfId="0" applyFont="1" applyFill="1" applyBorder="1" applyProtection="1">
      <protection hidden="1"/>
    </xf>
    <xf numFmtId="0" fontId="49" fillId="6" borderId="0" xfId="0" applyFont="1" applyFill="1" applyAlignment="1" applyProtection="1">
      <alignment horizontal="left" vertical="center" indent="1"/>
      <protection hidden="1"/>
    </xf>
    <xf numFmtId="0" fontId="48" fillId="6" borderId="80" xfId="0" applyFont="1" applyFill="1" applyBorder="1" applyProtection="1">
      <protection hidden="1"/>
    </xf>
    <xf numFmtId="0" fontId="48" fillId="6" borderId="85" xfId="0" applyFont="1" applyFill="1" applyBorder="1" applyProtection="1">
      <protection hidden="1"/>
    </xf>
    <xf numFmtId="0" fontId="84" fillId="6" borderId="0" xfId="0" applyFont="1" applyFill="1" applyAlignment="1" applyProtection="1">
      <alignment vertical="top" wrapText="1"/>
      <protection hidden="1"/>
    </xf>
    <xf numFmtId="0" fontId="27" fillId="6" borderId="85" xfId="0" applyFont="1" applyFill="1" applyBorder="1" applyProtection="1">
      <protection hidden="1"/>
    </xf>
    <xf numFmtId="0" fontId="27" fillId="6" borderId="0" xfId="0" applyFont="1" applyFill="1" applyProtection="1">
      <protection hidden="1"/>
    </xf>
    <xf numFmtId="0" fontId="0" fillId="24" borderId="0" xfId="0" applyFill="1" applyProtection="1">
      <protection hidden="1"/>
    </xf>
    <xf numFmtId="0" fontId="84" fillId="25" borderId="67" xfId="0" applyFont="1" applyFill="1" applyBorder="1" applyAlignment="1" applyProtection="1">
      <alignment vertical="center"/>
      <protection hidden="1"/>
    </xf>
    <xf numFmtId="0" fontId="84" fillId="0" borderId="0" xfId="0" applyFont="1" applyAlignment="1" applyProtection="1">
      <alignment vertical="center"/>
      <protection hidden="1"/>
    </xf>
    <xf numFmtId="0" fontId="27" fillId="25" borderId="85" xfId="0" applyFont="1" applyFill="1" applyBorder="1" applyProtection="1">
      <protection hidden="1"/>
    </xf>
    <xf numFmtId="0" fontId="84" fillId="0" borderId="84" xfId="0" applyFont="1" applyBorder="1" applyAlignment="1" applyProtection="1">
      <alignment vertical="center"/>
      <protection hidden="1"/>
    </xf>
    <xf numFmtId="0" fontId="134" fillId="21" borderId="0" xfId="0" applyFont="1" applyFill="1" applyAlignment="1">
      <alignment horizontal="right" vertical="center"/>
    </xf>
    <xf numFmtId="0" fontId="129" fillId="21" borderId="0" xfId="0" applyFont="1" applyFill="1"/>
    <xf numFmtId="0" fontId="44" fillId="21" borderId="26" xfId="90" applyFont="1" applyFill="1" applyBorder="1" applyProtection="1">
      <protection hidden="1"/>
    </xf>
    <xf numFmtId="0" fontId="83" fillId="6" borderId="0" xfId="0" applyFont="1" applyFill="1" applyAlignment="1" applyProtection="1">
      <alignment vertical="center" wrapText="1"/>
      <protection locked="0"/>
    </xf>
    <xf numFmtId="165" fontId="40" fillId="21" borderId="0" xfId="3" applyNumberFormat="1" applyFont="1" applyFill="1" applyBorder="1" applyAlignment="1" applyProtection="1">
      <alignment horizontal="center" vertical="center"/>
      <protection hidden="1"/>
    </xf>
    <xf numFmtId="0" fontId="64" fillId="14" borderId="73" xfId="0" applyFont="1" applyFill="1" applyBorder="1" applyAlignment="1" applyProtection="1">
      <alignment horizontal="center" vertical="center"/>
      <protection locked="0"/>
    </xf>
    <xf numFmtId="0" fontId="144" fillId="24" borderId="0" xfId="0" applyFont="1" applyFill="1" applyProtection="1">
      <protection hidden="1"/>
    </xf>
    <xf numFmtId="0" fontId="145" fillId="21" borderId="0" xfId="90" applyFont="1" applyFill="1" applyProtection="1">
      <protection hidden="1"/>
    </xf>
    <xf numFmtId="0" fontId="146" fillId="21" borderId="0" xfId="90" applyFont="1" applyFill="1" applyProtection="1">
      <protection hidden="1"/>
    </xf>
    <xf numFmtId="0" fontId="145" fillId="21" borderId="0" xfId="90" applyFont="1" applyFill="1" applyAlignment="1" applyProtection="1">
      <alignment vertical="center"/>
      <protection hidden="1"/>
    </xf>
    <xf numFmtId="167" fontId="43" fillId="21" borderId="0" xfId="90" applyNumberFormat="1" applyFont="1" applyFill="1" applyProtection="1">
      <protection hidden="1"/>
    </xf>
    <xf numFmtId="0" fontId="149" fillId="30" borderId="0" xfId="0" applyFont="1" applyFill="1" applyProtection="1">
      <protection hidden="1"/>
    </xf>
    <xf numFmtId="0" fontId="149" fillId="29" borderId="0" xfId="0" applyFont="1" applyFill="1" applyProtection="1">
      <protection hidden="1"/>
    </xf>
    <xf numFmtId="0" fontId="149" fillId="6" borderId="0" xfId="0" applyFont="1" applyFill="1" applyProtection="1">
      <protection hidden="1"/>
    </xf>
    <xf numFmtId="0" fontId="150" fillId="29" borderId="0" xfId="0" applyFont="1" applyFill="1" applyAlignment="1" applyProtection="1">
      <alignment vertical="center"/>
      <protection hidden="1"/>
    </xf>
    <xf numFmtId="0" fontId="151" fillId="6" borderId="0" xfId="0" applyFont="1" applyFill="1" applyAlignment="1" applyProtection="1">
      <alignment vertical="center"/>
      <protection hidden="1"/>
    </xf>
    <xf numFmtId="0" fontId="149" fillId="6" borderId="67" xfId="0" applyFont="1" applyFill="1" applyBorder="1" applyProtection="1">
      <protection hidden="1"/>
    </xf>
    <xf numFmtId="9" fontId="64" fillId="0" borderId="114" xfId="22" applyFont="1" applyFill="1" applyBorder="1" applyAlignment="1" applyProtection="1">
      <alignment horizontal="center" vertical="center"/>
      <protection hidden="1"/>
    </xf>
    <xf numFmtId="49" fontId="49" fillId="0" borderId="0" xfId="0" applyNumberFormat="1" applyFont="1" applyAlignment="1" applyProtection="1">
      <alignment horizontal="center" vertical="center"/>
      <protection hidden="1"/>
    </xf>
    <xf numFmtId="0" fontId="49" fillId="0" borderId="3" xfId="0" applyFont="1" applyBorder="1" applyAlignment="1" applyProtection="1">
      <alignment horizontal="left" vertical="center" indent="1"/>
      <protection hidden="1"/>
    </xf>
    <xf numFmtId="0" fontId="64" fillId="0" borderId="0" xfId="0" applyFont="1" applyAlignment="1" applyProtection="1">
      <alignment horizontal="left" vertical="center"/>
      <protection hidden="1"/>
    </xf>
    <xf numFmtId="0" fontId="49" fillId="0" borderId="0" xfId="0" applyFont="1" applyAlignment="1" applyProtection="1">
      <alignment horizontal="center" vertical="center"/>
      <protection hidden="1"/>
    </xf>
    <xf numFmtId="49" fontId="49" fillId="0" borderId="3" xfId="0" applyNumberFormat="1" applyFont="1" applyBorder="1" applyAlignment="1" applyProtection="1">
      <alignment horizontal="left" vertical="center" indent="1"/>
      <protection hidden="1"/>
    </xf>
    <xf numFmtId="0" fontId="49" fillId="0" borderId="0" xfId="0" applyFont="1" applyAlignment="1" applyProtection="1">
      <alignment horizontal="left" vertical="center"/>
      <protection hidden="1"/>
    </xf>
    <xf numFmtId="0" fontId="64" fillId="6" borderId="73" xfId="0" applyFont="1" applyFill="1" applyBorder="1" applyAlignment="1" applyProtection="1">
      <alignment vertical="center"/>
      <protection locked="0"/>
    </xf>
    <xf numFmtId="0" fontId="98" fillId="21" borderId="0" xfId="27" applyFont="1" applyFill="1" applyBorder="1" applyAlignment="1" applyProtection="1">
      <alignment horizontal="center" vertical="center"/>
    </xf>
    <xf numFmtId="5" fontId="54" fillId="22" borderId="84" xfId="0" applyNumberFormat="1" applyFont="1" applyFill="1" applyBorder="1" applyAlignment="1">
      <alignment vertical="center" wrapText="1"/>
    </xf>
    <xf numFmtId="5" fontId="54" fillId="22" borderId="83" xfId="0" applyNumberFormat="1" applyFont="1" applyFill="1" applyBorder="1" applyAlignment="1">
      <alignment horizontal="center" vertical="center" wrapText="1"/>
    </xf>
    <xf numFmtId="166" fontId="156" fillId="21" borderId="0" xfId="0" applyNumberFormat="1" applyFont="1" applyFill="1" applyAlignment="1" applyProtection="1">
      <alignment horizontal="center" vertical="center"/>
      <protection locked="0"/>
    </xf>
    <xf numFmtId="0" fontId="70" fillId="21" borderId="0" xfId="27" applyFont="1" applyFill="1" applyBorder="1" applyAlignment="1" applyProtection="1">
      <alignment horizontal="left" vertical="center" indent="3"/>
      <protection locked="0"/>
    </xf>
    <xf numFmtId="0" fontId="164" fillId="6" borderId="0" xfId="0" applyFont="1" applyFill="1" applyAlignment="1" applyProtection="1">
      <alignment vertical="center"/>
      <protection hidden="1"/>
    </xf>
    <xf numFmtId="0" fontId="170" fillId="21" borderId="0" xfId="0" applyFont="1" applyFill="1" applyProtection="1">
      <protection locked="0" hidden="1"/>
    </xf>
    <xf numFmtId="0" fontId="89" fillId="21" borderId="0" xfId="0" applyFont="1" applyFill="1" applyProtection="1">
      <protection locked="0" hidden="1"/>
    </xf>
    <xf numFmtId="0" fontId="137" fillId="21" borderId="0" xfId="0" applyFont="1" applyFill="1" applyProtection="1">
      <protection locked="0" hidden="1"/>
    </xf>
    <xf numFmtId="0" fontId="170" fillId="21" borderId="0" xfId="0" applyFont="1" applyFill="1" applyProtection="1">
      <protection hidden="1"/>
    </xf>
    <xf numFmtId="0" fontId="49" fillId="7" borderId="0" xfId="0" applyFont="1" applyFill="1"/>
    <xf numFmtId="0" fontId="49" fillId="6" borderId="73" xfId="0" applyFont="1" applyFill="1" applyBorder="1"/>
    <xf numFmtId="14" fontId="169" fillId="6" borderId="0" xfId="0" applyNumberFormat="1" applyFont="1" applyFill="1" applyAlignment="1" applyProtection="1">
      <alignment vertical="center"/>
      <protection locked="0" hidden="1"/>
    </xf>
    <xf numFmtId="0" fontId="170" fillId="6" borderId="0" xfId="0" applyFont="1" applyFill="1" applyProtection="1">
      <protection locked="0" hidden="1"/>
    </xf>
    <xf numFmtId="0" fontId="137" fillId="6" borderId="0" xfId="0" applyFont="1" applyFill="1" applyProtection="1">
      <protection locked="0" hidden="1"/>
    </xf>
    <xf numFmtId="0" fontId="40" fillId="6" borderId="80" xfId="0" applyFont="1" applyFill="1" applyBorder="1" applyProtection="1">
      <protection hidden="1"/>
    </xf>
    <xf numFmtId="0" fontId="170" fillId="6" borderId="85" xfId="0" applyFont="1" applyFill="1" applyBorder="1" applyProtection="1">
      <protection locked="0" hidden="1"/>
    </xf>
    <xf numFmtId="14" fontId="169" fillId="6" borderId="80" xfId="0" applyNumberFormat="1" applyFont="1" applyFill="1" applyBorder="1" applyAlignment="1" applyProtection="1">
      <alignment vertical="center"/>
      <protection locked="0" hidden="1"/>
    </xf>
    <xf numFmtId="14" fontId="141" fillId="6" borderId="0" xfId="0" applyNumberFormat="1" applyFont="1" applyFill="1" applyAlignment="1" applyProtection="1">
      <alignment vertical="center"/>
      <protection hidden="1"/>
    </xf>
    <xf numFmtId="14" fontId="169" fillId="6" borderId="85" xfId="0" applyNumberFormat="1" applyFont="1" applyFill="1" applyBorder="1" applyAlignment="1" applyProtection="1">
      <alignment vertical="center"/>
      <protection locked="0" hidden="1"/>
    </xf>
    <xf numFmtId="14" fontId="169" fillId="6" borderId="82" xfId="0" applyNumberFormat="1" applyFont="1" applyFill="1" applyBorder="1" applyAlignment="1" applyProtection="1">
      <alignment vertical="center"/>
      <protection locked="0" hidden="1"/>
    </xf>
    <xf numFmtId="14" fontId="169" fillId="6" borderId="67" xfId="0" applyNumberFormat="1" applyFont="1" applyFill="1" applyBorder="1" applyAlignment="1" applyProtection="1">
      <alignment vertical="center"/>
      <protection locked="0" hidden="1"/>
    </xf>
    <xf numFmtId="14" fontId="141" fillId="6" borderId="67" xfId="0" applyNumberFormat="1" applyFont="1" applyFill="1" applyBorder="1" applyAlignment="1" applyProtection="1">
      <alignment vertical="center"/>
      <protection hidden="1"/>
    </xf>
    <xf numFmtId="14" fontId="169" fillId="6" borderId="83" xfId="0" applyNumberFormat="1" applyFont="1" applyFill="1" applyBorder="1" applyAlignment="1" applyProtection="1">
      <alignment vertical="center"/>
      <protection locked="0" hidden="1"/>
    </xf>
    <xf numFmtId="0" fontId="171" fillId="6" borderId="0" xfId="0" applyFont="1" applyFill="1" applyAlignment="1" applyProtection="1">
      <alignment horizontal="center" vertical="center"/>
      <protection locked="0" hidden="1"/>
    </xf>
    <xf numFmtId="0" fontId="65" fillId="6" borderId="73" xfId="0" applyFont="1" applyFill="1" applyBorder="1"/>
    <xf numFmtId="0" fontId="65" fillId="6" borderId="73" xfId="0" applyFont="1" applyFill="1" applyBorder="1" applyAlignment="1">
      <alignment horizontal="right"/>
    </xf>
    <xf numFmtId="168" fontId="49" fillId="6" borderId="73" xfId="22" applyNumberFormat="1" applyFont="1" applyFill="1" applyBorder="1"/>
    <xf numFmtId="0" fontId="110" fillId="24" borderId="0" xfId="0" applyFont="1" applyFill="1" applyProtection="1">
      <protection hidden="1"/>
    </xf>
    <xf numFmtId="0" fontId="173" fillId="21" borderId="0" xfId="90" applyFont="1" applyFill="1" applyProtection="1">
      <protection hidden="1"/>
    </xf>
    <xf numFmtId="0" fontId="173" fillId="21" borderId="0" xfId="90" applyFont="1" applyFill="1" applyAlignment="1" applyProtection="1">
      <alignment vertical="center"/>
      <protection hidden="1"/>
    </xf>
    <xf numFmtId="0" fontId="174" fillId="21" borderId="0" xfId="90" applyFont="1" applyFill="1" applyAlignment="1" applyProtection="1">
      <alignment horizontal="left" vertical="center"/>
      <protection hidden="1"/>
    </xf>
    <xf numFmtId="0" fontId="41" fillId="6" borderId="118" xfId="0" applyFont="1" applyFill="1" applyBorder="1" applyAlignment="1" applyProtection="1">
      <alignment horizontal="center"/>
      <protection locked="0"/>
    </xf>
    <xf numFmtId="0" fontId="41" fillId="6" borderId="119" xfId="0" applyFont="1" applyFill="1" applyBorder="1" applyAlignment="1" applyProtection="1">
      <alignment horizontal="center"/>
      <protection locked="0"/>
    </xf>
    <xf numFmtId="0" fontId="41" fillId="6" borderId="120" xfId="0" applyFont="1" applyFill="1" applyBorder="1" applyAlignment="1" applyProtection="1">
      <alignment horizontal="center"/>
      <protection locked="0"/>
    </xf>
    <xf numFmtId="0" fontId="41" fillId="6" borderId="121" xfId="0" applyFont="1" applyFill="1" applyBorder="1" applyAlignment="1" applyProtection="1">
      <alignment horizontal="center"/>
      <protection locked="0"/>
    </xf>
    <xf numFmtId="0" fontId="41" fillId="6" borderId="122" xfId="0" applyFont="1" applyFill="1" applyBorder="1" applyAlignment="1" applyProtection="1">
      <alignment horizontal="center"/>
      <protection locked="0"/>
    </xf>
    <xf numFmtId="0" fontId="38" fillId="6" borderId="0" xfId="0" applyFont="1" applyFill="1" applyProtection="1">
      <protection locked="0"/>
    </xf>
    <xf numFmtId="0" fontId="41" fillId="6" borderId="141" xfId="0" applyFont="1" applyFill="1" applyBorder="1" applyAlignment="1" applyProtection="1">
      <alignment horizontal="center"/>
      <protection locked="0"/>
    </xf>
    <xf numFmtId="0" fontId="41" fillId="6" borderId="136" xfId="0" applyFont="1" applyFill="1" applyBorder="1" applyAlignment="1" applyProtection="1">
      <alignment horizontal="center"/>
      <protection locked="0"/>
    </xf>
    <xf numFmtId="0" fontId="41" fillId="6" borderId="138" xfId="0" applyFont="1" applyFill="1" applyBorder="1" applyAlignment="1" applyProtection="1">
      <alignment horizontal="center"/>
      <protection locked="0"/>
    </xf>
    <xf numFmtId="0" fontId="41" fillId="6" borderId="139" xfId="0" applyFont="1" applyFill="1" applyBorder="1" applyAlignment="1" applyProtection="1">
      <alignment horizontal="center"/>
      <protection locked="0"/>
    </xf>
    <xf numFmtId="0" fontId="41" fillId="6" borderId="134" xfId="0" applyFont="1" applyFill="1" applyBorder="1" applyAlignment="1" applyProtection="1">
      <alignment horizontal="center"/>
      <protection locked="0"/>
    </xf>
    <xf numFmtId="0" fontId="41" fillId="6" borderId="140" xfId="0" applyFont="1" applyFill="1" applyBorder="1" applyAlignment="1" applyProtection="1">
      <alignment horizontal="center"/>
      <protection locked="0"/>
    </xf>
    <xf numFmtId="0" fontId="41" fillId="6" borderId="0" xfId="0" applyFont="1" applyFill="1" applyProtection="1">
      <protection locked="0"/>
    </xf>
    <xf numFmtId="0" fontId="41" fillId="6" borderId="119" xfId="0" applyFont="1" applyFill="1" applyBorder="1" applyProtection="1">
      <protection locked="0"/>
    </xf>
    <xf numFmtId="0" fontId="41" fillId="6" borderId="121" xfId="0" applyFont="1" applyFill="1" applyBorder="1" applyProtection="1">
      <protection locked="0"/>
    </xf>
    <xf numFmtId="0" fontId="177" fillId="6" borderId="0" xfId="0" applyFont="1" applyFill="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85" fillId="6" borderId="121" xfId="0" applyFont="1" applyFill="1" applyBorder="1" applyAlignment="1" applyProtection="1">
      <alignment horizontal="left" vertical="center" indent="4"/>
      <protection locked="0"/>
    </xf>
    <xf numFmtId="0" fontId="104" fillId="6" borderId="121" xfId="0" applyFont="1" applyFill="1" applyBorder="1" applyAlignment="1" applyProtection="1">
      <alignment horizontal="center" vertical="center"/>
      <protection locked="0"/>
    </xf>
    <xf numFmtId="0" fontId="36" fillId="6" borderId="121" xfId="0" applyFont="1" applyFill="1" applyBorder="1" applyProtection="1">
      <protection locked="0"/>
    </xf>
    <xf numFmtId="164" fontId="38" fillId="6" borderId="119" xfId="1" applyNumberFormat="1" applyFont="1" applyFill="1" applyBorder="1" applyAlignment="1" applyProtection="1">
      <alignment horizontal="right"/>
      <protection locked="0"/>
    </xf>
    <xf numFmtId="0" fontId="38" fillId="6" borderId="121" xfId="0" applyFont="1" applyFill="1" applyBorder="1" applyProtection="1">
      <protection locked="0"/>
    </xf>
    <xf numFmtId="164" fontId="38" fillId="6" borderId="122" xfId="1" applyNumberFormat="1" applyFont="1" applyFill="1" applyBorder="1" applyAlignment="1" applyProtection="1">
      <alignment horizontal="right"/>
      <protection locked="0"/>
    </xf>
    <xf numFmtId="0" fontId="36" fillId="6" borderId="118" xfId="0" applyFont="1" applyFill="1" applyBorder="1" applyProtection="1">
      <protection locked="0"/>
    </xf>
    <xf numFmtId="0" fontId="36" fillId="6" borderId="120" xfId="0" applyFont="1" applyFill="1" applyBorder="1" applyProtection="1">
      <protection locked="0"/>
    </xf>
    <xf numFmtId="0" fontId="177" fillId="6" borderId="0" xfId="0" applyFont="1" applyFill="1" applyAlignment="1" applyProtection="1">
      <alignment vertical="center"/>
      <protection locked="0"/>
    </xf>
    <xf numFmtId="0" fontId="119" fillId="6" borderId="0" xfId="0" applyFont="1" applyFill="1" applyAlignment="1" applyProtection="1">
      <alignment horizontal="left" vertical="center" wrapText="1" indent="1"/>
      <protection locked="0"/>
    </xf>
    <xf numFmtId="0" fontId="36" fillId="6" borderId="73" xfId="0" applyFont="1" applyFill="1" applyBorder="1" applyAlignment="1" applyProtection="1">
      <alignment horizontal="center"/>
      <protection locked="0"/>
    </xf>
    <xf numFmtId="0" fontId="41" fillId="6" borderId="0" xfId="0" applyFont="1" applyFill="1" applyAlignment="1" applyProtection="1">
      <alignment horizontal="left" vertical="center" indent="1"/>
      <protection locked="0"/>
    </xf>
    <xf numFmtId="0" fontId="152" fillId="6" borderId="0" xfId="0" applyFont="1" applyFill="1" applyAlignment="1" applyProtection="1">
      <alignment vertical="center"/>
      <protection hidden="1"/>
    </xf>
    <xf numFmtId="0" fontId="178" fillId="6" borderId="0" xfId="0" applyFont="1" applyFill="1" applyAlignment="1" applyProtection="1">
      <alignment vertical="center"/>
      <protection hidden="1"/>
    </xf>
    <xf numFmtId="0" fontId="36" fillId="6" borderId="0" xfId="0" applyFont="1" applyFill="1" applyAlignment="1" applyProtection="1">
      <alignment horizontal="center"/>
      <protection locked="0"/>
    </xf>
    <xf numFmtId="0" fontId="85" fillId="6" borderId="0" xfId="0" applyFont="1" applyFill="1" applyAlignment="1" applyProtection="1">
      <alignment horizontal="left" vertical="center" indent="1"/>
      <protection locked="0"/>
    </xf>
    <xf numFmtId="0" fontId="142" fillId="6" borderId="0" xfId="0" applyFont="1" applyFill="1" applyAlignment="1" applyProtection="1">
      <alignment horizontal="center" vertical="center"/>
      <protection locked="0"/>
    </xf>
    <xf numFmtId="0" fontId="172" fillId="6" borderId="0" xfId="0" applyFont="1" applyFill="1" applyAlignment="1" applyProtection="1">
      <alignment vertical="center"/>
      <protection locked="0"/>
    </xf>
    <xf numFmtId="0" fontId="172" fillId="6" borderId="119" xfId="0" applyFont="1" applyFill="1" applyBorder="1" applyAlignment="1" applyProtection="1">
      <alignment vertical="center"/>
      <protection locked="0"/>
    </xf>
    <xf numFmtId="0" fontId="36" fillId="21" borderId="119" xfId="0" applyFont="1" applyFill="1" applyBorder="1" applyProtection="1">
      <protection locked="0"/>
    </xf>
    <xf numFmtId="0" fontId="36" fillId="6" borderId="119" xfId="0" applyFont="1" applyFill="1" applyBorder="1" applyProtection="1">
      <protection locked="0"/>
    </xf>
    <xf numFmtId="0" fontId="41" fillId="21" borderId="121" xfId="0" applyFont="1" applyFill="1" applyBorder="1" applyProtection="1">
      <protection locked="0"/>
    </xf>
    <xf numFmtId="0" fontId="172" fillId="6" borderId="141" xfId="0" applyFont="1" applyFill="1" applyBorder="1" applyAlignment="1" applyProtection="1">
      <alignment vertical="center"/>
      <protection locked="0"/>
    </xf>
    <xf numFmtId="0" fontId="36" fillId="6" borderId="75" xfId="0" applyFont="1" applyFill="1" applyBorder="1" applyAlignment="1" applyProtection="1">
      <alignment horizontal="center"/>
      <protection locked="0"/>
    </xf>
    <xf numFmtId="0" fontId="142" fillId="6" borderId="119" xfId="0" applyFont="1" applyFill="1" applyBorder="1" applyAlignment="1" applyProtection="1">
      <alignment vertical="center"/>
      <protection locked="0"/>
    </xf>
    <xf numFmtId="167" fontId="51" fillId="0" borderId="0" xfId="0" applyNumberFormat="1" applyFont="1" applyAlignment="1" applyProtection="1">
      <alignment horizontal="center"/>
      <protection hidden="1"/>
    </xf>
    <xf numFmtId="0" fontId="131" fillId="21" borderId="0" xfId="90" applyFont="1" applyFill="1" applyAlignment="1" applyProtection="1">
      <alignment vertical="center"/>
      <protection hidden="1"/>
    </xf>
    <xf numFmtId="0" fontId="124" fillId="21" borderId="0" xfId="0" applyFont="1" applyFill="1" applyAlignment="1">
      <alignment horizontal="center" vertical="center"/>
    </xf>
    <xf numFmtId="5" fontId="161" fillId="21" borderId="0" xfId="27" applyNumberFormat="1" applyFont="1" applyFill="1" applyBorder="1" applyAlignment="1" applyProtection="1">
      <alignment horizontal="center" vertical="center"/>
      <protection locked="0"/>
    </xf>
    <xf numFmtId="0" fontId="67" fillId="21" borderId="0" xfId="0" applyFont="1" applyFill="1" applyProtection="1">
      <protection locked="0"/>
    </xf>
    <xf numFmtId="166" fontId="70" fillId="23" borderId="77" xfId="94" applyNumberFormat="1" applyFont="1" applyFill="1" applyBorder="1" applyAlignment="1" applyProtection="1">
      <alignment horizontal="center"/>
      <protection locked="0"/>
    </xf>
    <xf numFmtId="166" fontId="70" fillId="23" borderId="77" xfId="93" applyNumberFormat="1" applyFont="1" applyFill="1" applyBorder="1" applyAlignment="1" applyProtection="1">
      <alignment horizontal="center"/>
      <protection locked="0"/>
    </xf>
    <xf numFmtId="166" fontId="62" fillId="23" borderId="77" xfId="95" applyNumberFormat="1" applyFont="1" applyFill="1" applyBorder="1" applyAlignment="1" applyProtection="1">
      <alignment horizontal="right" indent="1"/>
      <protection locked="0"/>
    </xf>
    <xf numFmtId="166" fontId="102" fillId="23" borderId="77" xfId="95" applyNumberFormat="1" applyFont="1" applyFill="1" applyBorder="1" applyAlignment="1" applyProtection="1">
      <alignment horizontal="right" indent="1"/>
      <protection locked="0"/>
    </xf>
    <xf numFmtId="2" fontId="56" fillId="0" borderId="0" xfId="0" applyNumberFormat="1" applyFont="1" applyAlignment="1" applyProtection="1">
      <alignment horizontal="right" vertical="center"/>
      <protection locked="0" hidden="1"/>
    </xf>
    <xf numFmtId="0" fontId="64" fillId="21" borderId="75" xfId="0" applyFont="1" applyFill="1" applyBorder="1" applyProtection="1">
      <protection locked="0"/>
    </xf>
    <xf numFmtId="0" fontId="0" fillId="24" borderId="0" xfId="0" applyFill="1" applyProtection="1">
      <protection locked="0"/>
    </xf>
    <xf numFmtId="0" fontId="88" fillId="21" borderId="0" xfId="0" applyFont="1" applyFill="1" applyAlignment="1" applyProtection="1">
      <alignment vertical="top"/>
      <protection locked="0"/>
    </xf>
    <xf numFmtId="0" fontId="36" fillId="21" borderId="121" xfId="0" applyFont="1" applyFill="1" applyBorder="1" applyProtection="1">
      <protection locked="0"/>
    </xf>
    <xf numFmtId="0" fontId="40" fillId="21" borderId="121" xfId="0" applyFont="1" applyFill="1" applyBorder="1" applyProtection="1">
      <protection locked="0"/>
    </xf>
    <xf numFmtId="0" fontId="38" fillId="21" borderId="121" xfId="0" applyFont="1" applyFill="1" applyBorder="1" applyProtection="1">
      <protection locked="0"/>
    </xf>
    <xf numFmtId="0" fontId="37" fillId="21" borderId="121" xfId="0" applyFont="1" applyFill="1" applyBorder="1" applyProtection="1">
      <protection locked="0"/>
    </xf>
    <xf numFmtId="0" fontId="88" fillId="21" borderId="121" xfId="0" applyFont="1" applyFill="1" applyBorder="1" applyAlignment="1" applyProtection="1">
      <alignment vertical="top"/>
      <protection locked="0"/>
    </xf>
    <xf numFmtId="0" fontId="63" fillId="7" borderId="74" xfId="0" applyFont="1" applyFill="1" applyBorder="1" applyAlignment="1" applyProtection="1">
      <alignment horizontal="center" vertical="center"/>
      <protection locked="0"/>
    </xf>
    <xf numFmtId="0" fontId="36" fillId="6" borderId="115" xfId="0" applyFont="1" applyFill="1" applyBorder="1" applyProtection="1">
      <protection locked="0"/>
    </xf>
    <xf numFmtId="0" fontId="36" fillId="6" borderId="116" xfId="0" applyFont="1" applyFill="1" applyBorder="1" applyProtection="1">
      <protection locked="0"/>
    </xf>
    <xf numFmtId="0" fontId="40" fillId="6" borderId="116" xfId="0" applyFont="1" applyFill="1" applyBorder="1" applyProtection="1">
      <protection locked="0"/>
    </xf>
    <xf numFmtId="0" fontId="38" fillId="6" borderId="116" xfId="0" applyFont="1" applyFill="1" applyBorder="1" applyProtection="1">
      <protection locked="0"/>
    </xf>
    <xf numFmtId="0" fontId="37" fillId="6" borderId="116" xfId="0" applyFont="1" applyFill="1" applyBorder="1" applyProtection="1">
      <protection locked="0"/>
    </xf>
    <xf numFmtId="0" fontId="88" fillId="6" borderId="116" xfId="0" applyFont="1" applyFill="1" applyBorder="1" applyAlignment="1" applyProtection="1">
      <alignment vertical="top"/>
      <protection locked="0"/>
    </xf>
    <xf numFmtId="0" fontId="88" fillId="6" borderId="117" xfId="0" applyFont="1" applyFill="1" applyBorder="1" applyAlignment="1" applyProtection="1">
      <alignment vertical="top"/>
      <protection locked="0"/>
    </xf>
    <xf numFmtId="0" fontId="65" fillId="6" borderId="73" xfId="0" applyFont="1" applyFill="1" applyBorder="1" applyProtection="1">
      <protection locked="0"/>
    </xf>
    <xf numFmtId="0" fontId="49" fillId="6" borderId="73" xfId="0" applyFont="1" applyFill="1" applyBorder="1" applyProtection="1">
      <protection locked="0"/>
    </xf>
    <xf numFmtId="0" fontId="40" fillId="6" borderId="121" xfId="0" applyFont="1" applyFill="1" applyBorder="1" applyProtection="1">
      <protection locked="0"/>
    </xf>
    <xf numFmtId="0" fontId="37" fillId="6" borderId="121" xfId="0" applyFont="1" applyFill="1" applyBorder="1" applyProtection="1">
      <protection locked="0"/>
    </xf>
    <xf numFmtId="0" fontId="88" fillId="6" borderId="121" xfId="0" applyFont="1" applyFill="1" applyBorder="1" applyAlignment="1" applyProtection="1">
      <alignment vertical="top"/>
      <protection locked="0"/>
    </xf>
    <xf numFmtId="0" fontId="88" fillId="6" borderId="122" xfId="0" applyFont="1" applyFill="1" applyBorder="1" applyAlignment="1" applyProtection="1">
      <alignment vertical="top"/>
      <protection locked="0"/>
    </xf>
    <xf numFmtId="0" fontId="65" fillId="7" borderId="0" xfId="0" applyFont="1" applyFill="1" applyAlignment="1">
      <alignment horizontal="center"/>
    </xf>
    <xf numFmtId="0" fontId="133" fillId="21" borderId="0" xfId="0" applyFont="1" applyFill="1" applyAlignment="1" applyProtection="1">
      <alignment horizontal="center" vertical="center"/>
      <protection locked="0"/>
    </xf>
    <xf numFmtId="0" fontId="0" fillId="7" borderId="0" xfId="0" applyFill="1"/>
    <xf numFmtId="0" fontId="0" fillId="7" borderId="0" xfId="0" applyFill="1" applyProtection="1">
      <protection locked="0"/>
    </xf>
    <xf numFmtId="0" fontId="124" fillId="7" borderId="0" xfId="0" applyFont="1" applyFill="1" applyAlignment="1">
      <alignment horizontal="center" vertical="center"/>
    </xf>
    <xf numFmtId="0" fontId="41" fillId="7" borderId="0" xfId="0" applyFont="1" applyFill="1" applyProtection="1">
      <protection locked="0"/>
    </xf>
    <xf numFmtId="0" fontId="49" fillId="7" borderId="0" xfId="0" applyFont="1" applyFill="1" applyProtection="1">
      <protection locked="0"/>
    </xf>
    <xf numFmtId="0" fontId="64" fillId="7" borderId="0" xfId="0" applyFont="1" applyFill="1" applyProtection="1">
      <protection locked="0"/>
    </xf>
    <xf numFmtId="1" fontId="49" fillId="7" borderId="0" xfId="0" applyNumberFormat="1" applyFont="1" applyFill="1" applyProtection="1">
      <protection locked="0"/>
    </xf>
    <xf numFmtId="2" fontId="49" fillId="7" borderId="0" xfId="0" applyNumberFormat="1" applyFont="1" applyFill="1" applyProtection="1">
      <protection locked="0"/>
    </xf>
    <xf numFmtId="0" fontId="36" fillId="7" borderId="0" xfId="0" applyFont="1" applyFill="1"/>
    <xf numFmtId="0" fontId="36" fillId="7" borderId="0" xfId="0" applyFont="1" applyFill="1" applyProtection="1">
      <protection locked="0"/>
    </xf>
    <xf numFmtId="0" fontId="133" fillId="7" borderId="0" xfId="0" applyFont="1" applyFill="1" applyAlignment="1" applyProtection="1">
      <alignment vertical="center"/>
      <protection locked="0"/>
    </xf>
    <xf numFmtId="0" fontId="0" fillId="7" borderId="0" xfId="0" applyFill="1" applyProtection="1">
      <protection hidden="1"/>
    </xf>
    <xf numFmtId="0" fontId="144" fillId="7" borderId="0" xfId="0" applyFont="1" applyFill="1" applyProtection="1">
      <protection hidden="1"/>
    </xf>
    <xf numFmtId="0" fontId="110" fillId="7" borderId="0" xfId="0" applyFont="1" applyFill="1" applyProtection="1">
      <protection hidden="1"/>
    </xf>
    <xf numFmtId="0" fontId="0" fillId="7" borderId="67" xfId="0" applyFill="1" applyBorder="1" applyProtection="1">
      <protection hidden="1"/>
    </xf>
    <xf numFmtId="0" fontId="144" fillId="7" borderId="67" xfId="0" applyFont="1" applyFill="1" applyBorder="1" applyProtection="1">
      <protection hidden="1"/>
    </xf>
    <xf numFmtId="0" fontId="110" fillId="7" borderId="67" xfId="0" applyFont="1" applyFill="1" applyBorder="1" applyProtection="1">
      <protection hidden="1"/>
    </xf>
    <xf numFmtId="166" fontId="52" fillId="11" borderId="90" xfId="90" applyNumberFormat="1" applyFont="1" applyFill="1" applyBorder="1" applyAlignment="1" applyProtection="1">
      <alignment vertical="center"/>
      <protection locked="0"/>
    </xf>
    <xf numFmtId="0" fontId="6" fillId="21" borderId="0" xfId="90" applyFont="1" applyFill="1" applyProtection="1">
      <protection locked="0"/>
    </xf>
    <xf numFmtId="0" fontId="14" fillId="21" borderId="0" xfId="90" applyFont="1" applyFill="1" applyProtection="1">
      <protection locked="0"/>
    </xf>
    <xf numFmtId="166" fontId="52" fillId="11" borderId="92" xfId="90" applyNumberFormat="1" applyFont="1" applyFill="1" applyBorder="1" applyAlignment="1" applyProtection="1">
      <alignment vertical="center"/>
      <protection locked="0"/>
    </xf>
    <xf numFmtId="166" fontId="52" fillId="11" borderId="0" xfId="90" applyNumberFormat="1" applyFont="1" applyFill="1" applyAlignment="1" applyProtection="1">
      <alignment vertical="center"/>
      <protection locked="0"/>
    </xf>
    <xf numFmtId="166" fontId="52" fillId="11" borderId="94" xfId="90" applyNumberFormat="1" applyFont="1" applyFill="1" applyBorder="1" applyAlignment="1" applyProtection="1">
      <alignment vertical="center"/>
      <protection locked="0"/>
    </xf>
    <xf numFmtId="166" fontId="52" fillId="11" borderId="95" xfId="90" applyNumberFormat="1" applyFont="1" applyFill="1" applyBorder="1" applyAlignment="1" applyProtection="1">
      <alignment vertical="center"/>
      <protection locked="0"/>
    </xf>
    <xf numFmtId="0" fontId="106" fillId="7" borderId="23" xfId="90" applyFont="1" applyFill="1" applyBorder="1" applyProtection="1">
      <protection locked="0"/>
    </xf>
    <xf numFmtId="0" fontId="106" fillId="7" borderId="24" xfId="90" applyFont="1" applyFill="1" applyBorder="1" applyProtection="1">
      <protection locked="0"/>
    </xf>
    <xf numFmtId="9" fontId="106" fillId="7" borderId="24" xfId="90" applyNumberFormat="1" applyFont="1" applyFill="1" applyBorder="1" applyProtection="1">
      <protection locked="0"/>
    </xf>
    <xf numFmtId="0" fontId="106" fillId="7" borderId="25" xfId="90" applyFont="1" applyFill="1" applyBorder="1" applyProtection="1">
      <protection locked="0"/>
    </xf>
    <xf numFmtId="0" fontId="14" fillId="21" borderId="26" xfId="90" applyFont="1" applyFill="1" applyBorder="1" applyProtection="1">
      <protection locked="0"/>
    </xf>
    <xf numFmtId="0" fontId="106" fillId="7" borderId="28" xfId="90" applyFont="1" applyFill="1" applyBorder="1" applyProtection="1">
      <protection locked="0"/>
    </xf>
    <xf numFmtId="0" fontId="106" fillId="7" borderId="29" xfId="90" applyFont="1" applyFill="1" applyBorder="1" applyProtection="1">
      <protection locked="0"/>
    </xf>
    <xf numFmtId="0" fontId="106" fillId="7" borderId="30" xfId="90" applyFont="1" applyFill="1" applyBorder="1" applyProtection="1">
      <protection locked="0"/>
    </xf>
    <xf numFmtId="0" fontId="43" fillId="6" borderId="0" xfId="90" applyFont="1" applyFill="1" applyProtection="1">
      <protection locked="0"/>
    </xf>
    <xf numFmtId="0" fontId="0" fillId="7" borderId="67" xfId="0" applyFill="1" applyBorder="1"/>
    <xf numFmtId="9" fontId="49" fillId="6" borderId="73" xfId="22" applyFont="1" applyFill="1" applyBorder="1"/>
    <xf numFmtId="9" fontId="65" fillId="6" borderId="73" xfId="0" applyNumberFormat="1" applyFont="1" applyFill="1" applyBorder="1"/>
    <xf numFmtId="43" fontId="49" fillId="6" borderId="73" xfId="1" applyFont="1" applyFill="1" applyBorder="1"/>
    <xf numFmtId="9" fontId="49" fillId="7" borderId="0" xfId="0" applyNumberFormat="1" applyFont="1" applyFill="1"/>
    <xf numFmtId="168" fontId="49" fillId="7" borderId="0" xfId="22" applyNumberFormat="1" applyFont="1" applyFill="1"/>
    <xf numFmtId="166" fontId="49" fillId="7" borderId="0" xfId="0" applyNumberFormat="1" applyFont="1" applyFill="1"/>
    <xf numFmtId="166" fontId="49" fillId="6" borderId="73" xfId="0" applyNumberFormat="1" applyFont="1" applyFill="1" applyBorder="1"/>
    <xf numFmtId="0" fontId="0" fillId="21" borderId="0" xfId="0" applyFill="1"/>
    <xf numFmtId="0" fontId="38" fillId="21" borderId="0" xfId="0" applyFont="1" applyFill="1" applyAlignment="1" applyProtection="1">
      <alignment horizontal="center" vertical="center"/>
      <protection hidden="1"/>
    </xf>
    <xf numFmtId="0" fontId="85" fillId="21" borderId="0" xfId="0" applyFont="1" applyFill="1" applyAlignment="1" applyProtection="1">
      <alignment horizontal="left" vertical="center"/>
      <protection hidden="1"/>
    </xf>
    <xf numFmtId="0" fontId="40" fillId="6" borderId="102" xfId="0" applyFont="1" applyFill="1" applyBorder="1" applyProtection="1">
      <protection hidden="1"/>
    </xf>
    <xf numFmtId="1" fontId="65" fillId="6" borderId="73" xfId="0" applyNumberFormat="1" applyFont="1" applyFill="1" applyBorder="1"/>
    <xf numFmtId="1" fontId="49" fillId="6" borderId="73" xfId="0" applyNumberFormat="1" applyFont="1" applyFill="1" applyBorder="1"/>
    <xf numFmtId="1" fontId="49" fillId="6" borderId="73" xfId="0" applyNumberFormat="1" applyFont="1" applyFill="1" applyBorder="1" applyAlignment="1">
      <alignment horizontal="right"/>
    </xf>
    <xf numFmtId="9" fontId="49" fillId="6" borderId="73" xfId="22" applyFont="1" applyFill="1" applyBorder="1" applyAlignment="1">
      <alignment horizontal="right"/>
    </xf>
    <xf numFmtId="166" fontId="173" fillId="21" borderId="0" xfId="90" applyNumberFormat="1" applyFont="1" applyFill="1" applyProtection="1">
      <protection hidden="1"/>
    </xf>
    <xf numFmtId="0" fontId="43" fillId="6" borderId="0" xfId="90" applyFont="1" applyFill="1" applyProtection="1">
      <protection locked="0" hidden="1"/>
    </xf>
    <xf numFmtId="9" fontId="49" fillId="7" borderId="0" xfId="22" applyFont="1" applyFill="1"/>
    <xf numFmtId="0" fontId="124" fillId="7" borderId="67" xfId="0" applyFont="1" applyFill="1" applyBorder="1" applyAlignment="1">
      <alignment horizontal="center" vertical="center"/>
    </xf>
    <xf numFmtId="0" fontId="41" fillId="7" borderId="67" xfId="0" applyFont="1" applyFill="1" applyBorder="1" applyProtection="1">
      <protection locked="0"/>
    </xf>
    <xf numFmtId="0" fontId="133" fillId="7" borderId="67" xfId="0" applyFont="1" applyFill="1" applyBorder="1" applyAlignment="1" applyProtection="1">
      <alignment horizontal="center" vertical="center"/>
      <protection locked="0"/>
    </xf>
    <xf numFmtId="0" fontId="49" fillId="7" borderId="67" xfId="0" applyFont="1" applyFill="1" applyBorder="1" applyProtection="1">
      <protection locked="0"/>
    </xf>
    <xf numFmtId="0" fontId="49" fillId="7" borderId="67" xfId="0" applyFont="1" applyFill="1" applyBorder="1"/>
    <xf numFmtId="0" fontId="64" fillId="7" borderId="67" xfId="0" applyFont="1" applyFill="1" applyBorder="1" applyProtection="1">
      <protection locked="0"/>
    </xf>
    <xf numFmtId="1" fontId="49" fillId="7" borderId="67" xfId="0" applyNumberFormat="1" applyFont="1" applyFill="1" applyBorder="1" applyProtection="1">
      <protection locked="0"/>
    </xf>
    <xf numFmtId="2" fontId="49" fillId="7" borderId="67" xfId="0" applyNumberFormat="1" applyFont="1" applyFill="1" applyBorder="1" applyProtection="1">
      <protection locked="0"/>
    </xf>
    <xf numFmtId="0" fontId="36" fillId="7" borderId="67" xfId="0" applyFont="1" applyFill="1" applyBorder="1"/>
    <xf numFmtId="0" fontId="36" fillId="7" borderId="67" xfId="0" applyFont="1" applyFill="1" applyBorder="1" applyProtection="1">
      <protection locked="0"/>
    </xf>
    <xf numFmtId="0" fontId="70" fillId="21" borderId="0" xfId="90" applyFont="1" applyFill="1" applyAlignment="1" applyProtection="1">
      <alignment vertical="top"/>
      <protection hidden="1"/>
    </xf>
    <xf numFmtId="0" fontId="93" fillId="7" borderId="0" xfId="0" applyFont="1" applyFill="1" applyAlignment="1">
      <alignment vertical="center"/>
    </xf>
    <xf numFmtId="0" fontId="70" fillId="21" borderId="0" xfId="90" applyFont="1" applyFill="1" applyProtection="1">
      <protection hidden="1"/>
    </xf>
    <xf numFmtId="0" fontId="199" fillId="22" borderId="73" xfId="0" applyFont="1" applyFill="1" applyBorder="1" applyAlignment="1" applyProtection="1">
      <alignment horizontal="center" vertical="center" wrapText="1"/>
      <protection locked="0"/>
    </xf>
    <xf numFmtId="0" fontId="133" fillId="21" borderId="66" xfId="0" applyFont="1" applyFill="1" applyBorder="1" applyAlignment="1" applyProtection="1">
      <alignment horizontal="center" vertical="center"/>
      <protection locked="0"/>
    </xf>
    <xf numFmtId="0" fontId="99" fillId="21" borderId="0" xfId="0" applyFont="1" applyFill="1" applyAlignment="1" applyProtection="1">
      <alignment horizontal="center" wrapText="1"/>
      <protection locked="0"/>
    </xf>
    <xf numFmtId="166" fontId="61" fillId="23" borderId="77" xfId="95" applyNumberFormat="1" applyFont="1" applyFill="1" applyBorder="1" applyAlignment="1" applyProtection="1">
      <alignment horizontal="right" indent="1"/>
    </xf>
    <xf numFmtId="166" fontId="86" fillId="21" borderId="75" xfId="94" applyNumberFormat="1" applyFont="1" applyFill="1" applyBorder="1" applyAlignment="1" applyProtection="1">
      <alignment horizontal="center" vertical="center"/>
    </xf>
    <xf numFmtId="166" fontId="57" fillId="21" borderId="75" xfId="94" applyNumberFormat="1" applyFont="1" applyFill="1" applyBorder="1" applyAlignment="1" applyProtection="1">
      <alignment horizontal="right" vertical="center" indent="1"/>
    </xf>
    <xf numFmtId="0" fontId="64" fillId="6" borderId="0" xfId="0" applyFont="1" applyFill="1" applyProtection="1">
      <protection hidden="1"/>
    </xf>
    <xf numFmtId="14" fontId="206" fillId="6" borderId="0" xfId="0" applyNumberFormat="1" applyFont="1" applyFill="1" applyAlignment="1" applyProtection="1">
      <alignment horizontal="center" vertical="center"/>
      <protection hidden="1"/>
    </xf>
    <xf numFmtId="14" fontId="207" fillId="6" borderId="0" xfId="0" applyNumberFormat="1" applyFont="1" applyFill="1" applyAlignment="1" applyProtection="1">
      <alignment horizontal="center" vertical="center"/>
      <protection hidden="1"/>
    </xf>
    <xf numFmtId="0" fontId="208" fillId="6" borderId="0" xfId="0" applyFont="1" applyFill="1" applyAlignment="1" applyProtection="1">
      <alignment horizontal="center"/>
      <protection hidden="1"/>
    </xf>
    <xf numFmtId="0" fontId="196" fillId="6" borderId="0" xfId="0" quotePrefix="1" applyFont="1" applyFill="1" applyAlignment="1" applyProtection="1">
      <alignment vertical="center"/>
      <protection hidden="1"/>
    </xf>
    <xf numFmtId="0" fontId="133" fillId="21" borderId="176" xfId="0" applyFont="1" applyFill="1" applyBorder="1" applyAlignment="1" applyProtection="1">
      <alignment horizontal="center" vertical="center"/>
      <protection locked="0"/>
    </xf>
    <xf numFmtId="0" fontId="167" fillId="7" borderId="170" xfId="0" applyFont="1" applyFill="1" applyBorder="1" applyAlignment="1" applyProtection="1">
      <alignment horizontal="center" vertical="center"/>
      <protection locked="0"/>
    </xf>
    <xf numFmtId="0" fontId="64" fillId="14" borderId="73" xfId="0" applyFont="1" applyFill="1" applyBorder="1" applyProtection="1">
      <protection locked="0"/>
    </xf>
    <xf numFmtId="0" fontId="49" fillId="7" borderId="0" xfId="0" applyFont="1" applyFill="1" applyAlignment="1" applyProtection="1">
      <alignment horizontal="center" vertical="center"/>
      <protection locked="0"/>
    </xf>
    <xf numFmtId="0" fontId="49" fillId="14" borderId="73"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67" fillId="7" borderId="172" xfId="0" applyFont="1" applyFill="1" applyBorder="1" applyAlignment="1" applyProtection="1">
      <alignment horizontal="center" vertical="center"/>
      <protection locked="0"/>
    </xf>
    <xf numFmtId="0" fontId="49" fillId="14" borderId="129" xfId="0" applyFont="1" applyFill="1" applyBorder="1" applyAlignment="1" applyProtection="1">
      <alignment horizontal="center" vertical="center"/>
      <protection locked="0"/>
    </xf>
    <xf numFmtId="166" fontId="183" fillId="6" borderId="130" xfId="0" applyNumberFormat="1" applyFont="1" applyFill="1" applyBorder="1" applyAlignment="1" applyProtection="1">
      <alignment horizontal="center" vertical="center"/>
      <protection locked="0"/>
    </xf>
    <xf numFmtId="0" fontId="49" fillId="14" borderId="131" xfId="0" applyFont="1" applyFill="1" applyBorder="1" applyAlignment="1" applyProtection="1">
      <alignment horizontal="center" vertical="center"/>
      <protection locked="0"/>
    </xf>
    <xf numFmtId="166" fontId="183" fillId="6" borderId="133" xfId="0" applyNumberFormat="1" applyFont="1" applyFill="1" applyBorder="1" applyAlignment="1" applyProtection="1">
      <alignment horizontal="center" vertical="center"/>
      <protection locked="0"/>
    </xf>
    <xf numFmtId="0" fontId="124" fillId="21" borderId="0" xfId="0" applyFont="1" applyFill="1" applyAlignment="1" applyProtection="1">
      <alignment horizontal="center" vertical="center"/>
      <protection locked="0"/>
    </xf>
    <xf numFmtId="0" fontId="99" fillId="21" borderId="0" xfId="0" applyFont="1" applyFill="1" applyAlignment="1" applyProtection="1">
      <alignment horizontal="center" vertical="center" wrapText="1"/>
      <protection locked="0"/>
    </xf>
    <xf numFmtId="0" fontId="0" fillId="24" borderId="0" xfId="0" applyFill="1" applyAlignment="1" applyProtection="1">
      <alignment horizontal="center" vertical="center"/>
      <protection locked="0"/>
    </xf>
    <xf numFmtId="0" fontId="0" fillId="7" borderId="0" xfId="0" applyFill="1" applyAlignment="1" applyProtection="1">
      <alignment horizontal="center" vertical="center"/>
      <protection locked="0"/>
    </xf>
    <xf numFmtId="0" fontId="49" fillId="7" borderId="67" xfId="0" applyFont="1" applyFill="1" applyBorder="1" applyAlignment="1" applyProtection="1">
      <alignment horizontal="center" vertical="center"/>
      <protection locked="0"/>
    </xf>
    <xf numFmtId="0" fontId="49" fillId="21" borderId="0" xfId="0" applyFont="1" applyFill="1" applyAlignment="1" applyProtection="1">
      <alignment horizontal="center" vertical="center"/>
      <protection locked="0"/>
    </xf>
    <xf numFmtId="0" fontId="36" fillId="21" borderId="0" xfId="0" applyFont="1" applyFill="1" applyAlignment="1" applyProtection="1">
      <alignment horizontal="center" vertical="center"/>
      <protection locked="0"/>
    </xf>
    <xf numFmtId="0" fontId="64" fillId="6" borderId="73" xfId="0" applyFont="1" applyFill="1" applyBorder="1" applyAlignment="1" applyProtection="1">
      <alignment horizontal="center" vertical="center"/>
      <protection locked="0"/>
    </xf>
    <xf numFmtId="166" fontId="102" fillId="23" borderId="77" xfId="95" applyNumberFormat="1" applyFont="1" applyFill="1" applyBorder="1" applyAlignment="1" applyProtection="1">
      <alignment horizontal="center" vertical="center"/>
      <protection locked="0"/>
    </xf>
    <xf numFmtId="0" fontId="88" fillId="21" borderId="0" xfId="0" applyFont="1" applyFill="1" applyAlignment="1" applyProtection="1">
      <alignment horizontal="center" vertical="center"/>
      <protection locked="0"/>
    </xf>
    <xf numFmtId="0" fontId="38" fillId="21" borderId="0" xfId="0" applyFont="1" applyFill="1" applyAlignment="1" applyProtection="1">
      <alignment horizontal="center" vertical="center"/>
      <protection locked="0"/>
    </xf>
    <xf numFmtId="0" fontId="49" fillId="21" borderId="75" xfId="0" applyFont="1" applyFill="1" applyBorder="1" applyAlignment="1" applyProtection="1">
      <alignment horizontal="center" vertical="center"/>
      <protection locked="0"/>
    </xf>
    <xf numFmtId="0" fontId="64" fillId="7" borderId="73" xfId="0" applyFont="1" applyFill="1" applyBorder="1" applyAlignment="1" applyProtection="1">
      <alignment horizontal="center" vertical="center"/>
      <protection locked="0"/>
    </xf>
    <xf numFmtId="0" fontId="64" fillId="7" borderId="73" xfId="0" applyFont="1" applyFill="1" applyBorder="1" applyProtection="1">
      <protection locked="0"/>
    </xf>
    <xf numFmtId="166" fontId="209" fillId="6" borderId="74" xfId="0" applyNumberFormat="1" applyFont="1" applyFill="1" applyBorder="1" applyAlignment="1" applyProtection="1">
      <alignment horizontal="center" vertical="center"/>
      <protection hidden="1"/>
    </xf>
    <xf numFmtId="0" fontId="107" fillId="24" borderId="181" xfId="0" applyFont="1" applyFill="1" applyBorder="1" applyProtection="1">
      <protection hidden="1"/>
    </xf>
    <xf numFmtId="14" fontId="201" fillId="24" borderId="182" xfId="0" applyNumberFormat="1" applyFont="1" applyFill="1" applyBorder="1" applyAlignment="1" applyProtection="1">
      <alignment vertical="center"/>
      <protection hidden="1"/>
    </xf>
    <xf numFmtId="14" fontId="201" fillId="24" borderId="183" xfId="0" applyNumberFormat="1" applyFont="1" applyFill="1" applyBorder="1" applyAlignment="1" applyProtection="1">
      <alignment vertical="center"/>
      <protection hidden="1"/>
    </xf>
    <xf numFmtId="14" fontId="201" fillId="24" borderId="184" xfId="0" applyNumberFormat="1" applyFont="1" applyFill="1" applyBorder="1" applyAlignment="1" applyProtection="1">
      <alignment vertical="center"/>
      <protection hidden="1"/>
    </xf>
    <xf numFmtId="0" fontId="146" fillId="24" borderId="185" xfId="0" applyFont="1" applyFill="1" applyBorder="1" applyProtection="1">
      <protection hidden="1"/>
    </xf>
    <xf numFmtId="14" fontId="91" fillId="24" borderId="186" xfId="0" applyNumberFormat="1" applyFont="1" applyFill="1" applyBorder="1" applyAlignment="1" applyProtection="1">
      <alignment vertical="center"/>
      <protection hidden="1"/>
    </xf>
    <xf numFmtId="14" fontId="206" fillId="6" borderId="59" xfId="0" applyNumberFormat="1" applyFont="1" applyFill="1" applyBorder="1" applyAlignment="1" applyProtection="1">
      <alignment horizontal="center" vertical="center"/>
      <protection hidden="1"/>
    </xf>
    <xf numFmtId="14" fontId="206" fillId="6" borderId="61" xfId="0" applyNumberFormat="1" applyFont="1" applyFill="1" applyBorder="1" applyAlignment="1" applyProtection="1">
      <alignment vertical="center"/>
      <protection hidden="1"/>
    </xf>
    <xf numFmtId="0" fontId="40" fillId="6" borderId="59" xfId="0" applyFont="1" applyFill="1" applyBorder="1" applyProtection="1">
      <protection hidden="1"/>
    </xf>
    <xf numFmtId="0" fontId="40" fillId="6" borderId="61" xfId="0" applyFont="1" applyFill="1" applyBorder="1" applyProtection="1">
      <protection hidden="1"/>
    </xf>
    <xf numFmtId="0" fontId="196" fillId="6" borderId="59" xfId="0" quotePrefix="1" applyFont="1" applyFill="1" applyBorder="1" applyAlignment="1" applyProtection="1">
      <alignment vertical="center"/>
      <protection hidden="1"/>
    </xf>
    <xf numFmtId="0" fontId="196" fillId="6" borderId="61" xfId="0" quotePrefix="1" applyFont="1" applyFill="1" applyBorder="1" applyAlignment="1" applyProtection="1">
      <alignment vertical="center"/>
      <protection hidden="1"/>
    </xf>
    <xf numFmtId="0" fontId="196" fillId="6" borderId="62" xfId="0" quotePrefix="1" applyFont="1" applyFill="1" applyBorder="1" applyAlignment="1" applyProtection="1">
      <alignment vertical="center"/>
      <protection hidden="1"/>
    </xf>
    <xf numFmtId="0" fontId="196" fillId="6" borderId="50" xfId="0" quotePrefix="1" applyFont="1" applyFill="1" applyBorder="1" applyAlignment="1" applyProtection="1">
      <alignment vertical="center"/>
      <protection hidden="1"/>
    </xf>
    <xf numFmtId="0" fontId="196" fillId="6" borderId="63" xfId="0" quotePrefix="1" applyFont="1" applyFill="1" applyBorder="1" applyAlignment="1" applyProtection="1">
      <alignment vertical="center"/>
      <protection hidden="1"/>
    </xf>
    <xf numFmtId="0" fontId="64" fillId="21" borderId="75" xfId="0" applyFont="1" applyFill="1" applyBorder="1" applyAlignment="1" applyProtection="1">
      <alignment horizontal="center" vertical="center"/>
      <protection locked="0"/>
    </xf>
    <xf numFmtId="1" fontId="49" fillId="6" borderId="73" xfId="0" applyNumberFormat="1" applyFont="1" applyFill="1" applyBorder="1" applyAlignment="1">
      <alignment horizontal="center"/>
    </xf>
    <xf numFmtId="0" fontId="149" fillId="6" borderId="0" xfId="0" applyFont="1" applyFill="1" applyAlignment="1" applyProtection="1">
      <alignment horizontal="left" indent="1"/>
      <protection hidden="1"/>
    </xf>
    <xf numFmtId="166" fontId="52" fillId="11" borderId="89" xfId="90" applyNumberFormat="1" applyFont="1" applyFill="1" applyBorder="1" applyAlignment="1" applyProtection="1">
      <alignment vertical="center"/>
      <protection locked="0"/>
    </xf>
    <xf numFmtId="0" fontId="6" fillId="21" borderId="27" xfId="90" applyFont="1" applyFill="1" applyBorder="1" applyProtection="1">
      <protection locked="0"/>
    </xf>
    <xf numFmtId="0" fontId="93" fillId="7" borderId="0" xfId="0" applyFont="1" applyFill="1" applyAlignment="1">
      <alignment horizontal="right" vertical="center" indent="2"/>
    </xf>
    <xf numFmtId="0" fontId="197" fillId="6" borderId="67" xfId="0" quotePrefix="1" applyFont="1" applyFill="1" applyBorder="1" applyAlignment="1" applyProtection="1">
      <alignment horizontal="right" vertical="center" indent="1"/>
      <protection hidden="1"/>
    </xf>
    <xf numFmtId="0" fontId="168" fillId="6" borderId="0" xfId="0" applyFont="1" applyFill="1" applyAlignment="1" applyProtection="1">
      <alignment horizontal="center" vertical="center"/>
      <protection hidden="1"/>
    </xf>
    <xf numFmtId="0" fontId="164" fillId="6" borderId="0" xfId="0" applyFont="1" applyFill="1" applyAlignment="1" applyProtection="1">
      <alignment horizontal="center" vertical="center"/>
      <protection hidden="1"/>
    </xf>
    <xf numFmtId="0" fontId="53" fillId="23" borderId="0" xfId="0" applyFont="1" applyFill="1" applyAlignment="1" applyProtection="1">
      <alignment horizontal="left" indent="1"/>
      <protection locked="0"/>
    </xf>
    <xf numFmtId="0" fontId="69" fillId="0" borderId="0" xfId="0" applyFont="1" applyAlignment="1" applyProtection="1">
      <alignment horizontal="left" indent="1"/>
      <protection locked="0"/>
    </xf>
    <xf numFmtId="0" fontId="69" fillId="21" borderId="75" xfId="0" applyFont="1" applyFill="1" applyBorder="1" applyAlignment="1" applyProtection="1">
      <alignment horizontal="left" indent="1"/>
      <protection locked="0"/>
    </xf>
    <xf numFmtId="0" fontId="36" fillId="9" borderId="0" xfId="0" applyFont="1" applyFill="1" applyProtection="1">
      <protection hidden="1"/>
    </xf>
    <xf numFmtId="1" fontId="196" fillId="6" borderId="0" xfId="0" quotePrefix="1" applyNumberFormat="1" applyFont="1" applyFill="1" applyAlignment="1" applyProtection="1">
      <alignment horizontal="right" vertical="center" indent="1"/>
      <protection hidden="1"/>
    </xf>
    <xf numFmtId="10" fontId="196" fillId="6" borderId="0" xfId="22" quotePrefix="1" applyNumberFormat="1" applyFont="1" applyFill="1" applyBorder="1" applyAlignment="1" applyProtection="1">
      <alignment horizontal="center" vertical="center"/>
      <protection hidden="1"/>
    </xf>
    <xf numFmtId="167" fontId="196" fillId="6" borderId="0" xfId="0" quotePrefix="1" applyNumberFormat="1" applyFont="1" applyFill="1" applyAlignment="1" applyProtection="1">
      <alignment horizontal="center" vertical="center"/>
      <protection hidden="1"/>
    </xf>
    <xf numFmtId="0" fontId="196" fillId="6" borderId="0" xfId="0" quotePrefix="1" applyFont="1" applyFill="1" applyAlignment="1" applyProtection="1">
      <alignment horizontal="center" vertical="center"/>
      <protection hidden="1"/>
    </xf>
    <xf numFmtId="0" fontId="196" fillId="6" borderId="80" xfId="0" quotePrefix="1" applyFont="1" applyFill="1" applyBorder="1" applyAlignment="1" applyProtection="1">
      <alignment vertical="center"/>
      <protection hidden="1"/>
    </xf>
    <xf numFmtId="0" fontId="196" fillId="6" borderId="85" xfId="0" quotePrefix="1" applyFont="1" applyFill="1" applyBorder="1" applyAlignment="1" applyProtection="1">
      <alignment vertical="center"/>
      <protection hidden="1"/>
    </xf>
    <xf numFmtId="0" fontId="196" fillId="6" borderId="82" xfId="0" quotePrefix="1" applyFont="1" applyFill="1" applyBorder="1" applyAlignment="1" applyProtection="1">
      <alignment vertical="center"/>
      <protection hidden="1"/>
    </xf>
    <xf numFmtId="0" fontId="196" fillId="6" borderId="67" xfId="0" quotePrefix="1" applyFont="1" applyFill="1" applyBorder="1" applyAlignment="1" applyProtection="1">
      <alignment vertical="center"/>
      <protection hidden="1"/>
    </xf>
    <xf numFmtId="0" fontId="196" fillId="6" borderId="83" xfId="0" quotePrefix="1" applyFont="1" applyFill="1" applyBorder="1" applyAlignment="1" applyProtection="1">
      <alignment vertical="center"/>
      <protection hidden="1"/>
    </xf>
    <xf numFmtId="0" fontId="187" fillId="6" borderId="0" xfId="0" applyFont="1" applyFill="1" applyAlignment="1" applyProtection="1">
      <alignment vertical="center"/>
      <protection hidden="1"/>
    </xf>
    <xf numFmtId="0" fontId="139" fillId="6" borderId="0" xfId="0" applyFont="1" applyFill="1" applyAlignment="1" applyProtection="1">
      <alignment vertical="center"/>
      <protection hidden="1"/>
    </xf>
    <xf numFmtId="0" fontId="121" fillId="6" borderId="0" xfId="0" applyFont="1" applyFill="1" applyProtection="1">
      <protection hidden="1"/>
    </xf>
    <xf numFmtId="0" fontId="219" fillId="6" borderId="0" xfId="0" applyFont="1" applyFill="1" applyAlignment="1" applyProtection="1">
      <alignment vertical="center"/>
      <protection hidden="1"/>
    </xf>
    <xf numFmtId="0" fontId="219" fillId="6" borderId="67" xfId="0" applyFont="1" applyFill="1" applyBorder="1" applyAlignment="1" applyProtection="1">
      <alignment vertical="center"/>
      <protection hidden="1"/>
    </xf>
    <xf numFmtId="0" fontId="218" fillId="6" borderId="0" xfId="0" applyFont="1" applyFill="1" applyAlignment="1" applyProtection="1">
      <alignment horizontal="left" vertical="center"/>
      <protection hidden="1"/>
    </xf>
    <xf numFmtId="0" fontId="150" fillId="6" borderId="0" xfId="0" applyFont="1" applyFill="1" applyAlignment="1" applyProtection="1">
      <alignment vertical="center"/>
      <protection hidden="1"/>
    </xf>
    <xf numFmtId="0" fontId="43" fillId="21" borderId="15" xfId="90" applyFont="1" applyFill="1" applyBorder="1" applyProtection="1">
      <protection hidden="1"/>
    </xf>
    <xf numFmtId="0" fontId="149" fillId="0" borderId="0" xfId="0" applyFont="1" applyProtection="1">
      <protection hidden="1"/>
    </xf>
    <xf numFmtId="0" fontId="149" fillId="31" borderId="0" xfId="0" applyFont="1" applyFill="1" applyProtection="1">
      <protection hidden="1"/>
    </xf>
    <xf numFmtId="0" fontId="41" fillId="6" borderId="0" xfId="0" applyFont="1" applyFill="1" applyAlignment="1" applyProtection="1">
      <alignment horizontal="center"/>
      <protection locked="0"/>
    </xf>
    <xf numFmtId="0" fontId="176" fillId="6" borderId="0" xfId="0" applyFont="1" applyFill="1" applyAlignment="1" applyProtection="1">
      <alignment horizontal="center" vertical="center"/>
      <protection locked="0"/>
    </xf>
    <xf numFmtId="0" fontId="85" fillId="6" borderId="0" xfId="0" applyFont="1" applyFill="1" applyAlignment="1" applyProtection="1">
      <alignment horizontal="left" vertical="center" indent="4"/>
      <protection locked="0"/>
    </xf>
    <xf numFmtId="0" fontId="49" fillId="0" borderId="3" xfId="0" applyFont="1" applyBorder="1" applyAlignment="1" applyProtection="1">
      <alignment horizontal="left" vertical="center" indent="1"/>
      <protection locked="0" hidden="1"/>
    </xf>
    <xf numFmtId="0" fontId="6" fillId="21" borderId="0" xfId="90" applyFont="1" applyFill="1"/>
    <xf numFmtId="0" fontId="155" fillId="21" borderId="0" xfId="0" applyFont="1" applyFill="1" applyAlignment="1" applyProtection="1">
      <alignment vertical="center" wrapText="1"/>
      <protection hidden="1"/>
    </xf>
    <xf numFmtId="0" fontId="43" fillId="6" borderId="0" xfId="90" applyFont="1" applyFill="1" applyProtection="1">
      <protection hidden="1"/>
    </xf>
    <xf numFmtId="0" fontId="43" fillId="6" borderId="15" xfId="90" applyFont="1" applyFill="1" applyBorder="1" applyProtection="1">
      <protection hidden="1"/>
    </xf>
    <xf numFmtId="0" fontId="14" fillId="21" borderId="0" xfId="90" applyFont="1" applyFill="1"/>
    <xf numFmtId="0" fontId="6" fillId="8" borderId="0" xfId="90" applyFont="1" applyFill="1"/>
    <xf numFmtId="0" fontId="6" fillId="8" borderId="15" xfId="90" applyFont="1" applyFill="1" applyBorder="1"/>
    <xf numFmtId="0" fontId="6" fillId="6" borderId="0" xfId="90" applyFont="1" applyFill="1"/>
    <xf numFmtId="166" fontId="58" fillId="6" borderId="104" xfId="90" applyNumberFormat="1" applyFont="1" applyFill="1" applyBorder="1"/>
    <xf numFmtId="166" fontId="58" fillId="6" borderId="105" xfId="90" applyNumberFormat="1" applyFont="1" applyFill="1" applyBorder="1"/>
    <xf numFmtId="166" fontId="58" fillId="6" borderId="107" xfId="90" applyNumberFormat="1" applyFont="1" applyFill="1" applyBorder="1"/>
    <xf numFmtId="166" fontId="58" fillId="6" borderId="0" xfId="90" applyNumberFormat="1" applyFont="1" applyFill="1"/>
    <xf numFmtId="0" fontId="14" fillId="21" borderId="27" xfId="90" applyFont="1" applyFill="1" applyBorder="1"/>
    <xf numFmtId="0" fontId="6" fillId="6" borderId="0" xfId="90" applyFont="1" applyFill="1" applyAlignment="1">
      <alignment vertical="center"/>
    </xf>
    <xf numFmtId="0" fontId="43" fillId="6" borderId="14" xfId="90" applyFont="1" applyFill="1" applyBorder="1" applyProtection="1">
      <protection hidden="1"/>
    </xf>
    <xf numFmtId="0" fontId="59" fillId="8" borderId="0" xfId="90" applyFont="1" applyFill="1" applyAlignment="1">
      <alignment vertical="center"/>
    </xf>
    <xf numFmtId="0" fontId="59" fillId="8" borderId="15" xfId="90" applyFont="1" applyFill="1" applyBorder="1" applyAlignment="1">
      <alignment vertical="center"/>
    </xf>
    <xf numFmtId="166" fontId="71" fillId="6" borderId="0" xfId="90" applyNumberFormat="1" applyFont="1" applyFill="1" applyAlignment="1">
      <alignment vertical="center"/>
    </xf>
    <xf numFmtId="166" fontId="71" fillId="6" borderId="95" xfId="90" applyNumberFormat="1" applyFont="1" applyFill="1" applyBorder="1" applyAlignment="1">
      <alignment vertical="center"/>
    </xf>
    <xf numFmtId="0" fontId="43" fillId="6" borderId="92" xfId="90" applyFont="1" applyFill="1" applyBorder="1" applyProtection="1">
      <protection hidden="1"/>
    </xf>
    <xf numFmtId="0" fontId="43" fillId="6" borderId="208" xfId="90" applyFont="1" applyFill="1" applyBorder="1" applyProtection="1">
      <protection hidden="1"/>
    </xf>
    <xf numFmtId="166" fontId="58" fillId="6" borderId="108" xfId="90" applyNumberFormat="1" applyFont="1" applyFill="1" applyBorder="1"/>
    <xf numFmtId="166" fontId="58" fillId="6" borderId="109" xfId="90" applyNumberFormat="1" applyFont="1" applyFill="1" applyBorder="1"/>
    <xf numFmtId="0" fontId="43" fillId="6" borderId="93" xfId="90" applyFont="1" applyFill="1" applyBorder="1" applyProtection="1">
      <protection hidden="1"/>
    </xf>
    <xf numFmtId="0" fontId="43" fillId="6" borderId="94" xfId="90" applyFont="1" applyFill="1" applyBorder="1" applyProtection="1">
      <protection hidden="1"/>
    </xf>
    <xf numFmtId="0" fontId="43" fillId="6" borderId="95" xfId="90" applyFont="1" applyFill="1" applyBorder="1" applyProtection="1">
      <protection hidden="1"/>
    </xf>
    <xf numFmtId="0" fontId="43" fillId="6" borderId="96" xfId="90" applyFont="1" applyFill="1" applyBorder="1" applyProtection="1">
      <protection hidden="1"/>
    </xf>
    <xf numFmtId="0" fontId="6" fillId="21" borderId="93" xfId="90" applyFont="1" applyFill="1" applyBorder="1"/>
    <xf numFmtId="0" fontId="70" fillId="6" borderId="0" xfId="90" applyFont="1" applyFill="1" applyAlignment="1">
      <alignment vertical="center"/>
    </xf>
    <xf numFmtId="0" fontId="70" fillId="6" borderId="0" xfId="90" applyFont="1" applyFill="1" applyAlignment="1">
      <alignment horizontal="left" vertical="center" indent="1"/>
    </xf>
    <xf numFmtId="0" fontId="196" fillId="6" borderId="0" xfId="0" quotePrefix="1" applyFont="1" applyFill="1" applyAlignment="1" applyProtection="1">
      <alignment horizontal="right" vertical="center" indent="1"/>
      <protection hidden="1"/>
    </xf>
    <xf numFmtId="0" fontId="197" fillId="6" borderId="0" xfId="0" quotePrefix="1" applyFont="1" applyFill="1" applyAlignment="1" applyProtection="1">
      <alignment horizontal="left" vertical="center" indent="1"/>
      <protection hidden="1"/>
    </xf>
    <xf numFmtId="166" fontId="197" fillId="6" borderId="0" xfId="0" quotePrefix="1" applyNumberFormat="1" applyFont="1" applyFill="1" applyAlignment="1" applyProtection="1">
      <alignment horizontal="center" vertical="center"/>
      <protection hidden="1"/>
    </xf>
    <xf numFmtId="0" fontId="197" fillId="6" borderId="0" xfId="0" quotePrefix="1" applyFont="1" applyFill="1" applyAlignment="1" applyProtection="1">
      <alignment horizontal="center" vertical="center"/>
      <protection hidden="1"/>
    </xf>
    <xf numFmtId="166" fontId="196" fillId="6" borderId="0" xfId="0" quotePrefix="1" applyNumberFormat="1" applyFont="1" applyFill="1" applyAlignment="1" applyProtection="1">
      <alignment horizontal="center" vertical="center"/>
      <protection hidden="1"/>
    </xf>
    <xf numFmtId="0" fontId="197" fillId="6" borderId="0" xfId="0" quotePrefix="1" applyFont="1" applyFill="1" applyAlignment="1" applyProtection="1">
      <alignment vertical="center"/>
      <protection hidden="1"/>
    </xf>
    <xf numFmtId="0" fontId="140" fillId="21" borderId="59" xfId="0" applyFont="1" applyFill="1" applyBorder="1" applyAlignment="1" applyProtection="1">
      <alignment vertical="center" wrapText="1"/>
      <protection hidden="1"/>
    </xf>
    <xf numFmtId="0" fontId="140" fillId="21" borderId="0" xfId="0" applyFont="1" applyFill="1" applyAlignment="1" applyProtection="1">
      <alignment vertical="center" wrapText="1"/>
      <protection hidden="1"/>
    </xf>
    <xf numFmtId="0" fontId="149" fillId="24" borderId="0" xfId="0" applyFont="1" applyFill="1" applyProtection="1">
      <protection hidden="1"/>
    </xf>
    <xf numFmtId="0" fontId="237" fillId="6" borderId="0" xfId="0" applyFont="1" applyFill="1" applyAlignment="1" applyProtection="1">
      <alignment horizontal="left" vertical="center" wrapText="1"/>
      <protection hidden="1"/>
    </xf>
    <xf numFmtId="0" fontId="237" fillId="6" borderId="0" xfId="0" applyFont="1" applyFill="1" applyAlignment="1" applyProtection="1">
      <alignment horizontal="left" vertical="center"/>
      <protection hidden="1"/>
    </xf>
    <xf numFmtId="0" fontId="238" fillId="29" borderId="0" xfId="0" applyFont="1" applyFill="1" applyAlignment="1" applyProtection="1">
      <alignment vertical="top"/>
      <protection hidden="1"/>
    </xf>
    <xf numFmtId="0" fontId="218" fillId="25" borderId="0" xfId="0" applyFont="1" applyFill="1" applyAlignment="1" applyProtection="1">
      <alignment vertical="center"/>
      <protection hidden="1"/>
    </xf>
    <xf numFmtId="0" fontId="238" fillId="29" borderId="0" xfId="0" applyFont="1" applyFill="1" applyAlignment="1" applyProtection="1">
      <alignment horizontal="left" vertical="center"/>
      <protection hidden="1"/>
    </xf>
    <xf numFmtId="0" fontId="65" fillId="7" borderId="0" xfId="0" applyFont="1" applyFill="1" applyAlignment="1">
      <alignment horizontal="center"/>
    </xf>
    <xf numFmtId="49" fontId="49" fillId="0" borderId="0" xfId="0" applyNumberFormat="1" applyFont="1" applyAlignment="1" applyProtection="1">
      <alignment horizontal="center" vertical="center"/>
      <protection hidden="1"/>
    </xf>
    <xf numFmtId="0" fontId="101" fillId="0" borderId="0" xfId="0" applyFont="1" applyAlignment="1" applyProtection="1">
      <alignment horizontal="left" vertical="center" indent="5"/>
      <protection hidden="1"/>
    </xf>
    <xf numFmtId="0" fontId="95" fillId="0" borderId="69" xfId="0" applyFont="1" applyBorder="1" applyAlignment="1" applyProtection="1">
      <alignment horizontal="right" vertical="center" indent="1"/>
      <protection hidden="1"/>
    </xf>
    <xf numFmtId="0" fontId="95" fillId="0" borderId="0" xfId="0" applyFont="1" applyAlignment="1" applyProtection="1">
      <alignment horizontal="right" vertical="center" indent="1"/>
      <protection hidden="1"/>
    </xf>
    <xf numFmtId="0" fontId="194" fillId="6" borderId="80" xfId="0" applyFont="1" applyFill="1" applyBorder="1" applyAlignment="1" applyProtection="1">
      <alignment horizontal="center" vertical="top"/>
      <protection hidden="1"/>
    </xf>
    <xf numFmtId="0" fontId="194" fillId="6" borderId="0" xfId="0" applyFont="1" applyFill="1" applyAlignment="1" applyProtection="1">
      <alignment horizontal="center" vertical="top"/>
      <protection hidden="1"/>
    </xf>
    <xf numFmtId="0" fontId="194" fillId="6" borderId="85" xfId="0" applyFont="1" applyFill="1" applyBorder="1" applyAlignment="1" applyProtection="1">
      <alignment horizontal="center" vertical="top"/>
      <protection hidden="1"/>
    </xf>
    <xf numFmtId="0" fontId="194" fillId="6" borderId="82" xfId="0" applyFont="1" applyFill="1" applyBorder="1" applyAlignment="1" applyProtection="1">
      <alignment horizontal="center" vertical="top"/>
      <protection hidden="1"/>
    </xf>
    <xf numFmtId="0" fontId="194" fillId="6" borderId="67" xfId="0" applyFont="1" applyFill="1" applyBorder="1" applyAlignment="1" applyProtection="1">
      <alignment horizontal="center" vertical="top"/>
      <protection hidden="1"/>
    </xf>
    <xf numFmtId="0" fontId="194" fillId="6" borderId="83" xfId="0" applyFont="1" applyFill="1" applyBorder="1" applyAlignment="1" applyProtection="1">
      <alignment horizontal="center" vertical="top"/>
      <protection hidden="1"/>
    </xf>
    <xf numFmtId="0" fontId="135" fillId="6" borderId="78" xfId="0" applyFont="1" applyFill="1" applyBorder="1" applyAlignment="1" applyProtection="1">
      <alignment horizontal="left" vertical="center" indent="1"/>
      <protection hidden="1"/>
    </xf>
    <xf numFmtId="0" fontId="135" fillId="6" borderId="66" xfId="0" applyFont="1" applyFill="1" applyBorder="1" applyAlignment="1" applyProtection="1">
      <alignment horizontal="left" vertical="center" indent="1"/>
      <protection hidden="1"/>
    </xf>
    <xf numFmtId="0" fontId="135" fillId="6" borderId="84" xfId="0" applyFont="1" applyFill="1" applyBorder="1" applyAlignment="1" applyProtection="1">
      <alignment horizontal="left" vertical="center" indent="1"/>
      <protection hidden="1"/>
    </xf>
    <xf numFmtId="0" fontId="184" fillId="6" borderId="80" xfId="0" applyFont="1" applyFill="1" applyBorder="1" applyAlignment="1" applyProtection="1">
      <alignment horizontal="center" vertical="top"/>
      <protection hidden="1"/>
    </xf>
    <xf numFmtId="0" fontId="184" fillId="6" borderId="0" xfId="0" applyFont="1" applyFill="1" applyAlignment="1" applyProtection="1">
      <alignment horizontal="center" vertical="top"/>
      <protection hidden="1"/>
    </xf>
    <xf numFmtId="0" fontId="184" fillId="6" borderId="85" xfId="0" applyFont="1" applyFill="1" applyBorder="1" applyAlignment="1" applyProtection="1">
      <alignment horizontal="center" vertical="top"/>
      <protection hidden="1"/>
    </xf>
    <xf numFmtId="0" fontId="184" fillId="6" borderId="82" xfId="0" applyFont="1" applyFill="1" applyBorder="1" applyAlignment="1" applyProtection="1">
      <alignment horizontal="center" vertical="top"/>
      <protection hidden="1"/>
    </xf>
    <xf numFmtId="0" fontId="184" fillId="6" borderId="67" xfId="0" applyFont="1" applyFill="1" applyBorder="1" applyAlignment="1" applyProtection="1">
      <alignment horizontal="center" vertical="top"/>
      <protection hidden="1"/>
    </xf>
    <xf numFmtId="0" fontId="184" fillId="6" borderId="83" xfId="0" applyFont="1" applyFill="1" applyBorder="1" applyAlignment="1" applyProtection="1">
      <alignment horizontal="center" vertical="top"/>
      <protection hidden="1"/>
    </xf>
    <xf numFmtId="0" fontId="84" fillId="6" borderId="0" xfId="0" applyFont="1" applyFill="1" applyAlignment="1" applyProtection="1">
      <alignment horizontal="left" vertical="top" wrapText="1"/>
      <protection hidden="1"/>
    </xf>
    <xf numFmtId="0" fontId="159" fillId="24" borderId="74" xfId="0" applyFont="1" applyFill="1" applyBorder="1" applyAlignment="1" applyProtection="1">
      <alignment horizontal="center" vertical="center"/>
      <protection hidden="1"/>
    </xf>
    <xf numFmtId="0" fontId="159" fillId="24" borderId="75" xfId="0" applyFont="1" applyFill="1" applyBorder="1" applyAlignment="1" applyProtection="1">
      <alignment horizontal="center" vertical="center"/>
      <protection hidden="1"/>
    </xf>
    <xf numFmtId="0" fontId="159" fillId="24" borderId="76" xfId="0" applyFont="1" applyFill="1" applyBorder="1" applyAlignment="1" applyProtection="1">
      <alignment horizontal="center" vertical="center"/>
      <protection hidden="1"/>
    </xf>
    <xf numFmtId="0" fontId="100" fillId="6" borderId="80" xfId="0" applyFont="1" applyFill="1" applyBorder="1" applyAlignment="1" applyProtection="1">
      <alignment horizontal="center" vertical="center"/>
      <protection hidden="1"/>
    </xf>
    <xf numFmtId="0" fontId="100" fillId="6" borderId="0" xfId="0" applyFont="1" applyFill="1" applyAlignment="1" applyProtection="1">
      <alignment horizontal="center" vertical="center"/>
      <protection hidden="1"/>
    </xf>
    <xf numFmtId="0" fontId="100" fillId="6" borderId="85" xfId="0" applyFont="1" applyFill="1" applyBorder="1" applyAlignment="1" applyProtection="1">
      <alignment horizontal="center" vertical="center"/>
      <protection hidden="1"/>
    </xf>
    <xf numFmtId="0" fontId="135" fillId="6" borderId="78" xfId="0" applyFont="1" applyFill="1" applyBorder="1" applyAlignment="1" applyProtection="1">
      <alignment horizontal="center" vertical="center"/>
      <protection hidden="1"/>
    </xf>
    <xf numFmtId="0" fontId="135" fillId="6" borderId="66" xfId="0" applyFont="1" applyFill="1" applyBorder="1" applyAlignment="1" applyProtection="1">
      <alignment horizontal="center" vertical="center"/>
      <protection hidden="1"/>
    </xf>
    <xf numFmtId="0" fontId="135" fillId="6" borderId="84" xfId="0" applyFont="1" applyFill="1" applyBorder="1" applyAlignment="1" applyProtection="1">
      <alignment horizontal="center" vertical="center"/>
      <protection hidden="1"/>
    </xf>
    <xf numFmtId="0" fontId="84" fillId="6" borderId="0" xfId="0" applyFont="1" applyFill="1" applyAlignment="1" applyProtection="1">
      <alignment horizontal="left" wrapText="1"/>
      <protection hidden="1"/>
    </xf>
    <xf numFmtId="0" fontId="111" fillId="6" borderId="0" xfId="0" applyFont="1" applyFill="1" applyAlignment="1" applyProtection="1">
      <alignment horizontal="left"/>
      <protection hidden="1"/>
    </xf>
    <xf numFmtId="0" fontId="222" fillId="6" borderId="80" xfId="0" applyFont="1" applyFill="1" applyBorder="1" applyAlignment="1" applyProtection="1">
      <alignment horizontal="center" vertical="top"/>
      <protection hidden="1"/>
    </xf>
    <xf numFmtId="0" fontId="222" fillId="6" borderId="0" xfId="0" applyFont="1" applyFill="1" applyAlignment="1" applyProtection="1">
      <alignment horizontal="center" vertical="top"/>
      <protection hidden="1"/>
    </xf>
    <xf numFmtId="0" fontId="222" fillId="6" borderId="85" xfId="0" applyFont="1" applyFill="1" applyBorder="1" applyAlignment="1" applyProtection="1">
      <alignment horizontal="center" vertical="top"/>
      <protection hidden="1"/>
    </xf>
    <xf numFmtId="0" fontId="222" fillId="6" borderId="82" xfId="0" applyFont="1" applyFill="1" applyBorder="1" applyAlignment="1" applyProtection="1">
      <alignment horizontal="center" vertical="top"/>
      <protection hidden="1"/>
    </xf>
    <xf numFmtId="0" fontId="222" fillId="6" borderId="67" xfId="0" applyFont="1" applyFill="1" applyBorder="1" applyAlignment="1" applyProtection="1">
      <alignment horizontal="center" vertical="top"/>
      <protection hidden="1"/>
    </xf>
    <xf numFmtId="0" fontId="222" fillId="6" borderId="83" xfId="0" applyFont="1" applyFill="1" applyBorder="1" applyAlignment="1" applyProtection="1">
      <alignment horizontal="center" vertical="top"/>
      <protection hidden="1"/>
    </xf>
    <xf numFmtId="0" fontId="202" fillId="6" borderId="82" xfId="0" applyFont="1" applyFill="1" applyBorder="1" applyAlignment="1" applyProtection="1">
      <alignment horizontal="center" vertical="top"/>
      <protection hidden="1"/>
    </xf>
    <xf numFmtId="0" fontId="202" fillId="6" borderId="67" xfId="0" applyFont="1" applyFill="1" applyBorder="1" applyAlignment="1" applyProtection="1">
      <alignment horizontal="center" vertical="top"/>
      <protection hidden="1"/>
    </xf>
    <xf numFmtId="0" fontId="202" fillId="6" borderId="83" xfId="0" applyFont="1" applyFill="1" applyBorder="1" applyAlignment="1" applyProtection="1">
      <alignment horizontal="center" vertical="top"/>
      <protection hidden="1"/>
    </xf>
    <xf numFmtId="0" fontId="100" fillId="6" borderId="82" xfId="0" applyFont="1" applyFill="1" applyBorder="1" applyAlignment="1" applyProtection="1">
      <alignment horizontal="center" vertical="center"/>
      <protection hidden="1"/>
    </xf>
    <xf numFmtId="0" fontId="100" fillId="6" borderId="67" xfId="0" applyFont="1" applyFill="1" applyBorder="1" applyAlignment="1" applyProtection="1">
      <alignment horizontal="center" vertical="center"/>
      <protection hidden="1"/>
    </xf>
    <xf numFmtId="0" fontId="100" fillId="6" borderId="83" xfId="0" applyFont="1" applyFill="1" applyBorder="1" applyAlignment="1" applyProtection="1">
      <alignment horizontal="center" vertical="center"/>
      <protection hidden="1"/>
    </xf>
    <xf numFmtId="0" fontId="55" fillId="31" borderId="0" xfId="0" applyFont="1" applyFill="1" applyAlignment="1" applyProtection="1">
      <alignment horizontal="center" vertical="center"/>
      <protection hidden="1"/>
    </xf>
    <xf numFmtId="0" fontId="218" fillId="25" borderId="0" xfId="0" applyFont="1" applyFill="1" applyAlignment="1" applyProtection="1">
      <alignment horizontal="left" vertical="center"/>
      <protection hidden="1"/>
    </xf>
    <xf numFmtId="0" fontId="239" fillId="6" borderId="0" xfId="0" applyFont="1" applyFill="1" applyAlignment="1" applyProtection="1">
      <alignment horizontal="left" vertical="center"/>
      <protection hidden="1"/>
    </xf>
    <xf numFmtId="0" fontId="240" fillId="6" borderId="0" xfId="0" applyFont="1" applyFill="1" applyAlignment="1" applyProtection="1">
      <alignment horizontal="left" vertical="center"/>
      <protection hidden="1"/>
    </xf>
    <xf numFmtId="0" fontId="237" fillId="6" borderId="0" xfId="0" applyFont="1" applyFill="1" applyAlignment="1" applyProtection="1">
      <alignment horizontal="left" vertical="center" wrapText="1"/>
      <protection hidden="1"/>
    </xf>
    <xf numFmtId="0" fontId="238" fillId="29" borderId="0" xfId="0" applyFont="1" applyFill="1" applyAlignment="1" applyProtection="1">
      <alignment horizontal="left" vertical="center" wrapText="1"/>
      <protection hidden="1"/>
    </xf>
    <xf numFmtId="0" fontId="91" fillId="25" borderId="0" xfId="0" applyFont="1" applyFill="1" applyAlignment="1" applyProtection="1">
      <alignment horizontal="center" vertical="center"/>
      <protection locked="0" hidden="1"/>
    </xf>
    <xf numFmtId="0" fontId="90" fillId="6" borderId="0" xfId="0" applyFont="1" applyFill="1" applyAlignment="1" applyProtection="1">
      <alignment horizontal="left" vertical="center"/>
      <protection hidden="1"/>
    </xf>
    <xf numFmtId="0" fontId="90" fillId="6" borderId="67" xfId="0" applyFont="1" applyFill="1" applyBorder="1" applyAlignment="1" applyProtection="1">
      <alignment horizontal="left" vertical="center"/>
      <protection hidden="1"/>
    </xf>
    <xf numFmtId="0" fontId="237" fillId="6" borderId="0" xfId="0" applyFont="1" applyFill="1" applyAlignment="1" applyProtection="1">
      <alignment horizontal="left" vertical="center"/>
      <protection hidden="1"/>
    </xf>
    <xf numFmtId="0" fontId="143" fillId="30" borderId="0" xfId="0" applyFont="1" applyFill="1" applyAlignment="1" applyProtection="1">
      <alignment horizontal="center"/>
      <protection hidden="1"/>
    </xf>
    <xf numFmtId="0" fontId="132" fillId="21" borderId="0" xfId="0" applyFont="1" applyFill="1" applyAlignment="1" applyProtection="1">
      <alignment horizontal="left" vertical="center"/>
      <protection hidden="1"/>
    </xf>
    <xf numFmtId="14" fontId="201" fillId="24" borderId="138" xfId="0" applyNumberFormat="1" applyFont="1" applyFill="1" applyBorder="1" applyAlignment="1" applyProtection="1">
      <alignment horizontal="center" vertical="center"/>
      <protection hidden="1"/>
    </xf>
    <xf numFmtId="14" fontId="201" fillId="24" borderId="0" xfId="0" applyNumberFormat="1" applyFont="1" applyFill="1" applyAlignment="1" applyProtection="1">
      <alignment horizontal="center" vertical="center"/>
      <protection hidden="1"/>
    </xf>
    <xf numFmtId="0" fontId="168" fillId="6" borderId="76" xfId="0" applyFont="1" applyFill="1" applyBorder="1" applyAlignment="1" applyProtection="1">
      <alignment horizontal="center" vertical="center"/>
      <protection hidden="1"/>
    </xf>
    <xf numFmtId="0" fontId="168" fillId="6" borderId="74" xfId="0" applyFont="1" applyFill="1" applyBorder="1" applyAlignment="1" applyProtection="1">
      <alignment horizontal="center" vertical="center"/>
      <protection hidden="1"/>
    </xf>
    <xf numFmtId="0" fontId="114" fillId="6" borderId="76" xfId="0" applyFont="1" applyFill="1" applyBorder="1" applyAlignment="1" applyProtection="1">
      <alignment horizontal="center" vertical="center"/>
      <protection hidden="1"/>
    </xf>
    <xf numFmtId="0" fontId="114" fillId="6" borderId="73" xfId="0" applyFont="1" applyFill="1" applyBorder="1" applyAlignment="1" applyProtection="1">
      <alignment horizontal="center" vertical="center"/>
      <protection hidden="1"/>
    </xf>
    <xf numFmtId="0" fontId="93" fillId="7" borderId="0" xfId="0" applyFont="1" applyFill="1" applyAlignment="1">
      <alignment horizontal="right" vertical="center"/>
    </xf>
    <xf numFmtId="0" fontId="213" fillId="14" borderId="74" xfId="0" applyFont="1" applyFill="1" applyBorder="1" applyAlignment="1" applyProtection="1">
      <alignment horizontal="center" vertical="center"/>
      <protection locked="0"/>
    </xf>
    <xf numFmtId="0" fontId="213" fillId="14" borderId="75" xfId="0" applyFont="1" applyFill="1" applyBorder="1" applyAlignment="1" applyProtection="1">
      <alignment horizontal="center" vertical="center"/>
      <protection locked="0"/>
    </xf>
    <xf numFmtId="0" fontId="213" fillId="14" borderId="75" xfId="0" applyFont="1" applyFill="1" applyBorder="1" applyAlignment="1" applyProtection="1">
      <alignment horizontal="left" vertical="center" indent="1"/>
      <protection locked="0"/>
    </xf>
    <xf numFmtId="0" fontId="213" fillId="14" borderId="76" xfId="0" applyFont="1" applyFill="1" applyBorder="1" applyAlignment="1" applyProtection="1">
      <alignment horizontal="left" vertical="center" indent="1"/>
      <protection locked="0"/>
    </xf>
    <xf numFmtId="14" fontId="225" fillId="7" borderId="67" xfId="0" applyNumberFormat="1" applyFont="1" applyFill="1" applyBorder="1" applyAlignment="1" applyProtection="1">
      <alignment horizontal="center" vertical="center"/>
      <protection hidden="1"/>
    </xf>
    <xf numFmtId="14" fontId="201" fillId="7" borderId="0" xfId="0" applyNumberFormat="1" applyFont="1" applyFill="1" applyAlignment="1" applyProtection="1">
      <alignment horizontal="center" vertical="center"/>
      <protection hidden="1"/>
    </xf>
    <xf numFmtId="14" fontId="225" fillId="7" borderId="0" xfId="0" applyNumberFormat="1" applyFont="1" applyFill="1" applyAlignment="1" applyProtection="1">
      <alignment horizontal="center" vertical="center"/>
      <protection hidden="1"/>
    </xf>
    <xf numFmtId="0" fontId="154" fillId="22" borderId="0" xfId="0" applyFont="1" applyFill="1" applyAlignment="1" applyProtection="1">
      <alignment horizontal="center" vertical="center"/>
      <protection hidden="1"/>
    </xf>
    <xf numFmtId="0" fontId="235" fillId="21" borderId="59" xfId="0" applyFont="1" applyFill="1" applyBorder="1" applyAlignment="1" applyProtection="1">
      <alignment horizontal="left" vertical="top" wrapText="1"/>
      <protection hidden="1"/>
    </xf>
    <xf numFmtId="0" fontId="235" fillId="21" borderId="0" xfId="0" applyFont="1" applyFill="1" applyAlignment="1" applyProtection="1">
      <alignment horizontal="left" vertical="top" wrapText="1"/>
      <protection hidden="1"/>
    </xf>
    <xf numFmtId="0" fontId="140" fillId="21" borderId="59" xfId="0" applyFont="1" applyFill="1" applyBorder="1" applyAlignment="1" applyProtection="1">
      <alignment horizontal="left" vertical="top" wrapText="1"/>
      <protection hidden="1"/>
    </xf>
    <xf numFmtId="0" fontId="140" fillId="21" borderId="0" xfId="0" applyFont="1" applyFill="1" applyAlignment="1" applyProtection="1">
      <alignment horizontal="left" vertical="top" wrapText="1"/>
      <protection hidden="1"/>
    </xf>
    <xf numFmtId="0" fontId="140" fillId="21" borderId="59" xfId="0" applyFont="1" applyFill="1" applyBorder="1" applyAlignment="1" applyProtection="1">
      <alignment horizontal="left" vertical="center" wrapText="1"/>
      <protection hidden="1"/>
    </xf>
    <xf numFmtId="0" fontId="140" fillId="21" borderId="0" xfId="0" applyFont="1" applyFill="1" applyAlignment="1" applyProtection="1">
      <alignment horizontal="left" vertical="center" wrapText="1"/>
      <protection hidden="1"/>
    </xf>
    <xf numFmtId="0" fontId="196" fillId="6" borderId="0" xfId="0" quotePrefix="1" applyFont="1" applyFill="1" applyAlignment="1" applyProtection="1">
      <alignment horizontal="right" vertical="center" indent="1"/>
      <protection hidden="1"/>
    </xf>
    <xf numFmtId="166" fontId="196" fillId="6" borderId="0" xfId="0" quotePrefix="1" applyNumberFormat="1" applyFont="1" applyFill="1" applyAlignment="1" applyProtection="1">
      <alignment horizontal="center" vertical="center"/>
      <protection hidden="1"/>
    </xf>
    <xf numFmtId="0" fontId="230" fillId="6" borderId="60" xfId="0" quotePrefix="1" applyFont="1" applyFill="1" applyBorder="1" applyAlignment="1" applyProtection="1">
      <alignment vertical="center"/>
      <protection hidden="1"/>
    </xf>
    <xf numFmtId="0" fontId="197" fillId="6" borderId="60" xfId="0" quotePrefix="1" applyFont="1" applyFill="1" applyBorder="1" applyAlignment="1" applyProtection="1">
      <alignment horizontal="center" vertical="center"/>
      <protection hidden="1"/>
    </xf>
    <xf numFmtId="14" fontId="201" fillId="24" borderId="178" xfId="0" applyNumberFormat="1" applyFont="1" applyFill="1" applyBorder="1" applyAlignment="1" applyProtection="1">
      <alignment horizontal="center" vertical="center"/>
      <protection hidden="1"/>
    </xf>
    <xf numFmtId="14" fontId="201" fillId="24" borderId="191" xfId="0" applyNumberFormat="1" applyFont="1" applyFill="1" applyBorder="1" applyAlignment="1" applyProtection="1">
      <alignment horizontal="center" vertical="center"/>
      <protection hidden="1"/>
    </xf>
    <xf numFmtId="14" fontId="201" fillId="24" borderId="177" xfId="0" applyNumberFormat="1" applyFont="1" applyFill="1" applyBorder="1" applyAlignment="1" applyProtection="1">
      <alignment horizontal="center" vertical="center"/>
      <protection hidden="1"/>
    </xf>
    <xf numFmtId="0" fontId="197" fillId="6" borderId="0" xfId="0" quotePrefix="1" applyFont="1" applyFill="1" applyAlignment="1" applyProtection="1">
      <alignment horizontal="left" vertical="center" indent="1"/>
      <protection hidden="1"/>
    </xf>
    <xf numFmtId="166" fontId="197" fillId="6" borderId="0" xfId="0" quotePrefix="1" applyNumberFormat="1" applyFont="1" applyFill="1" applyAlignment="1" applyProtection="1">
      <alignment horizontal="center" vertical="center"/>
      <protection hidden="1"/>
    </xf>
    <xf numFmtId="0" fontId="197" fillId="6" borderId="5" xfId="0" quotePrefix="1" applyFont="1" applyFill="1" applyBorder="1" applyAlignment="1" applyProtection="1">
      <alignment horizontal="left" vertical="center" indent="1"/>
      <protection hidden="1"/>
    </xf>
    <xf numFmtId="166" fontId="197" fillId="6" borderId="5" xfId="0" quotePrefix="1" applyNumberFormat="1" applyFont="1" applyFill="1" applyBorder="1" applyAlignment="1" applyProtection="1">
      <alignment horizontal="center" vertical="center"/>
      <protection hidden="1"/>
    </xf>
    <xf numFmtId="0" fontId="197" fillId="6" borderId="0" xfId="0" quotePrefix="1" applyFont="1" applyFill="1" applyAlignment="1" applyProtection="1">
      <alignment vertical="center"/>
      <protection hidden="1"/>
    </xf>
    <xf numFmtId="0" fontId="234" fillId="6" borderId="0" xfId="0" quotePrefix="1" applyFont="1" applyFill="1" applyAlignment="1" applyProtection="1">
      <alignment vertical="center"/>
      <protection hidden="1"/>
    </xf>
    <xf numFmtId="0" fontId="197" fillId="6" borderId="5" xfId="0" quotePrefix="1" applyFont="1" applyFill="1" applyBorder="1" applyAlignment="1" applyProtection="1">
      <alignment vertical="center"/>
      <protection hidden="1"/>
    </xf>
    <xf numFmtId="166" fontId="197" fillId="14" borderId="74" xfId="0" quotePrefix="1" applyNumberFormat="1" applyFont="1" applyFill="1" applyBorder="1" applyAlignment="1" applyProtection="1">
      <alignment horizontal="left" vertical="center" indent="1"/>
      <protection locked="0" hidden="1"/>
    </xf>
    <xf numFmtId="166" fontId="197" fillId="14" borderId="75" xfId="0" quotePrefix="1" applyNumberFormat="1" applyFont="1" applyFill="1" applyBorder="1" applyAlignment="1" applyProtection="1">
      <alignment horizontal="left" vertical="center" indent="1"/>
      <protection locked="0" hidden="1"/>
    </xf>
    <xf numFmtId="166" fontId="197" fillId="14" borderId="76" xfId="0" quotePrefix="1" applyNumberFormat="1" applyFont="1" applyFill="1" applyBorder="1" applyAlignment="1" applyProtection="1">
      <alignment horizontal="left" vertical="center" indent="1"/>
      <protection locked="0" hidden="1"/>
    </xf>
    <xf numFmtId="166" fontId="197" fillId="14" borderId="74" xfId="0" quotePrefix="1" applyNumberFormat="1" applyFont="1" applyFill="1" applyBorder="1" applyAlignment="1" applyProtection="1">
      <alignment horizontal="center" vertical="center"/>
      <protection locked="0" hidden="1"/>
    </xf>
    <xf numFmtId="166" fontId="197" fillId="14" borderId="75" xfId="0" quotePrefix="1" applyNumberFormat="1" applyFont="1" applyFill="1" applyBorder="1" applyAlignment="1" applyProtection="1">
      <alignment horizontal="center" vertical="center"/>
      <protection locked="0" hidden="1"/>
    </xf>
    <xf numFmtId="166" fontId="197" fillId="14" borderId="76" xfId="0" quotePrefix="1" applyNumberFormat="1" applyFont="1" applyFill="1" applyBorder="1" applyAlignment="1" applyProtection="1">
      <alignment horizontal="center" vertical="center"/>
      <protection locked="0" hidden="1"/>
    </xf>
    <xf numFmtId="9" fontId="196" fillId="6" borderId="79" xfId="22" quotePrefix="1" applyFont="1" applyFill="1" applyBorder="1" applyAlignment="1" applyProtection="1">
      <alignment horizontal="center" vertical="center"/>
      <protection hidden="1"/>
    </xf>
    <xf numFmtId="167" fontId="196" fillId="6" borderId="79" xfId="0" quotePrefix="1" applyNumberFormat="1" applyFont="1" applyFill="1" applyBorder="1" applyAlignment="1" applyProtection="1">
      <alignment horizontal="center" vertical="center"/>
      <protection hidden="1"/>
    </xf>
    <xf numFmtId="0" fontId="196" fillId="6" borderId="79" xfId="0" quotePrefix="1" applyFont="1" applyFill="1" applyBorder="1" applyAlignment="1" applyProtection="1">
      <alignment horizontal="center" vertical="center"/>
      <protection hidden="1"/>
    </xf>
    <xf numFmtId="166" fontId="197" fillId="6" borderId="66" xfId="0" quotePrefix="1" applyNumberFormat="1" applyFont="1" applyFill="1" applyBorder="1" applyAlignment="1" applyProtection="1">
      <alignment horizontal="center" vertical="center"/>
      <protection hidden="1"/>
    </xf>
    <xf numFmtId="10" fontId="196" fillId="6" borderId="79" xfId="22" quotePrefix="1" applyNumberFormat="1" applyFont="1" applyFill="1" applyBorder="1" applyAlignment="1" applyProtection="1">
      <alignment horizontal="center" vertical="center"/>
      <protection hidden="1"/>
    </xf>
    <xf numFmtId="166" fontId="197" fillId="14" borderId="195" xfId="0" quotePrefix="1" applyNumberFormat="1" applyFont="1" applyFill="1" applyBorder="1" applyAlignment="1" applyProtection="1">
      <alignment horizontal="left" vertical="center" indent="1"/>
      <protection locked="0" hidden="1"/>
    </xf>
    <xf numFmtId="166" fontId="197" fillId="14" borderId="196" xfId="0" quotePrefix="1" applyNumberFormat="1" applyFont="1" applyFill="1" applyBorder="1" applyAlignment="1" applyProtection="1">
      <alignment horizontal="left" vertical="center" indent="1"/>
      <protection locked="0" hidden="1"/>
    </xf>
    <xf numFmtId="166" fontId="197" fillId="14" borderId="197" xfId="0" quotePrefix="1" applyNumberFormat="1" applyFont="1" applyFill="1" applyBorder="1" applyAlignment="1" applyProtection="1">
      <alignment horizontal="left" vertical="center" indent="1"/>
      <protection locked="0" hidden="1"/>
    </xf>
    <xf numFmtId="1" fontId="196" fillId="6" borderId="227" xfId="0" quotePrefix="1" applyNumberFormat="1" applyFont="1" applyFill="1" applyBorder="1" applyAlignment="1" applyProtection="1">
      <alignment horizontal="right" vertical="center"/>
      <protection hidden="1"/>
    </xf>
    <xf numFmtId="1" fontId="196" fillId="6" borderId="226" xfId="0" quotePrefix="1" applyNumberFormat="1" applyFont="1" applyFill="1" applyBorder="1" applyAlignment="1" applyProtection="1">
      <alignment horizontal="right" vertical="center"/>
      <protection hidden="1"/>
    </xf>
    <xf numFmtId="1" fontId="196" fillId="6" borderId="228" xfId="0" quotePrefix="1" applyNumberFormat="1" applyFont="1" applyFill="1" applyBorder="1" applyAlignment="1" applyProtection="1">
      <alignment horizontal="right" vertical="center"/>
      <protection hidden="1"/>
    </xf>
    <xf numFmtId="1" fontId="197" fillId="6" borderId="195" xfId="0" quotePrefix="1" applyNumberFormat="1" applyFont="1" applyFill="1" applyBorder="1" applyAlignment="1" applyProtection="1">
      <alignment horizontal="center" vertical="center"/>
      <protection hidden="1"/>
    </xf>
    <xf numFmtId="1" fontId="197" fillId="6" borderId="196" xfId="0" quotePrefix="1" applyNumberFormat="1" applyFont="1" applyFill="1" applyBorder="1" applyAlignment="1" applyProtection="1">
      <alignment horizontal="center" vertical="center"/>
      <protection hidden="1"/>
    </xf>
    <xf numFmtId="1" fontId="197" fillId="6" borderId="197" xfId="0" quotePrefix="1" applyNumberFormat="1" applyFont="1" applyFill="1" applyBorder="1" applyAlignment="1" applyProtection="1">
      <alignment horizontal="center" vertical="center"/>
      <protection hidden="1"/>
    </xf>
    <xf numFmtId="10" fontId="196" fillId="14" borderId="200" xfId="22" quotePrefix="1" applyNumberFormat="1" applyFont="1" applyFill="1" applyBorder="1" applyAlignment="1" applyProtection="1">
      <alignment horizontal="center" vertical="center"/>
      <protection locked="0" hidden="1"/>
    </xf>
    <xf numFmtId="167" fontId="196" fillId="6" borderId="200" xfId="0" quotePrefix="1" applyNumberFormat="1" applyFont="1" applyFill="1" applyBorder="1" applyAlignment="1" applyProtection="1">
      <alignment horizontal="center" vertical="center"/>
      <protection hidden="1"/>
    </xf>
    <xf numFmtId="0" fontId="196" fillId="6" borderId="200" xfId="0" quotePrefix="1" applyFont="1" applyFill="1" applyBorder="1" applyAlignment="1" applyProtection="1">
      <alignment horizontal="center" vertical="center"/>
      <protection hidden="1"/>
    </xf>
    <xf numFmtId="10" fontId="196" fillId="14" borderId="73" xfId="22" quotePrefix="1" applyNumberFormat="1" applyFont="1" applyFill="1" applyBorder="1" applyAlignment="1" applyProtection="1">
      <alignment horizontal="center" vertical="center"/>
      <protection locked="0" hidden="1"/>
    </xf>
    <xf numFmtId="167" fontId="196" fillId="6" borderId="73" xfId="0" quotePrefix="1" applyNumberFormat="1" applyFont="1" applyFill="1" applyBorder="1" applyAlignment="1" applyProtection="1">
      <alignment horizontal="center" vertical="center"/>
      <protection hidden="1"/>
    </xf>
    <xf numFmtId="0" fontId="196" fillId="6" borderId="73" xfId="0" quotePrefix="1" applyFont="1" applyFill="1" applyBorder="1" applyAlignment="1" applyProtection="1">
      <alignment horizontal="center" vertical="center"/>
      <protection hidden="1"/>
    </xf>
    <xf numFmtId="1" fontId="197" fillId="6" borderId="73" xfId="0" quotePrefix="1" applyNumberFormat="1" applyFont="1" applyFill="1" applyBorder="1" applyAlignment="1" applyProtection="1">
      <alignment horizontal="center" vertical="center"/>
      <protection hidden="1"/>
    </xf>
    <xf numFmtId="166" fontId="221" fillId="6" borderId="78" xfId="0" quotePrefix="1" applyNumberFormat="1" applyFont="1" applyFill="1" applyBorder="1" applyAlignment="1" applyProtection="1">
      <alignment horizontal="center" vertical="center"/>
      <protection hidden="1"/>
    </xf>
    <xf numFmtId="166" fontId="221" fillId="6" borderId="66" xfId="0" quotePrefix="1" applyNumberFormat="1" applyFont="1" applyFill="1" applyBorder="1" applyAlignment="1" applyProtection="1">
      <alignment horizontal="center" vertical="center"/>
      <protection hidden="1"/>
    </xf>
    <xf numFmtId="166" fontId="221" fillId="6" borderId="84" xfId="0" quotePrefix="1" applyNumberFormat="1" applyFont="1" applyFill="1" applyBorder="1" applyAlignment="1" applyProtection="1">
      <alignment horizontal="center" vertical="center"/>
      <protection hidden="1"/>
    </xf>
    <xf numFmtId="166" fontId="221" fillId="6" borderId="82" xfId="0" quotePrefix="1" applyNumberFormat="1" applyFont="1" applyFill="1" applyBorder="1" applyAlignment="1" applyProtection="1">
      <alignment horizontal="center" vertical="center"/>
      <protection hidden="1"/>
    </xf>
    <xf numFmtId="166" fontId="221" fillId="6" borderId="67" xfId="0" quotePrefix="1" applyNumberFormat="1" applyFont="1" applyFill="1" applyBorder="1" applyAlignment="1" applyProtection="1">
      <alignment horizontal="center" vertical="center"/>
      <protection hidden="1"/>
    </xf>
    <xf numFmtId="166" fontId="221" fillId="6" borderId="83" xfId="0" quotePrefix="1" applyNumberFormat="1" applyFont="1" applyFill="1" applyBorder="1" applyAlignment="1" applyProtection="1">
      <alignment horizontal="center" vertical="center"/>
      <protection hidden="1"/>
    </xf>
    <xf numFmtId="168" fontId="221" fillId="6" borderId="78" xfId="22" quotePrefix="1" applyNumberFormat="1" applyFont="1" applyFill="1" applyBorder="1" applyAlignment="1" applyProtection="1">
      <alignment horizontal="center" vertical="center"/>
      <protection hidden="1"/>
    </xf>
    <xf numFmtId="168" fontId="221" fillId="6" borderId="66" xfId="22" quotePrefix="1" applyNumberFormat="1" applyFont="1" applyFill="1" applyBorder="1" applyAlignment="1" applyProtection="1">
      <alignment horizontal="center" vertical="center"/>
      <protection hidden="1"/>
    </xf>
    <xf numFmtId="168" fontId="221" fillId="6" borderId="84" xfId="22" quotePrefix="1" applyNumberFormat="1" applyFont="1" applyFill="1" applyBorder="1" applyAlignment="1" applyProtection="1">
      <alignment horizontal="center" vertical="center"/>
      <protection hidden="1"/>
    </xf>
    <xf numFmtId="168" fontId="221" fillId="6" borderId="82" xfId="22" quotePrefix="1" applyNumberFormat="1" applyFont="1" applyFill="1" applyBorder="1" applyAlignment="1" applyProtection="1">
      <alignment horizontal="center" vertical="center"/>
      <protection hidden="1"/>
    </xf>
    <xf numFmtId="168" fontId="221" fillId="6" borderId="67" xfId="22" quotePrefix="1" applyNumberFormat="1" applyFont="1" applyFill="1" applyBorder="1" applyAlignment="1" applyProtection="1">
      <alignment horizontal="center" vertical="center"/>
      <protection hidden="1"/>
    </xf>
    <xf numFmtId="168" fontId="221" fillId="6" borderId="83" xfId="22" quotePrefix="1" applyNumberFormat="1" applyFont="1" applyFill="1" applyBorder="1" applyAlignment="1" applyProtection="1">
      <alignment horizontal="center" vertical="center"/>
      <protection hidden="1"/>
    </xf>
    <xf numFmtId="0" fontId="220" fillId="7" borderId="74" xfId="0" quotePrefix="1" applyFont="1" applyFill="1" applyBorder="1" applyAlignment="1" applyProtection="1">
      <alignment horizontal="center" vertical="center"/>
      <protection hidden="1"/>
    </xf>
    <xf numFmtId="0" fontId="220" fillId="7" borderId="75" xfId="0" quotePrefix="1" applyFont="1" applyFill="1" applyBorder="1" applyAlignment="1" applyProtection="1">
      <alignment horizontal="center" vertical="center"/>
      <protection hidden="1"/>
    </xf>
    <xf numFmtId="0" fontId="220" fillId="7" borderId="76" xfId="0" quotePrefix="1" applyFont="1" applyFill="1" applyBorder="1" applyAlignment="1" applyProtection="1">
      <alignment horizontal="center" vertical="center"/>
      <protection hidden="1"/>
    </xf>
    <xf numFmtId="166" fontId="197" fillId="14" borderId="195" xfId="0" quotePrefix="1" applyNumberFormat="1" applyFont="1" applyFill="1" applyBorder="1" applyAlignment="1" applyProtection="1">
      <alignment horizontal="center" vertical="center"/>
      <protection locked="0" hidden="1"/>
    </xf>
    <xf numFmtId="166" fontId="197" fillId="14" borderId="196" xfId="0" quotePrefix="1" applyNumberFormat="1" applyFont="1" applyFill="1" applyBorder="1" applyAlignment="1" applyProtection="1">
      <alignment horizontal="center" vertical="center"/>
      <protection locked="0" hidden="1"/>
    </xf>
    <xf numFmtId="166" fontId="197" fillId="14" borderId="197" xfId="0" quotePrefix="1" applyNumberFormat="1" applyFont="1" applyFill="1" applyBorder="1" applyAlignment="1" applyProtection="1">
      <alignment horizontal="center" vertical="center"/>
      <protection locked="0" hidden="1"/>
    </xf>
    <xf numFmtId="9" fontId="196" fillId="6" borderId="73" xfId="22" quotePrefix="1" applyFont="1" applyFill="1" applyBorder="1" applyAlignment="1" applyProtection="1">
      <alignment horizontal="center" vertical="center"/>
      <protection hidden="1"/>
    </xf>
    <xf numFmtId="0" fontId="196" fillId="7" borderId="73" xfId="0" quotePrefix="1" applyFont="1" applyFill="1" applyBorder="1" applyAlignment="1" applyProtection="1">
      <alignment horizontal="center" vertical="center"/>
      <protection hidden="1"/>
    </xf>
    <xf numFmtId="0" fontId="147" fillId="21" borderId="0" xfId="0" applyFont="1" applyFill="1" applyAlignment="1" applyProtection="1">
      <alignment horizontal="center" vertical="center"/>
      <protection hidden="1"/>
    </xf>
    <xf numFmtId="0" fontId="196" fillId="6" borderId="67" xfId="0" quotePrefix="1" applyFont="1" applyFill="1" applyBorder="1" applyAlignment="1" applyProtection="1">
      <alignment horizontal="center" vertical="center"/>
      <protection hidden="1"/>
    </xf>
    <xf numFmtId="0" fontId="196" fillId="6" borderId="67" xfId="0" quotePrefix="1" applyFont="1" applyFill="1" applyBorder="1" applyAlignment="1" applyProtection="1">
      <alignment vertical="center"/>
      <protection hidden="1"/>
    </xf>
    <xf numFmtId="0" fontId="197" fillId="6" borderId="66" xfId="0" quotePrefix="1" applyFont="1" applyFill="1" applyBorder="1" applyAlignment="1" applyProtection="1">
      <alignment horizontal="left" vertical="center" indent="1"/>
      <protection hidden="1"/>
    </xf>
    <xf numFmtId="0" fontId="189" fillId="22" borderId="151" xfId="0" applyFont="1" applyFill="1" applyBorder="1" applyAlignment="1" applyProtection="1">
      <alignment horizontal="center" vertical="center" wrapText="1"/>
      <protection hidden="1"/>
    </xf>
    <xf numFmtId="0" fontId="189" fillId="22" borderId="152" xfId="0" applyFont="1" applyFill="1" applyBorder="1" applyAlignment="1" applyProtection="1">
      <alignment horizontal="center" vertical="center" wrapText="1"/>
      <protection hidden="1"/>
    </xf>
    <xf numFmtId="0" fontId="189" fillId="22" borderId="153" xfId="0" applyFont="1" applyFill="1" applyBorder="1" applyAlignment="1" applyProtection="1">
      <alignment horizontal="center" vertical="center" wrapText="1"/>
      <protection hidden="1"/>
    </xf>
    <xf numFmtId="0" fontId="189" fillId="22" borderId="154" xfId="0" applyFont="1" applyFill="1" applyBorder="1" applyAlignment="1" applyProtection="1">
      <alignment horizontal="center" vertical="center" wrapText="1"/>
      <protection hidden="1"/>
    </xf>
    <xf numFmtId="0" fontId="189" fillId="22" borderId="155" xfId="0" applyFont="1" applyFill="1" applyBorder="1" applyAlignment="1" applyProtection="1">
      <alignment horizontal="center" vertical="center" wrapText="1"/>
      <protection hidden="1"/>
    </xf>
    <xf numFmtId="0" fontId="189" fillId="22" borderId="156" xfId="0" applyFont="1" applyFill="1" applyBorder="1" applyAlignment="1" applyProtection="1">
      <alignment horizontal="center" vertical="center" wrapText="1"/>
      <protection hidden="1"/>
    </xf>
    <xf numFmtId="0" fontId="39" fillId="6" borderId="73" xfId="0" applyFont="1" applyFill="1" applyBorder="1" applyAlignment="1" applyProtection="1">
      <alignment horizontal="center" vertical="center"/>
      <protection hidden="1"/>
    </xf>
    <xf numFmtId="0" fontId="39" fillId="6" borderId="74" xfId="0" applyFont="1" applyFill="1" applyBorder="1" applyAlignment="1" applyProtection="1">
      <alignment horizontal="center" vertical="center"/>
      <protection hidden="1"/>
    </xf>
    <xf numFmtId="0" fontId="200" fillId="6" borderId="66" xfId="0" applyFont="1" applyFill="1" applyBorder="1" applyAlignment="1" applyProtection="1">
      <alignment horizontal="left" vertical="center" wrapText="1"/>
      <protection hidden="1"/>
    </xf>
    <xf numFmtId="0" fontId="200" fillId="6" borderId="84" xfId="0" applyFont="1" applyFill="1" applyBorder="1" applyAlignment="1" applyProtection="1">
      <alignment horizontal="left" vertical="center" wrapText="1"/>
      <protection hidden="1"/>
    </xf>
    <xf numFmtId="0" fontId="200" fillId="6" borderId="67" xfId="0" applyFont="1" applyFill="1" applyBorder="1" applyAlignment="1" applyProtection="1">
      <alignment horizontal="left" vertical="center" wrapText="1"/>
      <protection hidden="1"/>
    </xf>
    <xf numFmtId="0" fontId="200" fillId="6" borderId="83" xfId="0" applyFont="1" applyFill="1" applyBorder="1" applyAlignment="1" applyProtection="1">
      <alignment horizontal="left" vertical="center" wrapText="1"/>
      <protection hidden="1"/>
    </xf>
    <xf numFmtId="166" fontId="64" fillId="7" borderId="73" xfId="0" applyNumberFormat="1" applyFont="1" applyFill="1" applyBorder="1" applyAlignment="1" applyProtection="1">
      <alignment horizontal="center" vertical="center"/>
      <protection hidden="1"/>
    </xf>
    <xf numFmtId="0" fontId="203" fillId="6" borderId="74" xfId="0" applyFont="1" applyFill="1" applyBorder="1" applyAlignment="1" applyProtection="1">
      <alignment horizontal="center" vertical="center"/>
      <protection hidden="1"/>
    </xf>
    <xf numFmtId="0" fontId="203" fillId="6" borderId="75" xfId="0" applyFont="1" applyFill="1" applyBorder="1" applyAlignment="1" applyProtection="1">
      <alignment horizontal="center" vertical="center"/>
      <protection hidden="1"/>
    </xf>
    <xf numFmtId="0" fontId="203" fillId="6" borderId="76" xfId="0" applyFont="1" applyFill="1" applyBorder="1" applyAlignment="1" applyProtection="1">
      <alignment horizontal="center" vertical="center"/>
      <protection hidden="1"/>
    </xf>
    <xf numFmtId="14" fontId="201" fillId="24" borderId="183" xfId="0" applyNumberFormat="1" applyFont="1" applyFill="1" applyBorder="1" applyAlignment="1" applyProtection="1">
      <alignment horizontal="center" vertical="center"/>
      <protection hidden="1"/>
    </xf>
    <xf numFmtId="14" fontId="201" fillId="24" borderId="182" xfId="0" applyNumberFormat="1" applyFont="1" applyFill="1" applyBorder="1" applyAlignment="1" applyProtection="1">
      <alignment horizontal="center" vertical="center"/>
      <protection hidden="1"/>
    </xf>
    <xf numFmtId="166" fontId="64" fillId="7" borderId="74" xfId="0" applyNumberFormat="1" applyFont="1" applyFill="1" applyBorder="1" applyAlignment="1" applyProtection="1">
      <alignment horizontal="center" vertical="center"/>
      <protection hidden="1"/>
    </xf>
    <xf numFmtId="166" fontId="64" fillId="7" borderId="75" xfId="0" applyNumberFormat="1" applyFont="1" applyFill="1" applyBorder="1" applyAlignment="1" applyProtection="1">
      <alignment horizontal="center" vertical="center"/>
      <protection hidden="1"/>
    </xf>
    <xf numFmtId="166" fontId="64" fillId="7" borderId="76" xfId="0" applyNumberFormat="1" applyFont="1" applyFill="1" applyBorder="1" applyAlignment="1" applyProtection="1">
      <alignment horizontal="center" vertical="center"/>
      <protection hidden="1"/>
    </xf>
    <xf numFmtId="0" fontId="94" fillId="7" borderId="74" xfId="0" applyFont="1" applyFill="1" applyBorder="1" applyAlignment="1" applyProtection="1">
      <alignment horizontal="center" vertical="center"/>
      <protection hidden="1"/>
    </xf>
    <xf numFmtId="0" fontId="94" fillId="7" borderId="75" xfId="0" applyFont="1" applyFill="1" applyBorder="1" applyAlignment="1" applyProtection="1">
      <alignment horizontal="center" vertical="center"/>
      <protection hidden="1"/>
    </xf>
    <xf numFmtId="0" fontId="94" fillId="7" borderId="76" xfId="0" applyFont="1" applyFill="1" applyBorder="1" applyAlignment="1" applyProtection="1">
      <alignment horizontal="center" vertical="center"/>
      <protection hidden="1"/>
    </xf>
    <xf numFmtId="166" fontId="210" fillId="6" borderId="75" xfId="0" applyNumberFormat="1" applyFont="1" applyFill="1" applyBorder="1" applyAlignment="1" applyProtection="1">
      <alignment horizontal="center" vertical="center"/>
      <protection hidden="1"/>
    </xf>
    <xf numFmtId="166" fontId="210" fillId="6" borderId="76" xfId="0" applyNumberFormat="1" applyFont="1" applyFill="1" applyBorder="1" applyAlignment="1" applyProtection="1">
      <alignment horizontal="center" vertical="center"/>
      <protection hidden="1"/>
    </xf>
    <xf numFmtId="166" fontId="209" fillId="6" borderId="74" xfId="0" applyNumberFormat="1" applyFont="1" applyFill="1" applyBorder="1" applyAlignment="1" applyProtection="1">
      <alignment horizontal="center" vertical="center"/>
      <protection hidden="1"/>
    </xf>
    <xf numFmtId="166" fontId="209" fillId="6" borderId="76" xfId="0" applyNumberFormat="1" applyFont="1" applyFill="1" applyBorder="1" applyAlignment="1" applyProtection="1">
      <alignment horizontal="center" vertical="center"/>
      <protection hidden="1"/>
    </xf>
    <xf numFmtId="10" fontId="205" fillId="14" borderId="73" xfId="22" applyNumberFormat="1" applyFont="1" applyFill="1" applyBorder="1" applyAlignment="1" applyProtection="1">
      <alignment horizontal="center" vertical="center"/>
      <protection locked="0" hidden="1"/>
    </xf>
    <xf numFmtId="166" fontId="210" fillId="6" borderId="73" xfId="0" applyNumberFormat="1" applyFont="1" applyFill="1" applyBorder="1" applyAlignment="1" applyProtection="1">
      <alignment horizontal="center" vertical="center"/>
      <protection hidden="1"/>
    </xf>
    <xf numFmtId="10" fontId="212" fillId="14" borderId="73" xfId="22" applyNumberFormat="1" applyFont="1" applyFill="1" applyBorder="1" applyAlignment="1" applyProtection="1">
      <alignment horizontal="center" vertical="center"/>
      <protection locked="0" hidden="1"/>
    </xf>
    <xf numFmtId="0" fontId="94" fillId="7" borderId="187" xfId="0" applyFont="1" applyFill="1" applyBorder="1" applyAlignment="1" applyProtection="1">
      <alignment horizontal="center" vertical="center"/>
      <protection hidden="1"/>
    </xf>
    <xf numFmtId="0" fontId="94" fillId="7" borderId="188" xfId="0" applyFont="1" applyFill="1" applyBorder="1" applyAlignment="1" applyProtection="1">
      <alignment horizontal="center" vertical="center"/>
      <protection hidden="1"/>
    </xf>
    <xf numFmtId="0" fontId="92" fillId="14" borderId="183" xfId="0" applyFont="1" applyFill="1" applyBorder="1" applyAlignment="1" applyProtection="1">
      <alignment horizontal="center" vertical="center"/>
      <protection locked="0" hidden="1"/>
    </xf>
    <xf numFmtId="0" fontId="92" fillId="14" borderId="182" xfId="0" applyFont="1" applyFill="1" applyBorder="1" applyAlignment="1" applyProtection="1">
      <alignment horizontal="center" vertical="center"/>
      <protection locked="0" hidden="1"/>
    </xf>
    <xf numFmtId="0" fontId="92" fillId="14" borderId="184" xfId="0" applyFont="1" applyFill="1" applyBorder="1" applyAlignment="1" applyProtection="1">
      <alignment horizontal="center" vertical="center"/>
      <protection locked="0" hidden="1"/>
    </xf>
    <xf numFmtId="0" fontId="85" fillId="21" borderId="0" xfId="0" applyFont="1" applyFill="1" applyAlignment="1" applyProtection="1">
      <alignment horizontal="left" vertical="center"/>
      <protection hidden="1"/>
    </xf>
    <xf numFmtId="0" fontId="40" fillId="6" borderId="74" xfId="0" applyFont="1" applyFill="1" applyBorder="1" applyAlignment="1" applyProtection="1">
      <alignment horizontal="center"/>
      <protection hidden="1"/>
    </xf>
    <xf numFmtId="0" fontId="40" fillId="6" borderId="76" xfId="0" applyFont="1" applyFill="1" applyBorder="1" applyAlignment="1" applyProtection="1">
      <alignment horizontal="center"/>
      <protection hidden="1"/>
    </xf>
    <xf numFmtId="0" fontId="39" fillId="6" borderId="100" xfId="0" applyFont="1" applyFill="1" applyBorder="1" applyAlignment="1" applyProtection="1">
      <alignment horizontal="center" vertical="center"/>
      <protection hidden="1"/>
    </xf>
    <xf numFmtId="0" fontId="39" fillId="6" borderId="66" xfId="0" applyFont="1" applyFill="1" applyBorder="1" applyAlignment="1" applyProtection="1">
      <alignment horizontal="center" vertical="center"/>
      <protection hidden="1"/>
    </xf>
    <xf numFmtId="0" fontId="39" fillId="6" borderId="190" xfId="0" applyFont="1" applyFill="1" applyBorder="1" applyAlignment="1" applyProtection="1">
      <alignment horizontal="center" vertical="center"/>
      <protection hidden="1"/>
    </xf>
    <xf numFmtId="0" fontId="39" fillId="6" borderId="67" xfId="0" applyFont="1" applyFill="1" applyBorder="1" applyAlignment="1" applyProtection="1">
      <alignment horizontal="center" vertical="center"/>
      <protection hidden="1"/>
    </xf>
    <xf numFmtId="9" fontId="211" fillId="14" borderId="73" xfId="22" applyFont="1" applyFill="1" applyBorder="1" applyAlignment="1" applyProtection="1">
      <alignment horizontal="center" vertical="center" wrapText="1"/>
      <protection locked="0" hidden="1"/>
    </xf>
    <xf numFmtId="166" fontId="210" fillId="6" borderId="179" xfId="0" applyNumberFormat="1" applyFont="1" applyFill="1" applyBorder="1" applyAlignment="1" applyProtection="1">
      <alignment horizontal="center" vertical="center"/>
      <protection hidden="1"/>
    </xf>
    <xf numFmtId="0" fontId="193" fillId="24" borderId="183" xfId="0" applyFont="1" applyFill="1" applyBorder="1" applyAlignment="1" applyProtection="1">
      <alignment horizontal="center" vertical="center"/>
      <protection locked="0" hidden="1"/>
    </xf>
    <xf numFmtId="0" fontId="193" fillId="24" borderId="182" xfId="0" applyFont="1" applyFill="1" applyBorder="1" applyAlignment="1" applyProtection="1">
      <alignment horizontal="center" vertical="center"/>
      <protection locked="0" hidden="1"/>
    </xf>
    <xf numFmtId="0" fontId="193" fillId="24" borderId="184" xfId="0" applyFont="1" applyFill="1" applyBorder="1" applyAlignment="1" applyProtection="1">
      <alignment horizontal="center" vertical="center"/>
      <protection locked="0" hidden="1"/>
    </xf>
    <xf numFmtId="0" fontId="200" fillId="6" borderId="66" xfId="0" applyFont="1" applyFill="1" applyBorder="1" applyAlignment="1" applyProtection="1">
      <alignment horizontal="center" vertical="center" wrapText="1"/>
      <protection hidden="1"/>
    </xf>
    <xf numFmtId="0" fontId="200" fillId="6" borderId="84" xfId="0" applyFont="1" applyFill="1" applyBorder="1" applyAlignment="1" applyProtection="1">
      <alignment horizontal="center" vertical="center" wrapText="1"/>
      <protection hidden="1"/>
    </xf>
    <xf numFmtId="0" fontId="200" fillId="6" borderId="67" xfId="0" applyFont="1" applyFill="1" applyBorder="1" applyAlignment="1" applyProtection="1">
      <alignment horizontal="center" vertical="center" wrapText="1"/>
      <protection hidden="1"/>
    </xf>
    <xf numFmtId="0" fontId="200" fillId="6" borderId="83" xfId="0" applyFont="1" applyFill="1" applyBorder="1" applyAlignment="1" applyProtection="1">
      <alignment horizontal="center" vertical="center" wrapText="1"/>
      <protection hidden="1"/>
    </xf>
    <xf numFmtId="166" fontId="64" fillId="7" borderId="78" xfId="0" applyNumberFormat="1" applyFont="1" applyFill="1" applyBorder="1" applyAlignment="1" applyProtection="1">
      <alignment horizontal="center" vertical="center"/>
      <protection hidden="1"/>
    </xf>
    <xf numFmtId="166" fontId="64" fillId="7" borderId="66" xfId="0" applyNumberFormat="1" applyFont="1" applyFill="1" applyBorder="1" applyAlignment="1" applyProtection="1">
      <alignment horizontal="center" vertical="center"/>
      <protection hidden="1"/>
    </xf>
    <xf numFmtId="166" fontId="64" fillId="7" borderId="84" xfId="0" applyNumberFormat="1" applyFont="1" applyFill="1" applyBorder="1" applyAlignment="1" applyProtection="1">
      <alignment horizontal="center" vertical="center"/>
      <protection hidden="1"/>
    </xf>
    <xf numFmtId="166" fontId="64" fillId="7" borderId="82" xfId="0" applyNumberFormat="1" applyFont="1" applyFill="1" applyBorder="1" applyAlignment="1" applyProtection="1">
      <alignment horizontal="center" vertical="center"/>
      <protection hidden="1"/>
    </xf>
    <xf numFmtId="166" fontId="64" fillId="7" borderId="67" xfId="0" applyNumberFormat="1" applyFont="1" applyFill="1" applyBorder="1" applyAlignment="1" applyProtection="1">
      <alignment horizontal="center" vertical="center"/>
      <protection hidden="1"/>
    </xf>
    <xf numFmtId="166" fontId="64" fillId="7" borderId="83" xfId="0" applyNumberFormat="1" applyFont="1" applyFill="1" applyBorder="1" applyAlignment="1" applyProtection="1">
      <alignment horizontal="center" vertical="center"/>
      <protection hidden="1"/>
    </xf>
    <xf numFmtId="14" fontId="114" fillId="6" borderId="0" xfId="0" applyNumberFormat="1" applyFont="1" applyFill="1" applyAlignment="1" applyProtection="1">
      <alignment horizontal="left" vertical="center" indent="1"/>
      <protection hidden="1"/>
    </xf>
    <xf numFmtId="10" fontId="197" fillId="14" borderId="73" xfId="22" quotePrefix="1" applyNumberFormat="1" applyFont="1" applyFill="1" applyBorder="1" applyAlignment="1" applyProtection="1">
      <alignment horizontal="center" vertical="center"/>
      <protection locked="0" hidden="1"/>
    </xf>
    <xf numFmtId="14" fontId="201" fillId="24" borderId="201" xfId="0" applyNumberFormat="1" applyFont="1" applyFill="1" applyBorder="1" applyAlignment="1" applyProtection="1">
      <alignment horizontal="center" vertical="center"/>
      <protection hidden="1"/>
    </xf>
    <xf numFmtId="14" fontId="201" fillId="24" borderId="202" xfId="0" applyNumberFormat="1" applyFont="1" applyFill="1" applyBorder="1" applyAlignment="1" applyProtection="1">
      <alignment horizontal="center" vertical="center"/>
      <protection hidden="1"/>
    </xf>
    <xf numFmtId="14" fontId="201" fillId="24" borderId="203" xfId="0" applyNumberFormat="1" applyFont="1" applyFill="1" applyBorder="1" applyAlignment="1" applyProtection="1">
      <alignment horizontal="center" vertical="center"/>
      <protection hidden="1"/>
    </xf>
    <xf numFmtId="167" fontId="196" fillId="6" borderId="1" xfId="0" quotePrefix="1" applyNumberFormat="1" applyFont="1" applyFill="1" applyBorder="1" applyAlignment="1" applyProtection="1">
      <alignment horizontal="center" vertical="center"/>
      <protection hidden="1"/>
    </xf>
    <xf numFmtId="0" fontId="226" fillId="22" borderId="142" xfId="0" quotePrefix="1" applyFont="1" applyFill="1" applyBorder="1" applyAlignment="1" applyProtection="1">
      <alignment horizontal="center" vertical="center"/>
      <protection hidden="1"/>
    </xf>
    <xf numFmtId="0" fontId="226" fillId="22" borderId="143" xfId="0" quotePrefix="1" applyFont="1" applyFill="1" applyBorder="1" applyAlignment="1" applyProtection="1">
      <alignment horizontal="center" vertical="center"/>
      <protection hidden="1"/>
    </xf>
    <xf numFmtId="0" fontId="226" fillId="22" borderId="144" xfId="0" quotePrefix="1" applyFont="1" applyFill="1" applyBorder="1" applyAlignment="1" applyProtection="1">
      <alignment horizontal="center" vertical="center"/>
      <protection hidden="1"/>
    </xf>
    <xf numFmtId="9" fontId="196" fillId="6" borderId="200" xfId="22" quotePrefix="1" applyFont="1" applyFill="1" applyBorder="1" applyAlignment="1" applyProtection="1">
      <alignment horizontal="center" vertical="center"/>
      <protection hidden="1"/>
    </xf>
    <xf numFmtId="166" fontId="123" fillId="14" borderId="75" xfId="0" applyNumberFormat="1" applyFont="1" applyFill="1" applyBorder="1" applyAlignment="1" applyProtection="1">
      <alignment horizontal="center" vertical="center"/>
      <protection locked="0"/>
    </xf>
    <xf numFmtId="166" fontId="123" fillId="14" borderId="76" xfId="0" applyNumberFormat="1" applyFont="1" applyFill="1" applyBorder="1" applyAlignment="1" applyProtection="1">
      <alignment horizontal="center" vertical="center"/>
      <protection locked="0"/>
    </xf>
    <xf numFmtId="0" fontId="85" fillId="21" borderId="0" xfId="0" applyFont="1" applyFill="1" applyAlignment="1" applyProtection="1">
      <alignment horizontal="center" vertical="center"/>
      <protection hidden="1"/>
    </xf>
    <xf numFmtId="0" fontId="40" fillId="21" borderId="0" xfId="0" applyFont="1" applyFill="1" applyAlignment="1" applyProtection="1">
      <alignment horizontal="center"/>
      <protection hidden="1"/>
    </xf>
    <xf numFmtId="166" fontId="210" fillId="6" borderId="78" xfId="0" applyNumberFormat="1" applyFont="1" applyFill="1" applyBorder="1" applyAlignment="1" applyProtection="1">
      <alignment horizontal="center" vertical="center"/>
      <protection hidden="1"/>
    </xf>
    <xf numFmtId="166" fontId="210" fillId="6" borderId="66" xfId="0" applyNumberFormat="1" applyFont="1" applyFill="1" applyBorder="1" applyAlignment="1" applyProtection="1">
      <alignment horizontal="center" vertical="center"/>
      <protection hidden="1"/>
    </xf>
    <xf numFmtId="166" fontId="210" fillId="6" borderId="84" xfId="0" applyNumberFormat="1" applyFont="1" applyFill="1" applyBorder="1" applyAlignment="1" applyProtection="1">
      <alignment horizontal="center" vertical="center"/>
      <protection hidden="1"/>
    </xf>
    <xf numFmtId="166" fontId="210" fillId="6" borderId="101" xfId="0" applyNumberFormat="1" applyFont="1" applyFill="1" applyBorder="1" applyAlignment="1" applyProtection="1">
      <alignment horizontal="center" vertical="center"/>
      <protection hidden="1"/>
    </xf>
    <xf numFmtId="0" fontId="38" fillId="21" borderId="0" xfId="0" applyFont="1" applyFill="1" applyAlignment="1" applyProtection="1">
      <alignment horizontal="center" vertical="center"/>
      <protection hidden="1"/>
    </xf>
    <xf numFmtId="0" fontId="85" fillId="12" borderId="164" xfId="0" applyFont="1" applyFill="1" applyBorder="1" applyAlignment="1" applyProtection="1">
      <alignment horizontal="center" vertical="center"/>
      <protection hidden="1"/>
    </xf>
    <xf numFmtId="0" fontId="85" fillId="12" borderId="165" xfId="0" applyFont="1" applyFill="1" applyBorder="1" applyAlignment="1" applyProtection="1">
      <alignment horizontal="center" vertical="center"/>
      <protection hidden="1"/>
    </xf>
    <xf numFmtId="0" fontId="85" fillId="12" borderId="166" xfId="0" applyFont="1" applyFill="1" applyBorder="1" applyAlignment="1" applyProtection="1">
      <alignment horizontal="center" vertical="center"/>
      <protection hidden="1"/>
    </xf>
    <xf numFmtId="14" fontId="201" fillId="24" borderId="142" xfId="0" applyNumberFormat="1" applyFont="1" applyFill="1" applyBorder="1" applyAlignment="1" applyProtection="1">
      <alignment horizontal="center" vertical="center"/>
      <protection hidden="1"/>
    </xf>
    <xf numFmtId="14" fontId="201" fillId="24" borderId="143" xfId="0" applyNumberFormat="1" applyFont="1" applyFill="1" applyBorder="1" applyAlignment="1" applyProtection="1">
      <alignment horizontal="center" vertical="center"/>
      <protection hidden="1"/>
    </xf>
    <xf numFmtId="14" fontId="201" fillId="24" borderId="144" xfId="0" applyNumberFormat="1" applyFont="1" applyFill="1" applyBorder="1" applyAlignment="1" applyProtection="1">
      <alignment horizontal="center" vertical="center"/>
      <protection hidden="1"/>
    </xf>
    <xf numFmtId="0" fontId="104" fillId="6" borderId="74" xfId="0" applyFont="1" applyFill="1" applyBorder="1" applyAlignment="1" applyProtection="1">
      <alignment horizontal="center" vertical="center"/>
      <protection hidden="1"/>
    </xf>
    <xf numFmtId="0" fontId="104" fillId="6" borderId="75" xfId="0" applyFont="1" applyFill="1" applyBorder="1" applyAlignment="1" applyProtection="1">
      <alignment horizontal="center" vertical="center"/>
      <protection hidden="1"/>
    </xf>
    <xf numFmtId="0" fontId="104" fillId="6" borderId="76" xfId="0" applyFont="1" applyFill="1" applyBorder="1" applyAlignment="1" applyProtection="1">
      <alignment horizontal="center" vertical="center"/>
      <protection hidden="1"/>
    </xf>
    <xf numFmtId="0" fontId="40" fillId="6" borderId="0" xfId="0" applyFont="1" applyFill="1" applyAlignment="1" applyProtection="1">
      <alignment horizontal="center"/>
      <protection hidden="1"/>
    </xf>
    <xf numFmtId="14" fontId="114" fillId="6" borderId="0" xfId="0" applyNumberFormat="1" applyFont="1" applyFill="1" applyAlignment="1" applyProtection="1">
      <alignment horizontal="right" vertical="center" indent="1"/>
      <protection hidden="1"/>
    </xf>
    <xf numFmtId="166" fontId="64" fillId="7" borderId="188" xfId="0" applyNumberFormat="1" applyFont="1" applyFill="1" applyBorder="1" applyAlignment="1" applyProtection="1">
      <alignment horizontal="center" vertical="center"/>
      <protection hidden="1"/>
    </xf>
    <xf numFmtId="0" fontId="39" fillId="6" borderId="180" xfId="0" applyFont="1" applyFill="1" applyBorder="1" applyAlignment="1" applyProtection="1">
      <alignment horizontal="center" vertical="center"/>
      <protection hidden="1"/>
    </xf>
    <xf numFmtId="170" fontId="205" fillId="12" borderId="164" xfId="0" applyNumberFormat="1" applyFont="1" applyFill="1" applyBorder="1" applyAlignment="1" applyProtection="1">
      <alignment horizontal="center" vertical="center"/>
      <protection locked="0"/>
    </xf>
    <xf numFmtId="170" fontId="205" fillId="12" borderId="165" xfId="0" applyNumberFormat="1" applyFont="1" applyFill="1" applyBorder="1" applyAlignment="1" applyProtection="1">
      <alignment horizontal="center" vertical="center"/>
      <protection locked="0"/>
    </xf>
    <xf numFmtId="170" fontId="205" fillId="12" borderId="166" xfId="0" applyNumberFormat="1" applyFont="1" applyFill="1" applyBorder="1" applyAlignment="1" applyProtection="1">
      <alignment horizontal="center" vertical="center"/>
      <protection locked="0"/>
    </xf>
    <xf numFmtId="0" fontId="200" fillId="6" borderId="76" xfId="0" applyFont="1" applyFill="1" applyBorder="1" applyAlignment="1" applyProtection="1">
      <alignment horizontal="left" vertical="center" wrapText="1"/>
      <protection hidden="1"/>
    </xf>
    <xf numFmtId="0" fontId="200" fillId="6" borderId="73" xfId="0" applyFont="1" applyFill="1" applyBorder="1" applyAlignment="1" applyProtection="1">
      <alignment horizontal="left" vertical="center" wrapText="1"/>
      <protection hidden="1"/>
    </xf>
    <xf numFmtId="0" fontId="39" fillId="6" borderId="189" xfId="0" applyFont="1" applyFill="1" applyBorder="1" applyAlignment="1" applyProtection="1">
      <alignment horizontal="center" vertical="center"/>
      <protection hidden="1"/>
    </xf>
    <xf numFmtId="0" fontId="39" fillId="6" borderId="82" xfId="0" applyFont="1" applyFill="1" applyBorder="1" applyAlignment="1" applyProtection="1">
      <alignment horizontal="center" vertical="center"/>
      <protection hidden="1"/>
    </xf>
    <xf numFmtId="0" fontId="200" fillId="6" borderId="79" xfId="0" applyFont="1" applyFill="1" applyBorder="1" applyAlignment="1" applyProtection="1">
      <alignment horizontal="left" vertical="center" wrapText="1"/>
      <protection hidden="1"/>
    </xf>
    <xf numFmtId="166" fontId="64" fillId="7" borderId="179" xfId="0" applyNumberFormat="1" applyFont="1" applyFill="1" applyBorder="1" applyAlignment="1" applyProtection="1">
      <alignment horizontal="center" vertical="center"/>
      <protection hidden="1"/>
    </xf>
    <xf numFmtId="14" fontId="114" fillId="6" borderId="85" xfId="0" applyNumberFormat="1" applyFont="1" applyFill="1" applyBorder="1" applyAlignment="1" applyProtection="1">
      <alignment horizontal="right" vertical="center" indent="1"/>
      <protection hidden="1"/>
    </xf>
    <xf numFmtId="0" fontId="196" fillId="7" borderId="74" xfId="0" quotePrefix="1" applyFont="1" applyFill="1" applyBorder="1" applyAlignment="1" applyProtection="1">
      <alignment horizontal="center" vertical="center"/>
      <protection hidden="1"/>
    </xf>
    <xf numFmtId="0" fontId="196" fillId="7" borderId="75" xfId="0" quotePrefix="1" applyFont="1" applyFill="1" applyBorder="1" applyAlignment="1" applyProtection="1">
      <alignment horizontal="center" vertical="center"/>
      <protection hidden="1"/>
    </xf>
    <xf numFmtId="0" fontId="196" fillId="7" borderId="76" xfId="0" quotePrefix="1" applyFont="1" applyFill="1" applyBorder="1" applyAlignment="1" applyProtection="1">
      <alignment horizontal="center" vertical="center"/>
      <protection hidden="1"/>
    </xf>
    <xf numFmtId="0" fontId="187" fillId="6" borderId="0" xfId="0" applyFont="1" applyFill="1" applyAlignment="1" applyProtection="1">
      <alignment horizontal="center" vertical="center"/>
      <protection hidden="1"/>
    </xf>
    <xf numFmtId="0" fontId="236" fillId="24" borderId="0" xfId="0" applyFont="1" applyFill="1" applyAlignment="1" applyProtection="1">
      <alignment horizontal="left" vertical="center" wrapText="1" indent="2"/>
      <protection hidden="1"/>
    </xf>
    <xf numFmtId="0" fontId="218" fillId="6" borderId="0" xfId="0" applyFont="1" applyFill="1" applyAlignment="1" applyProtection="1">
      <alignment horizontal="left" vertical="center"/>
      <protection hidden="1"/>
    </xf>
    <xf numFmtId="0" fontId="218" fillId="6" borderId="67" xfId="0" applyFont="1" applyFill="1" applyBorder="1" applyAlignment="1" applyProtection="1">
      <alignment horizontal="left" vertical="center"/>
      <protection hidden="1"/>
    </xf>
    <xf numFmtId="0" fontId="149" fillId="6" borderId="97" xfId="0" applyFont="1" applyFill="1" applyBorder="1" applyAlignment="1" applyProtection="1">
      <alignment horizontal="center"/>
      <protection hidden="1"/>
    </xf>
    <xf numFmtId="0" fontId="149" fillId="6" borderId="99" xfId="0" applyFont="1" applyFill="1" applyBorder="1" applyAlignment="1" applyProtection="1">
      <alignment horizontal="center"/>
      <protection hidden="1"/>
    </xf>
    <xf numFmtId="0" fontId="228" fillId="6" borderId="57" xfId="0" applyFont="1" applyFill="1" applyBorder="1" applyAlignment="1" applyProtection="1">
      <alignment horizontal="left" vertical="center" indent="1"/>
      <protection hidden="1"/>
    </xf>
    <xf numFmtId="0" fontId="228" fillId="6" borderId="0" xfId="0" applyFont="1" applyFill="1" applyAlignment="1" applyProtection="1">
      <alignment horizontal="left" vertical="center" indent="1"/>
      <protection hidden="1"/>
    </xf>
    <xf numFmtId="0" fontId="227" fillId="6" borderId="0" xfId="0" applyFont="1" applyFill="1" applyAlignment="1" applyProtection="1">
      <alignment horizontal="left" vertical="center"/>
      <protection hidden="1"/>
    </xf>
    <xf numFmtId="0" fontId="217" fillId="6" borderId="0" xfId="0" applyFont="1" applyFill="1" applyAlignment="1" applyProtection="1">
      <alignment horizontal="center" vertical="center"/>
      <protection hidden="1"/>
    </xf>
    <xf numFmtId="9" fontId="90" fillId="14" borderId="157" xfId="22" applyFont="1" applyFill="1" applyBorder="1" applyAlignment="1" applyProtection="1">
      <alignment horizontal="center" vertical="center"/>
      <protection locked="0"/>
    </xf>
    <xf numFmtId="9" fontId="90" fillId="14" borderId="158" xfId="22" applyFont="1" applyFill="1" applyBorder="1" applyAlignment="1" applyProtection="1">
      <alignment horizontal="center" vertical="center"/>
      <protection locked="0"/>
    </xf>
    <xf numFmtId="9" fontId="90" fillId="14" borderId="159" xfId="22" applyFont="1" applyFill="1" applyBorder="1" applyAlignment="1" applyProtection="1">
      <alignment horizontal="center" vertical="center"/>
      <protection locked="0"/>
    </xf>
    <xf numFmtId="9" fontId="90" fillId="14" borderId="160" xfId="22" applyFont="1" applyFill="1" applyBorder="1" applyAlignment="1" applyProtection="1">
      <alignment horizontal="center" vertical="center"/>
      <protection locked="0"/>
    </xf>
    <xf numFmtId="9" fontId="90" fillId="14" borderId="161" xfId="22" applyFont="1" applyFill="1" applyBorder="1" applyAlignment="1" applyProtection="1">
      <alignment horizontal="center" vertical="center"/>
      <protection locked="0"/>
    </xf>
    <xf numFmtId="9" fontId="90" fillId="14" borderId="162" xfId="22" applyFont="1" applyFill="1" applyBorder="1" applyAlignment="1" applyProtection="1">
      <alignment horizontal="center" vertical="center"/>
      <protection locked="0"/>
    </xf>
    <xf numFmtId="0" fontId="231" fillId="24" borderId="0" xfId="0" applyFont="1" applyFill="1" applyAlignment="1" applyProtection="1">
      <alignment horizontal="center" vertical="center"/>
      <protection hidden="1"/>
    </xf>
    <xf numFmtId="0" fontId="231" fillId="24" borderId="141" xfId="0" applyFont="1" applyFill="1" applyBorder="1" applyAlignment="1" applyProtection="1">
      <alignment horizontal="center" vertical="center"/>
      <protection hidden="1"/>
    </xf>
    <xf numFmtId="0" fontId="219" fillId="6" borderId="0" xfId="0" applyFont="1" applyFill="1" applyAlignment="1" applyProtection="1">
      <alignment horizontal="left" vertical="center"/>
      <protection hidden="1"/>
    </xf>
    <xf numFmtId="0" fontId="219" fillId="6" borderId="67" xfId="0" applyFont="1" applyFill="1" applyBorder="1" applyAlignment="1" applyProtection="1">
      <alignment horizontal="left" vertical="center"/>
      <protection hidden="1"/>
    </xf>
    <xf numFmtId="0" fontId="50" fillId="22" borderId="0" xfId="0" applyFont="1" applyFill="1" applyAlignment="1" applyProtection="1">
      <alignment horizontal="center" vertical="center"/>
      <protection hidden="1"/>
    </xf>
    <xf numFmtId="0" fontId="114" fillId="6" borderId="0" xfId="0" applyFont="1" applyFill="1" applyAlignment="1" applyProtection="1">
      <alignment horizontal="left" vertical="center"/>
      <protection hidden="1"/>
    </xf>
    <xf numFmtId="0" fontId="213" fillId="14" borderId="73" xfId="0" applyFont="1" applyFill="1" applyBorder="1" applyAlignment="1" applyProtection="1">
      <alignment horizontal="left" vertical="center" indent="1"/>
      <protection locked="0"/>
    </xf>
    <xf numFmtId="0" fontId="213" fillId="14" borderId="74" xfId="0" applyFont="1" applyFill="1" applyBorder="1" applyAlignment="1" applyProtection="1">
      <alignment horizontal="left" vertical="center" indent="1"/>
      <protection locked="0"/>
    </xf>
    <xf numFmtId="0" fontId="168" fillId="6" borderId="0" xfId="0" applyFont="1" applyFill="1" applyAlignment="1" applyProtection="1">
      <alignment horizontal="center" vertical="center"/>
      <protection hidden="1"/>
    </xf>
    <xf numFmtId="0" fontId="168" fillId="6" borderId="66" xfId="0" applyFont="1" applyFill="1" applyBorder="1" applyAlignment="1" applyProtection="1">
      <alignment horizontal="center" vertical="center"/>
      <protection hidden="1"/>
    </xf>
    <xf numFmtId="0" fontId="114" fillId="6" borderId="136" xfId="0" applyFont="1" applyFill="1" applyBorder="1" applyAlignment="1" applyProtection="1">
      <alignment horizontal="left" vertical="center"/>
      <protection hidden="1"/>
    </xf>
    <xf numFmtId="0" fontId="114" fillId="6" borderId="66" xfId="0" applyFont="1" applyFill="1" applyBorder="1" applyAlignment="1" applyProtection="1">
      <alignment horizontal="left" vertical="center"/>
      <protection hidden="1"/>
    </xf>
    <xf numFmtId="1" fontId="213" fillId="14" borderId="76" xfId="0" applyNumberFormat="1" applyFont="1" applyFill="1" applyBorder="1" applyAlignment="1" applyProtection="1">
      <alignment horizontal="center" vertical="center"/>
      <protection locked="0"/>
    </xf>
    <xf numFmtId="1" fontId="213" fillId="14" borderId="73" xfId="0" applyNumberFormat="1" applyFont="1" applyFill="1" applyBorder="1" applyAlignment="1" applyProtection="1">
      <alignment horizontal="center" vertical="center"/>
      <protection locked="0"/>
    </xf>
    <xf numFmtId="1" fontId="114" fillId="6" borderId="74" xfId="0" applyNumberFormat="1" applyFont="1" applyFill="1" applyBorder="1" applyAlignment="1" applyProtection="1">
      <alignment horizontal="center" vertical="center"/>
      <protection locked="0"/>
    </xf>
    <xf numFmtId="1" fontId="114" fillId="6" borderId="75" xfId="0" applyNumberFormat="1" applyFont="1" applyFill="1" applyBorder="1" applyAlignment="1" applyProtection="1">
      <alignment horizontal="center" vertical="center"/>
      <protection locked="0"/>
    </xf>
    <xf numFmtId="1" fontId="114" fillId="6" borderId="76" xfId="0" applyNumberFormat="1" applyFont="1" applyFill="1" applyBorder="1" applyAlignment="1" applyProtection="1">
      <alignment horizontal="center" vertical="center"/>
      <protection locked="0"/>
    </xf>
    <xf numFmtId="1" fontId="213" fillId="14" borderId="74" xfId="0" applyNumberFormat="1" applyFont="1" applyFill="1" applyBorder="1" applyAlignment="1" applyProtection="1">
      <alignment horizontal="center" vertical="center"/>
      <protection locked="0"/>
    </xf>
    <xf numFmtId="0" fontId="195" fillId="21" borderId="0" xfId="0" applyFont="1" applyFill="1" applyAlignment="1" applyProtection="1">
      <alignment horizontal="center" vertical="center"/>
      <protection hidden="1"/>
    </xf>
    <xf numFmtId="0" fontId="35" fillId="14" borderId="76" xfId="107" applyFill="1" applyBorder="1" applyAlignment="1" applyProtection="1">
      <alignment horizontal="center" vertical="center"/>
      <protection locked="0"/>
    </xf>
    <xf numFmtId="0" fontId="35" fillId="14" borderId="73" xfId="107" applyFill="1" applyBorder="1" applyAlignment="1" applyProtection="1">
      <alignment horizontal="center" vertical="center"/>
      <protection locked="0"/>
    </xf>
    <xf numFmtId="0" fontId="35" fillId="14" borderId="74" xfId="107" applyFill="1" applyBorder="1" applyAlignment="1" applyProtection="1">
      <alignment horizontal="center" vertical="center"/>
      <protection locked="0"/>
    </xf>
    <xf numFmtId="172" fontId="213" fillId="14" borderId="78" xfId="1" applyNumberFormat="1" applyFont="1" applyFill="1" applyBorder="1" applyAlignment="1" applyProtection="1">
      <alignment horizontal="center" vertical="center"/>
      <protection locked="0"/>
    </xf>
    <xf numFmtId="172" fontId="213" fillId="14" borderId="66" xfId="1" applyNumberFormat="1" applyFont="1" applyFill="1" applyBorder="1" applyAlignment="1" applyProtection="1">
      <alignment horizontal="center" vertical="center"/>
      <protection locked="0"/>
    </xf>
    <xf numFmtId="169" fontId="213" fillId="14" borderId="75" xfId="0" applyNumberFormat="1" applyFont="1" applyFill="1" applyBorder="1" applyAlignment="1" applyProtection="1">
      <alignment horizontal="left" vertical="center" indent="1"/>
      <protection locked="0"/>
    </xf>
    <xf numFmtId="9" fontId="213" fillId="14" borderId="66" xfId="22" applyFont="1" applyFill="1" applyBorder="1" applyAlignment="1" applyProtection="1">
      <alignment horizontal="left" vertical="center" indent="1"/>
      <protection locked="0"/>
    </xf>
    <xf numFmtId="172" fontId="213" fillId="14" borderId="84" xfId="1" applyNumberFormat="1" applyFont="1" applyFill="1" applyBorder="1" applyAlignment="1" applyProtection="1">
      <alignment horizontal="center" vertical="center"/>
      <protection locked="0"/>
    </xf>
    <xf numFmtId="1" fontId="114" fillId="6" borderId="78" xfId="0" applyNumberFormat="1" applyFont="1" applyFill="1" applyBorder="1" applyAlignment="1" applyProtection="1">
      <alignment horizontal="center" vertical="center"/>
      <protection locked="0"/>
    </xf>
    <xf numFmtId="1" fontId="114" fillId="6" borderId="66" xfId="0" applyNumberFormat="1" applyFont="1" applyFill="1" applyBorder="1" applyAlignment="1" applyProtection="1">
      <alignment horizontal="center" vertical="center"/>
      <protection locked="0"/>
    </xf>
    <xf numFmtId="1" fontId="114" fillId="6" borderId="84" xfId="0" applyNumberFormat="1" applyFont="1" applyFill="1" applyBorder="1" applyAlignment="1" applyProtection="1">
      <alignment horizontal="center" vertical="center"/>
      <protection locked="0"/>
    </xf>
    <xf numFmtId="0" fontId="35" fillId="14" borderId="76" xfId="107" applyFill="1" applyBorder="1" applyAlignment="1" applyProtection="1">
      <alignment horizontal="left" vertical="center" indent="1"/>
      <protection locked="0"/>
    </xf>
    <xf numFmtId="14" fontId="201" fillId="24" borderId="141" xfId="0" applyNumberFormat="1" applyFont="1" applyFill="1" applyBorder="1" applyAlignment="1" applyProtection="1">
      <alignment horizontal="center" vertical="center"/>
      <protection hidden="1"/>
    </xf>
    <xf numFmtId="0" fontId="168" fillId="6" borderId="136" xfId="0" applyFont="1" applyFill="1" applyBorder="1" applyAlignment="1" applyProtection="1">
      <alignment horizontal="center" vertical="center"/>
      <protection hidden="1"/>
    </xf>
    <xf numFmtId="166" fontId="57" fillId="12" borderId="209" xfId="90" applyNumberFormat="1" applyFont="1" applyFill="1" applyBorder="1" applyAlignment="1" applyProtection="1">
      <alignment horizontal="center" vertical="center"/>
      <protection hidden="1"/>
    </xf>
    <xf numFmtId="166" fontId="57" fillId="12" borderId="90" xfId="90" applyNumberFormat="1" applyFont="1" applyFill="1" applyBorder="1" applyAlignment="1" applyProtection="1">
      <alignment horizontal="center" vertical="center"/>
      <protection hidden="1"/>
    </xf>
    <xf numFmtId="166" fontId="57" fillId="12" borderId="210" xfId="90" applyNumberFormat="1" applyFont="1" applyFill="1" applyBorder="1" applyAlignment="1" applyProtection="1">
      <alignment horizontal="center" vertical="center"/>
      <protection hidden="1"/>
    </xf>
    <xf numFmtId="166" fontId="57" fillId="12" borderId="207" xfId="90" applyNumberFormat="1" applyFont="1" applyFill="1" applyBorder="1" applyAlignment="1" applyProtection="1">
      <alignment horizontal="center" vertical="center"/>
      <protection hidden="1"/>
    </xf>
    <xf numFmtId="166" fontId="57" fillId="12" borderId="0" xfId="90" applyNumberFormat="1" applyFont="1" applyFill="1" applyAlignment="1" applyProtection="1">
      <alignment horizontal="center" vertical="center"/>
      <protection hidden="1"/>
    </xf>
    <xf numFmtId="166" fontId="57" fillId="12" borderId="208" xfId="90" applyNumberFormat="1" applyFont="1" applyFill="1" applyBorder="1" applyAlignment="1" applyProtection="1">
      <alignment horizontal="center" vertical="center"/>
      <protection hidden="1"/>
    </xf>
    <xf numFmtId="166" fontId="57" fillId="12" borderId="207" xfId="90" applyNumberFormat="1" applyFont="1" applyFill="1" applyBorder="1" applyAlignment="1" applyProtection="1">
      <alignment horizontal="center" vertical="center"/>
      <protection locked="0" hidden="1"/>
    </xf>
    <xf numFmtId="166" fontId="57" fillId="12" borderId="0" xfId="90" applyNumberFormat="1" applyFont="1" applyFill="1" applyAlignment="1" applyProtection="1">
      <alignment horizontal="center" vertical="center"/>
      <protection locked="0" hidden="1"/>
    </xf>
    <xf numFmtId="166" fontId="57" fillId="12" borderId="208" xfId="90" applyNumberFormat="1" applyFont="1" applyFill="1" applyBorder="1" applyAlignment="1" applyProtection="1">
      <alignment horizontal="center" vertical="center"/>
      <protection locked="0" hidden="1"/>
    </xf>
    <xf numFmtId="166" fontId="57" fillId="6" borderId="207" xfId="90" applyNumberFormat="1" applyFont="1" applyFill="1" applyBorder="1" applyAlignment="1" applyProtection="1">
      <alignment horizontal="center" vertical="center"/>
      <protection hidden="1"/>
    </xf>
    <xf numFmtId="166" fontId="57" fillId="6" borderId="0" xfId="90" applyNumberFormat="1" applyFont="1" applyFill="1" applyAlignment="1" applyProtection="1">
      <alignment horizontal="center" vertical="center"/>
      <protection hidden="1"/>
    </xf>
    <xf numFmtId="166" fontId="57" fillId="6" borderId="208" xfId="90" applyNumberFormat="1" applyFont="1" applyFill="1" applyBorder="1" applyAlignment="1" applyProtection="1">
      <alignment horizontal="center" vertical="center"/>
      <protection hidden="1"/>
    </xf>
    <xf numFmtId="166" fontId="57" fillId="6" borderId="207" xfId="90" applyNumberFormat="1" applyFont="1" applyFill="1" applyBorder="1" applyAlignment="1" applyProtection="1">
      <alignment horizontal="center" vertical="center"/>
      <protection locked="0" hidden="1"/>
    </xf>
    <xf numFmtId="166" fontId="57" fillId="6" borderId="0" xfId="90" applyNumberFormat="1" applyFont="1" applyFill="1" applyAlignment="1" applyProtection="1">
      <alignment horizontal="center" vertical="center"/>
      <protection locked="0" hidden="1"/>
    </xf>
    <xf numFmtId="166" fontId="57" fillId="6" borderId="208" xfId="90" applyNumberFormat="1" applyFont="1" applyFill="1" applyBorder="1" applyAlignment="1" applyProtection="1">
      <alignment horizontal="center" vertical="center"/>
      <protection locked="0" hidden="1"/>
    </xf>
    <xf numFmtId="167" fontId="72" fillId="0" borderId="68" xfId="0" applyNumberFormat="1" applyFont="1" applyBorder="1" applyAlignment="1" applyProtection="1">
      <alignment horizontal="center"/>
      <protection hidden="1"/>
    </xf>
    <xf numFmtId="0" fontId="93" fillId="7" borderId="0" xfId="0" applyFont="1" applyFill="1" applyAlignment="1">
      <alignment horizontal="center" vertical="center"/>
    </xf>
    <xf numFmtId="0" fontId="66" fillId="0" borderId="68" xfId="0" applyFont="1" applyBorder="1" applyAlignment="1" applyProtection="1">
      <alignment horizontal="right"/>
      <protection hidden="1"/>
    </xf>
    <xf numFmtId="166" fontId="199" fillId="6" borderId="73" xfId="90" applyNumberFormat="1" applyFont="1" applyFill="1" applyBorder="1" applyAlignment="1" applyProtection="1">
      <alignment horizontal="right" vertical="center"/>
      <protection hidden="1"/>
    </xf>
    <xf numFmtId="0" fontId="70" fillId="6" borderId="73" xfId="90" applyFont="1" applyFill="1" applyBorder="1" applyAlignment="1" applyProtection="1">
      <alignment horizontal="center"/>
      <protection hidden="1"/>
    </xf>
    <xf numFmtId="0" fontId="2" fillId="6" borderId="73" xfId="90" applyFont="1" applyFill="1" applyBorder="1" applyAlignment="1" applyProtection="1">
      <alignment horizontal="center"/>
      <protection hidden="1"/>
    </xf>
    <xf numFmtId="9" fontId="199" fillId="6" borderId="73" xfId="22" applyFont="1" applyFill="1" applyBorder="1" applyAlignment="1" applyProtection="1">
      <alignment horizontal="center" vertical="center"/>
      <protection hidden="1"/>
    </xf>
    <xf numFmtId="166" fontId="57" fillId="6" borderId="8" xfId="90" applyNumberFormat="1" applyFont="1" applyFill="1" applyBorder="1" applyAlignment="1">
      <alignment horizontal="center" vertical="center"/>
    </xf>
    <xf numFmtId="166" fontId="57" fillId="6" borderId="9" xfId="90" applyNumberFormat="1" applyFont="1" applyFill="1" applyBorder="1" applyAlignment="1">
      <alignment horizontal="center" vertical="center"/>
    </xf>
    <xf numFmtId="166" fontId="57" fillId="6" borderId="21" xfId="90" applyNumberFormat="1" applyFont="1" applyFill="1" applyBorder="1" applyAlignment="1">
      <alignment horizontal="center" vertical="center"/>
    </xf>
    <xf numFmtId="166" fontId="57" fillId="6" borderId="11" xfId="90" applyNumberFormat="1" applyFont="1" applyFill="1" applyBorder="1" applyAlignment="1">
      <alignment horizontal="center" vertical="center"/>
    </xf>
    <xf numFmtId="166" fontId="57" fillId="6" borderId="12" xfId="90" applyNumberFormat="1" applyFont="1" applyFill="1" applyBorder="1" applyAlignment="1">
      <alignment horizontal="center" vertical="center"/>
    </xf>
    <xf numFmtId="166" fontId="57" fillId="6" borderId="22" xfId="90" applyNumberFormat="1" applyFont="1" applyFill="1" applyBorder="1" applyAlignment="1">
      <alignment horizontal="center" vertical="center"/>
    </xf>
    <xf numFmtId="166" fontId="57" fillId="14" borderId="8" xfId="3" applyNumberFormat="1" applyFont="1" applyFill="1" applyBorder="1" applyAlignment="1" applyProtection="1">
      <alignment horizontal="center" vertical="center"/>
      <protection locked="0"/>
    </xf>
    <xf numFmtId="166" fontId="57" fillId="14" borderId="9" xfId="3" applyNumberFormat="1" applyFont="1" applyFill="1" applyBorder="1" applyAlignment="1" applyProtection="1">
      <alignment horizontal="center" vertical="center"/>
      <protection locked="0"/>
    </xf>
    <xf numFmtId="166" fontId="57" fillId="14" borderId="21" xfId="3" applyNumberFormat="1" applyFont="1" applyFill="1" applyBorder="1" applyAlignment="1" applyProtection="1">
      <alignment horizontal="center" vertical="center"/>
      <protection locked="0"/>
    </xf>
    <xf numFmtId="166" fontId="57" fillId="14" borderId="11" xfId="3" applyNumberFormat="1" applyFont="1" applyFill="1" applyBorder="1" applyAlignment="1" applyProtection="1">
      <alignment horizontal="center" vertical="center"/>
      <protection locked="0"/>
    </xf>
    <xf numFmtId="166" fontId="57" fillId="14" borderId="12" xfId="3" applyNumberFormat="1" applyFont="1" applyFill="1" applyBorder="1" applyAlignment="1" applyProtection="1">
      <alignment horizontal="center" vertical="center"/>
      <protection locked="0"/>
    </xf>
    <xf numFmtId="166" fontId="57" fillId="14" borderId="22" xfId="3" applyNumberFormat="1" applyFont="1" applyFill="1" applyBorder="1" applyAlignment="1" applyProtection="1">
      <alignment horizontal="center" vertical="center"/>
      <protection locked="0"/>
    </xf>
    <xf numFmtId="166" fontId="57" fillId="6" borderId="19" xfId="3" applyNumberFormat="1" applyFont="1" applyFill="1" applyBorder="1" applyAlignment="1" applyProtection="1">
      <alignment horizontal="center" vertical="center"/>
    </xf>
    <xf numFmtId="166" fontId="57" fillId="6" borderId="0" xfId="3" applyNumberFormat="1" applyFont="1" applyFill="1" applyBorder="1" applyAlignment="1" applyProtection="1">
      <alignment horizontal="center" vertical="center"/>
    </xf>
    <xf numFmtId="166" fontId="57" fillId="6" borderId="15" xfId="3" applyNumberFormat="1" applyFont="1" applyFill="1" applyBorder="1" applyAlignment="1" applyProtection="1">
      <alignment horizontal="center" vertical="center"/>
    </xf>
    <xf numFmtId="166" fontId="57" fillId="6" borderId="11" xfId="3" applyNumberFormat="1" applyFont="1" applyFill="1" applyBorder="1" applyAlignment="1" applyProtection="1">
      <alignment horizontal="center" vertical="center"/>
    </xf>
    <xf numFmtId="166" fontId="57" fillId="6" borderId="12" xfId="3" applyNumberFormat="1" applyFont="1" applyFill="1" applyBorder="1" applyAlignment="1" applyProtection="1">
      <alignment horizontal="center" vertical="center"/>
    </xf>
    <xf numFmtId="166" fontId="57" fillId="6" borderId="22" xfId="3" applyNumberFormat="1" applyFont="1" applyFill="1" applyBorder="1" applyAlignment="1" applyProtection="1">
      <alignment horizontal="center" vertical="center"/>
    </xf>
    <xf numFmtId="171" fontId="57" fillId="14" borderId="88" xfId="90" applyNumberFormat="1" applyFont="1" applyFill="1" applyBorder="1" applyAlignment="1" applyProtection="1">
      <alignment horizontal="center" vertical="center"/>
      <protection locked="0"/>
    </xf>
    <xf numFmtId="0" fontId="115" fillId="6" borderId="0" xfId="90" applyFont="1" applyFill="1" applyAlignment="1">
      <alignment horizontal="center" vertical="center"/>
    </xf>
    <xf numFmtId="0" fontId="70" fillId="6" borderId="14" xfId="90" applyFont="1" applyFill="1" applyBorder="1" applyAlignment="1" applyProtection="1">
      <alignment horizontal="left" vertical="center" indent="1"/>
      <protection locked="0"/>
    </xf>
    <xf numFmtId="0" fontId="70" fillId="6" borderId="0" xfId="90" applyFont="1" applyFill="1" applyAlignment="1" applyProtection="1">
      <alignment horizontal="left" vertical="center" indent="1"/>
      <protection locked="0"/>
    </xf>
    <xf numFmtId="0" fontId="52" fillId="20" borderId="42" xfId="90" applyFont="1" applyFill="1" applyBorder="1" applyAlignment="1">
      <alignment horizontal="center" vertical="center"/>
    </xf>
    <xf numFmtId="0" fontId="52" fillId="20" borderId="0" xfId="90" applyFont="1" applyFill="1" applyAlignment="1">
      <alignment horizontal="center" vertical="center"/>
    </xf>
    <xf numFmtId="0" fontId="52" fillId="20" borderId="43" xfId="90" applyFont="1" applyFill="1" applyBorder="1" applyAlignment="1">
      <alignment horizontal="center" vertical="center"/>
    </xf>
    <xf numFmtId="0" fontId="52" fillId="20" borderId="113" xfId="90" applyFont="1" applyFill="1" applyBorder="1" applyAlignment="1">
      <alignment horizontal="center" vertical="center"/>
    </xf>
    <xf numFmtId="0" fontId="52" fillId="20" borderId="111" xfId="90" applyFont="1" applyFill="1" applyBorder="1" applyAlignment="1">
      <alignment horizontal="center" vertical="center"/>
    </xf>
    <xf numFmtId="0" fontId="52" fillId="20" borderId="112" xfId="90" applyFont="1" applyFill="1" applyBorder="1" applyAlignment="1">
      <alignment horizontal="center" vertical="center"/>
    </xf>
    <xf numFmtId="166" fontId="105" fillId="6" borderId="39" xfId="90" applyNumberFormat="1" applyFont="1" applyFill="1" applyBorder="1" applyAlignment="1">
      <alignment horizontal="center" vertical="center"/>
    </xf>
    <xf numFmtId="166" fontId="105" fillId="6" borderId="40" xfId="90" applyNumberFormat="1" applyFont="1" applyFill="1" applyBorder="1" applyAlignment="1">
      <alignment horizontal="center" vertical="center"/>
    </xf>
    <xf numFmtId="166" fontId="105" fillId="6" borderId="41" xfId="90" applyNumberFormat="1" applyFont="1" applyFill="1" applyBorder="1" applyAlignment="1">
      <alignment horizontal="center" vertical="center"/>
    </xf>
    <xf numFmtId="166" fontId="105" fillId="6" borderId="42" xfId="90" applyNumberFormat="1" applyFont="1" applyFill="1" applyBorder="1" applyAlignment="1">
      <alignment horizontal="center" vertical="center"/>
    </xf>
    <xf numFmtId="166" fontId="105" fillId="6" borderId="0" xfId="90" applyNumberFormat="1" applyFont="1" applyFill="1" applyAlignment="1">
      <alignment horizontal="center" vertical="center"/>
    </xf>
    <xf numFmtId="166" fontId="105" fillId="6" borderId="43" xfId="90" applyNumberFormat="1" applyFont="1" applyFill="1" applyBorder="1" applyAlignment="1">
      <alignment horizontal="center" vertical="center"/>
    </xf>
    <xf numFmtId="166" fontId="105" fillId="6" borderId="44" xfId="90" applyNumberFormat="1" applyFont="1" applyFill="1" applyBorder="1" applyAlignment="1">
      <alignment horizontal="center" vertical="center"/>
    </xf>
    <xf numFmtId="166" fontId="105" fillId="6" borderId="45" xfId="90" applyNumberFormat="1" applyFont="1" applyFill="1" applyBorder="1" applyAlignment="1">
      <alignment horizontal="center" vertical="center"/>
    </xf>
    <xf numFmtId="166" fontId="105" fillId="6" borderId="46" xfId="90" applyNumberFormat="1" applyFont="1" applyFill="1" applyBorder="1" applyAlignment="1">
      <alignment horizontal="center" vertical="center"/>
    </xf>
    <xf numFmtId="0" fontId="62" fillId="21" borderId="0" xfId="90" applyFont="1" applyFill="1" applyAlignment="1" applyProtection="1">
      <alignment horizontal="center" vertical="center"/>
      <protection hidden="1"/>
    </xf>
    <xf numFmtId="168" fontId="57" fillId="14" borderId="8" xfId="22" applyNumberFormat="1" applyFont="1" applyFill="1" applyBorder="1" applyAlignment="1" applyProtection="1">
      <alignment horizontal="center" vertical="center"/>
      <protection locked="0"/>
    </xf>
    <xf numFmtId="168" fontId="57" fillId="14" borderId="9" xfId="22" applyNumberFormat="1" applyFont="1" applyFill="1" applyBorder="1" applyAlignment="1" applyProtection="1">
      <alignment horizontal="center" vertical="center"/>
      <protection locked="0"/>
    </xf>
    <xf numFmtId="168" fontId="57" fillId="14" borderId="10" xfId="22" applyNumberFormat="1" applyFont="1" applyFill="1" applyBorder="1" applyAlignment="1" applyProtection="1">
      <alignment horizontal="center" vertical="center"/>
      <protection locked="0"/>
    </xf>
    <xf numFmtId="168" fontId="57" fillId="14" borderId="11" xfId="22" applyNumberFormat="1" applyFont="1" applyFill="1" applyBorder="1" applyAlignment="1" applyProtection="1">
      <alignment horizontal="center" vertical="center"/>
      <protection locked="0"/>
    </xf>
    <xf numFmtId="168" fontId="57" fillId="14" borderId="12" xfId="22" applyNumberFormat="1" applyFont="1" applyFill="1" applyBorder="1" applyAlignment="1" applyProtection="1">
      <alignment horizontal="center" vertical="center"/>
      <protection locked="0"/>
    </xf>
    <xf numFmtId="168" fontId="57" fillId="14" borderId="13" xfId="22" applyNumberFormat="1" applyFont="1" applyFill="1" applyBorder="1" applyAlignment="1" applyProtection="1">
      <alignment horizontal="center" vertical="center"/>
      <protection locked="0"/>
    </xf>
    <xf numFmtId="0" fontId="115" fillId="6" borderId="0" xfId="353" applyFont="1" applyFill="1" applyAlignment="1" applyProtection="1">
      <alignment horizontal="center"/>
      <protection locked="0"/>
    </xf>
    <xf numFmtId="0" fontId="115" fillId="6" borderId="20" xfId="353" applyFont="1" applyFill="1" applyBorder="1" applyAlignment="1" applyProtection="1">
      <alignment horizontal="center"/>
      <protection locked="0"/>
    </xf>
    <xf numFmtId="0" fontId="57" fillId="14" borderId="8" xfId="90" applyFont="1" applyFill="1" applyBorder="1" applyAlignment="1" applyProtection="1">
      <alignment horizontal="center" vertical="center"/>
      <protection locked="0"/>
    </xf>
    <xf numFmtId="0" fontId="57" fillId="14" borderId="9" xfId="90" applyFont="1" applyFill="1" applyBorder="1" applyAlignment="1" applyProtection="1">
      <alignment horizontal="center" vertical="center"/>
      <protection locked="0"/>
    </xf>
    <xf numFmtId="0" fontId="57" fillId="14" borderId="21" xfId="90" applyFont="1" applyFill="1" applyBorder="1" applyAlignment="1" applyProtection="1">
      <alignment horizontal="center" vertical="center"/>
      <protection locked="0"/>
    </xf>
    <xf numFmtId="0" fontId="57" fillId="14" borderId="11" xfId="90" applyFont="1" applyFill="1" applyBorder="1" applyAlignment="1" applyProtection="1">
      <alignment horizontal="center" vertical="center"/>
      <protection locked="0"/>
    </xf>
    <xf numFmtId="0" fontId="57" fillId="14" borderId="12" xfId="90" applyFont="1" applyFill="1" applyBorder="1" applyAlignment="1" applyProtection="1">
      <alignment horizontal="center" vertical="center"/>
      <protection locked="0"/>
    </xf>
    <xf numFmtId="0" fontId="57" fillId="14" borderId="22" xfId="90" applyFont="1" applyFill="1" applyBorder="1" applyAlignment="1" applyProtection="1">
      <alignment horizontal="center" vertical="center"/>
      <protection locked="0"/>
    </xf>
    <xf numFmtId="166" fontId="57" fillId="6" borderId="47" xfId="90" applyNumberFormat="1" applyFont="1" applyFill="1" applyBorder="1" applyAlignment="1">
      <alignment horizontal="center" vertical="center"/>
    </xf>
    <xf numFmtId="0" fontId="57" fillId="6" borderId="4" xfId="90" applyFont="1" applyFill="1" applyBorder="1" applyAlignment="1">
      <alignment horizontal="center" vertical="center"/>
    </xf>
    <xf numFmtId="0" fontId="57" fillId="6" borderId="48" xfId="90" applyFont="1" applyFill="1" applyBorder="1" applyAlignment="1">
      <alignment horizontal="center" vertical="center"/>
    </xf>
    <xf numFmtId="0" fontId="57" fillId="6" borderId="19" xfId="90" applyFont="1" applyFill="1" applyBorder="1" applyAlignment="1">
      <alignment horizontal="center" vertical="center"/>
    </xf>
    <xf numFmtId="0" fontId="57" fillId="6" borderId="0" xfId="90" applyFont="1" applyFill="1" applyAlignment="1">
      <alignment horizontal="center" vertical="center"/>
    </xf>
    <xf numFmtId="0" fontId="57" fillId="6" borderId="15" xfId="90" applyFont="1" applyFill="1" applyBorder="1" applyAlignment="1">
      <alignment horizontal="center" vertical="center"/>
    </xf>
    <xf numFmtId="0" fontId="70" fillId="21" borderId="56" xfId="90" applyFont="1" applyFill="1" applyBorder="1" applyAlignment="1" applyProtection="1">
      <alignment horizontal="center"/>
      <protection hidden="1"/>
    </xf>
    <xf numFmtId="166" fontId="190" fillId="6" borderId="42" xfId="90" applyNumberFormat="1" applyFont="1" applyFill="1" applyBorder="1" applyAlignment="1">
      <alignment horizontal="center" vertical="center" wrapText="1"/>
    </xf>
    <xf numFmtId="166" fontId="190" fillId="6" borderId="0" xfId="90" applyNumberFormat="1" applyFont="1" applyFill="1" applyAlignment="1">
      <alignment horizontal="center" vertical="center" wrapText="1"/>
    </xf>
    <xf numFmtId="0" fontId="57" fillId="14" borderId="19" xfId="90" applyFont="1" applyFill="1" applyBorder="1" applyAlignment="1" applyProtection="1">
      <alignment horizontal="center" vertical="center"/>
      <protection locked="0"/>
    </xf>
    <xf numFmtId="0" fontId="57" fillId="14" borderId="0" xfId="90" applyFont="1" applyFill="1" applyAlignment="1" applyProtection="1">
      <alignment horizontal="center" vertical="center"/>
      <protection locked="0"/>
    </xf>
    <xf numFmtId="0" fontId="57" fillId="14" borderId="15" xfId="90" applyFont="1" applyFill="1" applyBorder="1" applyAlignment="1" applyProtection="1">
      <alignment horizontal="center" vertical="center"/>
      <protection locked="0"/>
    </xf>
    <xf numFmtId="168" fontId="103" fillId="6" borderId="80" xfId="22" applyNumberFormat="1" applyFont="1" applyFill="1" applyBorder="1" applyAlignment="1" applyProtection="1">
      <alignment horizontal="center" vertical="center"/>
      <protection locked="0"/>
    </xf>
    <xf numFmtId="168" fontId="103" fillId="6" borderId="0" xfId="22" applyNumberFormat="1" applyFont="1" applyFill="1" applyBorder="1" applyAlignment="1" applyProtection="1">
      <alignment horizontal="center" vertical="center"/>
      <protection locked="0"/>
    </xf>
    <xf numFmtId="168" fontId="103" fillId="6" borderId="85" xfId="22" applyNumberFormat="1" applyFont="1" applyFill="1" applyBorder="1" applyAlignment="1" applyProtection="1">
      <alignment horizontal="center" vertical="center"/>
      <protection locked="0"/>
    </xf>
    <xf numFmtId="168" fontId="103" fillId="6" borderId="82" xfId="22" applyNumberFormat="1" applyFont="1" applyFill="1" applyBorder="1" applyAlignment="1" applyProtection="1">
      <alignment horizontal="center" vertical="center"/>
      <protection locked="0"/>
    </xf>
    <xf numFmtId="168" fontId="103" fillId="6" borderId="67" xfId="22" applyNumberFormat="1" applyFont="1" applyFill="1" applyBorder="1" applyAlignment="1" applyProtection="1">
      <alignment horizontal="center" vertical="center"/>
      <protection locked="0"/>
    </xf>
    <xf numFmtId="168" fontId="103" fillId="6" borderId="83" xfId="22" applyNumberFormat="1" applyFont="1" applyFill="1" applyBorder="1" applyAlignment="1" applyProtection="1">
      <alignment horizontal="center" vertical="center"/>
      <protection locked="0"/>
    </xf>
    <xf numFmtId="166" fontId="55" fillId="20" borderId="123" xfId="90" applyNumberFormat="1" applyFont="1" applyFill="1" applyBorder="1" applyAlignment="1">
      <alignment horizontal="center" vertical="center"/>
    </xf>
    <xf numFmtId="166" fontId="55" fillId="20" borderId="124" xfId="90" applyNumberFormat="1" applyFont="1" applyFill="1" applyBorder="1" applyAlignment="1">
      <alignment horizontal="center" vertical="center"/>
    </xf>
    <xf numFmtId="166" fontId="55" fillId="20" borderId="42" xfId="90" applyNumberFormat="1" applyFont="1" applyFill="1" applyBorder="1" applyAlignment="1">
      <alignment horizontal="center" vertical="center"/>
    </xf>
    <xf numFmtId="166" fontId="55" fillId="20" borderId="0" xfId="90" applyNumberFormat="1" applyFont="1" applyFill="1" applyAlignment="1">
      <alignment horizontal="center" vertical="center"/>
    </xf>
    <xf numFmtId="9" fontId="191" fillId="6" borderId="107" xfId="22" applyFont="1" applyFill="1" applyBorder="1" applyAlignment="1" applyProtection="1">
      <alignment horizontal="center" vertical="center"/>
    </xf>
    <xf numFmtId="9" fontId="191" fillId="6" borderId="0" xfId="22" applyFont="1" applyFill="1" applyBorder="1" applyAlignment="1" applyProtection="1">
      <alignment horizontal="center" vertical="center"/>
    </xf>
    <xf numFmtId="9" fontId="191" fillId="6" borderId="103" xfId="22" applyFont="1" applyFill="1" applyBorder="1" applyAlignment="1" applyProtection="1">
      <alignment horizontal="center" vertical="center"/>
    </xf>
    <xf numFmtId="9" fontId="191" fillId="6" borderId="108" xfId="22" applyFont="1" applyFill="1" applyBorder="1" applyAlignment="1" applyProtection="1">
      <alignment horizontal="center" vertical="center"/>
    </xf>
    <xf numFmtId="9" fontId="191" fillId="6" borderId="109" xfId="22" applyFont="1" applyFill="1" applyBorder="1" applyAlignment="1" applyProtection="1">
      <alignment horizontal="center" vertical="center"/>
    </xf>
    <xf numFmtId="9" fontId="191" fillId="6" borderId="110" xfId="22" applyFont="1" applyFill="1" applyBorder="1" applyAlignment="1" applyProtection="1">
      <alignment horizontal="center" vertical="center"/>
    </xf>
    <xf numFmtId="166" fontId="55" fillId="20" borderId="125" xfId="90" applyNumberFormat="1" applyFont="1" applyFill="1" applyBorder="1" applyAlignment="1">
      <alignment horizontal="center" vertical="center"/>
    </xf>
    <xf numFmtId="166" fontId="55" fillId="20" borderId="43" xfId="90" applyNumberFormat="1" applyFont="1" applyFill="1" applyBorder="1" applyAlignment="1">
      <alignment horizontal="center" vertical="center"/>
    </xf>
    <xf numFmtId="166" fontId="190" fillId="6" borderId="43" xfId="90" applyNumberFormat="1" applyFont="1" applyFill="1" applyBorder="1" applyAlignment="1">
      <alignment horizontal="center" vertical="center" wrapText="1"/>
    </xf>
    <xf numFmtId="166" fontId="52" fillId="16" borderId="169" xfId="90" applyNumberFormat="1" applyFont="1" applyFill="1" applyBorder="1" applyAlignment="1">
      <alignment horizontal="center" vertical="center"/>
    </xf>
    <xf numFmtId="166" fontId="52" fillId="16" borderId="86" xfId="90" applyNumberFormat="1" applyFont="1" applyFill="1" applyBorder="1" applyAlignment="1">
      <alignment horizontal="center" vertical="center"/>
    </xf>
    <xf numFmtId="0" fontId="61" fillId="6" borderId="14" xfId="90" applyFont="1" applyFill="1" applyBorder="1" applyAlignment="1">
      <alignment horizontal="right" vertical="center"/>
    </xf>
    <xf numFmtId="0" fontId="61" fillId="6" borderId="0" xfId="90" applyFont="1" applyFill="1" applyAlignment="1">
      <alignment horizontal="right" vertical="center"/>
    </xf>
    <xf numFmtId="0" fontId="61" fillId="6" borderId="20" xfId="90" applyFont="1" applyFill="1" applyBorder="1" applyAlignment="1">
      <alignment horizontal="right" vertical="center"/>
    </xf>
    <xf numFmtId="0" fontId="43" fillId="21" borderId="0" xfId="90" applyFont="1" applyFill="1" applyAlignment="1" applyProtection="1">
      <alignment horizontal="center"/>
      <protection hidden="1"/>
    </xf>
    <xf numFmtId="0" fontId="55" fillId="19" borderId="104" xfId="90" applyFont="1" applyFill="1" applyBorder="1" applyAlignment="1">
      <alignment horizontal="center" vertical="center" wrapText="1"/>
    </xf>
    <xf numFmtId="0" fontId="55" fillId="19" borderId="105" xfId="90" applyFont="1" applyFill="1" applyBorder="1" applyAlignment="1">
      <alignment horizontal="center" vertical="center" wrapText="1"/>
    </xf>
    <xf numFmtId="0" fontId="55" fillId="19" borderId="106" xfId="90" applyFont="1" applyFill="1" applyBorder="1" applyAlignment="1">
      <alignment horizontal="center" vertical="center" wrapText="1"/>
    </xf>
    <xf numFmtId="0" fontId="55" fillId="19" borderId="107" xfId="90" applyFont="1" applyFill="1" applyBorder="1" applyAlignment="1">
      <alignment horizontal="center" vertical="center" wrapText="1"/>
    </xf>
    <xf numFmtId="0" fontId="55" fillId="19" borderId="0" xfId="90" applyFont="1" applyFill="1" applyAlignment="1">
      <alignment horizontal="center" vertical="center" wrapText="1"/>
    </xf>
    <xf numFmtId="0" fontId="55" fillId="19" borderId="103" xfId="90" applyFont="1" applyFill="1" applyBorder="1" applyAlignment="1">
      <alignment horizontal="center" vertical="center" wrapText="1"/>
    </xf>
    <xf numFmtId="0" fontId="55" fillId="19" borderId="108" xfId="90" applyFont="1" applyFill="1" applyBorder="1" applyAlignment="1">
      <alignment horizontal="center" vertical="center" wrapText="1"/>
    </xf>
    <xf numFmtId="0" fontId="55" fillId="19" borderId="109" xfId="90" applyFont="1" applyFill="1" applyBorder="1" applyAlignment="1">
      <alignment horizontal="center" vertical="center" wrapText="1"/>
    </xf>
    <xf numFmtId="0" fontId="55" fillId="19" borderId="110" xfId="90" applyFont="1" applyFill="1" applyBorder="1" applyAlignment="1">
      <alignment horizontal="center" vertical="center" wrapText="1"/>
    </xf>
    <xf numFmtId="166" fontId="126" fillId="6" borderId="34" xfId="90" applyNumberFormat="1" applyFont="1" applyFill="1" applyBorder="1" applyAlignment="1">
      <alignment horizontal="center" vertical="center"/>
    </xf>
    <xf numFmtId="166" fontId="126" fillId="6" borderId="0" xfId="90" applyNumberFormat="1" applyFont="1" applyFill="1" applyAlignment="1">
      <alignment horizontal="center" vertical="center"/>
    </xf>
    <xf numFmtId="166" fontId="126" fillId="6" borderId="35" xfId="90" applyNumberFormat="1" applyFont="1" applyFill="1" applyBorder="1" applyAlignment="1">
      <alignment horizontal="center" vertical="center"/>
    </xf>
    <xf numFmtId="166" fontId="148" fillId="6" borderId="23" xfId="90" applyNumberFormat="1" applyFont="1" applyFill="1" applyBorder="1" applyAlignment="1">
      <alignment horizontal="center" vertical="center" wrapText="1"/>
    </xf>
    <xf numFmtId="166" fontId="148" fillId="6" borderId="24" xfId="90" applyNumberFormat="1" applyFont="1" applyFill="1" applyBorder="1" applyAlignment="1">
      <alignment horizontal="center" vertical="center" wrapText="1"/>
    </xf>
    <xf numFmtId="166" fontId="148" fillId="6" borderId="25" xfId="90" applyNumberFormat="1" applyFont="1" applyFill="1" applyBorder="1" applyAlignment="1">
      <alignment horizontal="center" vertical="center" wrapText="1"/>
    </xf>
    <xf numFmtId="166" fontId="148" fillId="6" borderId="26" xfId="90" applyNumberFormat="1" applyFont="1" applyFill="1" applyBorder="1" applyAlignment="1">
      <alignment horizontal="center" vertical="center" wrapText="1"/>
    </xf>
    <xf numFmtId="166" fontId="148" fillId="6" borderId="0" xfId="90" applyNumberFormat="1" applyFont="1" applyFill="1" applyAlignment="1">
      <alignment horizontal="center" vertical="center" wrapText="1"/>
    </xf>
    <xf numFmtId="166" fontId="148" fillId="6" borderId="27" xfId="90" applyNumberFormat="1" applyFont="1" applyFill="1" applyBorder="1" applyAlignment="1">
      <alignment horizontal="center" vertical="center" wrapText="1"/>
    </xf>
    <xf numFmtId="166" fontId="148" fillId="6" borderId="28" xfId="90" applyNumberFormat="1" applyFont="1" applyFill="1" applyBorder="1" applyAlignment="1">
      <alignment horizontal="center" vertical="center" wrapText="1"/>
    </xf>
    <xf numFmtId="166" fontId="148" fillId="6" borderId="29" xfId="90" applyNumberFormat="1" applyFont="1" applyFill="1" applyBorder="1" applyAlignment="1">
      <alignment horizontal="center" vertical="center" wrapText="1"/>
    </xf>
    <xf numFmtId="166" fontId="148" fillId="6" borderId="30" xfId="90" applyNumberFormat="1" applyFont="1" applyFill="1" applyBorder="1" applyAlignment="1">
      <alignment horizontal="center" vertical="center" wrapText="1"/>
    </xf>
    <xf numFmtId="168" fontId="148" fillId="6" borderId="23" xfId="22" applyNumberFormat="1" applyFont="1" applyFill="1" applyBorder="1" applyAlignment="1" applyProtection="1">
      <alignment horizontal="center" vertical="center"/>
    </xf>
    <xf numFmtId="168" fontId="148" fillId="6" borderId="24" xfId="22" applyNumberFormat="1" applyFont="1" applyFill="1" applyBorder="1" applyAlignment="1" applyProtection="1">
      <alignment horizontal="center" vertical="center"/>
    </xf>
    <xf numFmtId="168" fontId="148" fillId="6" borderId="26" xfId="22" applyNumberFormat="1" applyFont="1" applyFill="1" applyBorder="1" applyAlignment="1" applyProtection="1">
      <alignment horizontal="center" vertical="center"/>
    </xf>
    <xf numFmtId="168" fontId="148" fillId="6" borderId="0" xfId="22" applyNumberFormat="1" applyFont="1" applyFill="1" applyBorder="1" applyAlignment="1" applyProtection="1">
      <alignment horizontal="center" vertical="center"/>
    </xf>
    <xf numFmtId="168" fontId="148" fillId="6" borderId="28" xfId="22" applyNumberFormat="1" applyFont="1" applyFill="1" applyBorder="1" applyAlignment="1" applyProtection="1">
      <alignment horizontal="center" vertical="center"/>
    </xf>
    <xf numFmtId="168" fontId="148" fillId="6" borderId="29" xfId="22" applyNumberFormat="1" applyFont="1" applyFill="1" applyBorder="1" applyAlignment="1" applyProtection="1">
      <alignment horizontal="center" vertical="center"/>
    </xf>
    <xf numFmtId="168" fontId="148" fillId="6" borderId="25" xfId="22" applyNumberFormat="1" applyFont="1" applyFill="1" applyBorder="1" applyAlignment="1" applyProtection="1">
      <alignment horizontal="center" vertical="center"/>
    </xf>
    <xf numFmtId="168" fontId="148" fillId="6" borderId="27" xfId="22" applyNumberFormat="1" applyFont="1" applyFill="1" applyBorder="1" applyAlignment="1" applyProtection="1">
      <alignment horizontal="center" vertical="center"/>
    </xf>
    <xf numFmtId="168" fontId="148" fillId="6" borderId="30" xfId="22" applyNumberFormat="1" applyFont="1" applyFill="1" applyBorder="1" applyAlignment="1" applyProtection="1">
      <alignment horizontal="center" vertical="center"/>
    </xf>
    <xf numFmtId="166" fontId="55" fillId="15" borderId="23" xfId="90" applyNumberFormat="1" applyFont="1" applyFill="1" applyBorder="1" applyAlignment="1">
      <alignment horizontal="center" vertical="center"/>
    </xf>
    <xf numFmtId="166" fontId="55" fillId="15" borderId="24" xfId="90" applyNumberFormat="1" applyFont="1" applyFill="1" applyBorder="1" applyAlignment="1">
      <alignment horizontal="center" vertical="center"/>
    </xf>
    <xf numFmtId="166" fontId="55" fillId="15" borderId="25" xfId="90" applyNumberFormat="1" applyFont="1" applyFill="1" applyBorder="1" applyAlignment="1">
      <alignment horizontal="center" vertical="center"/>
    </xf>
    <xf numFmtId="166" fontId="55" fillId="15" borderId="26" xfId="90" applyNumberFormat="1" applyFont="1" applyFill="1" applyBorder="1" applyAlignment="1">
      <alignment horizontal="center" vertical="center"/>
    </xf>
    <xf numFmtId="166" fontId="55" fillId="15" borderId="0" xfId="90" applyNumberFormat="1" applyFont="1" applyFill="1" applyAlignment="1">
      <alignment horizontal="center" vertical="center"/>
    </xf>
    <xf numFmtId="166" fontId="55" fillId="15" borderId="27" xfId="90" applyNumberFormat="1" applyFont="1" applyFill="1" applyBorder="1" applyAlignment="1">
      <alignment horizontal="center" vertical="center"/>
    </xf>
    <xf numFmtId="166" fontId="55" fillId="15" borderId="28" xfId="90" applyNumberFormat="1" applyFont="1" applyFill="1" applyBorder="1" applyAlignment="1">
      <alignment horizontal="center" vertical="center"/>
    </xf>
    <xf numFmtId="166" fontId="55" fillId="15" borderId="29" xfId="90" applyNumberFormat="1" applyFont="1" applyFill="1" applyBorder="1" applyAlignment="1">
      <alignment horizontal="center" vertical="center"/>
    </xf>
    <xf numFmtId="166" fontId="55" fillId="15" borderId="30" xfId="90" applyNumberFormat="1" applyFont="1" applyFill="1" applyBorder="1" applyAlignment="1">
      <alignment horizontal="center" vertical="center"/>
    </xf>
    <xf numFmtId="166" fontId="58" fillId="6" borderId="107" xfId="90" applyNumberFormat="1" applyFont="1" applyFill="1" applyBorder="1" applyAlignment="1">
      <alignment horizontal="center"/>
    </xf>
    <xf numFmtId="166" fontId="58" fillId="6" borderId="0" xfId="90" applyNumberFormat="1" applyFont="1" applyFill="1" applyAlignment="1">
      <alignment horizontal="center"/>
    </xf>
    <xf numFmtId="166" fontId="58" fillId="6" borderId="108" xfId="90" applyNumberFormat="1" applyFont="1" applyFill="1" applyBorder="1" applyAlignment="1">
      <alignment horizontal="center"/>
    </xf>
    <xf numFmtId="166" fontId="58" fillId="6" borderId="109" xfId="90" applyNumberFormat="1" applyFont="1" applyFill="1" applyBorder="1" applyAlignment="1">
      <alignment horizontal="center"/>
    </xf>
    <xf numFmtId="9" fontId="198" fillId="6" borderId="104" xfId="22" applyFont="1" applyFill="1" applyBorder="1" applyAlignment="1" applyProtection="1">
      <alignment horizontal="center" vertical="center"/>
    </xf>
    <xf numFmtId="9" fontId="198" fillId="6" borderId="105" xfId="22" applyFont="1" applyFill="1" applyBorder="1" applyAlignment="1" applyProtection="1">
      <alignment horizontal="center" vertical="center"/>
    </xf>
    <xf numFmtId="9" fontId="198" fillId="6" borderId="106" xfId="22" applyFont="1" applyFill="1" applyBorder="1" applyAlignment="1" applyProtection="1">
      <alignment horizontal="center" vertical="center"/>
    </xf>
    <xf numFmtId="9" fontId="198" fillId="6" borderId="107" xfId="22" applyFont="1" applyFill="1" applyBorder="1" applyAlignment="1" applyProtection="1">
      <alignment horizontal="center" vertical="center"/>
    </xf>
    <xf numFmtId="9" fontId="198" fillId="6" borderId="0" xfId="22" applyFont="1" applyFill="1" applyBorder="1" applyAlignment="1" applyProtection="1">
      <alignment horizontal="center" vertical="center"/>
    </xf>
    <xf numFmtId="9" fontId="198" fillId="6" borderId="103" xfId="22" applyFont="1" applyFill="1" applyBorder="1" applyAlignment="1" applyProtection="1">
      <alignment horizontal="center" vertical="center"/>
    </xf>
    <xf numFmtId="9" fontId="198" fillId="6" borderId="108" xfId="22" applyFont="1" applyFill="1" applyBorder="1" applyAlignment="1" applyProtection="1">
      <alignment horizontal="center" vertical="center"/>
    </xf>
    <xf numFmtId="9" fontId="198" fillId="6" borderId="109" xfId="22" applyFont="1" applyFill="1" applyBorder="1" applyAlignment="1" applyProtection="1">
      <alignment horizontal="center" vertical="center"/>
    </xf>
    <xf numFmtId="9" fontId="198" fillId="6" borderId="110" xfId="22" applyFont="1" applyFill="1" applyBorder="1" applyAlignment="1" applyProtection="1">
      <alignment horizontal="center" vertical="center"/>
    </xf>
    <xf numFmtId="166" fontId="52" fillId="17" borderId="31" xfId="90" applyNumberFormat="1" applyFont="1" applyFill="1" applyBorder="1" applyAlignment="1" applyProtection="1">
      <alignment horizontal="center" vertical="center"/>
      <protection locked="0"/>
    </xf>
    <xf numFmtId="166" fontId="52" fillId="17" borderId="32" xfId="90" applyNumberFormat="1" applyFont="1" applyFill="1" applyBorder="1" applyAlignment="1" applyProtection="1">
      <alignment horizontal="center" vertical="center"/>
      <protection locked="0"/>
    </xf>
    <xf numFmtId="166" fontId="52" fillId="17" borderId="33" xfId="90" applyNumberFormat="1" applyFont="1" applyFill="1" applyBorder="1" applyAlignment="1" applyProtection="1">
      <alignment horizontal="center" vertical="center"/>
      <protection locked="0"/>
    </xf>
    <xf numFmtId="166" fontId="52" fillId="17" borderId="34" xfId="90" applyNumberFormat="1" applyFont="1" applyFill="1" applyBorder="1" applyAlignment="1" applyProtection="1">
      <alignment horizontal="center" vertical="center"/>
      <protection locked="0"/>
    </xf>
    <xf numFmtId="166" fontId="52" fillId="17" borderId="0" xfId="90" applyNumberFormat="1" applyFont="1" applyFill="1" applyAlignment="1" applyProtection="1">
      <alignment horizontal="center" vertical="center"/>
      <protection locked="0"/>
    </xf>
    <xf numFmtId="166" fontId="52" fillId="17" borderId="35" xfId="90" applyNumberFormat="1" applyFont="1" applyFill="1" applyBorder="1" applyAlignment="1" applyProtection="1">
      <alignment horizontal="center" vertical="center"/>
      <protection locked="0"/>
    </xf>
    <xf numFmtId="166" fontId="126" fillId="14" borderId="31" xfId="90" applyNumberFormat="1" applyFont="1" applyFill="1" applyBorder="1" applyAlignment="1" applyProtection="1">
      <alignment horizontal="center" vertical="center"/>
      <protection locked="0"/>
    </xf>
    <xf numFmtId="166" fontId="126" fillId="14" borderId="32" xfId="90" applyNumberFormat="1" applyFont="1" applyFill="1" applyBorder="1" applyAlignment="1" applyProtection="1">
      <alignment horizontal="center" vertical="center"/>
      <protection locked="0"/>
    </xf>
    <xf numFmtId="166" fontId="126" fillId="14" borderId="33" xfId="90" applyNumberFormat="1" applyFont="1" applyFill="1" applyBorder="1" applyAlignment="1" applyProtection="1">
      <alignment horizontal="center" vertical="center"/>
      <protection locked="0"/>
    </xf>
    <xf numFmtId="166" fontId="126" fillId="14" borderId="34" xfId="90" applyNumberFormat="1" applyFont="1" applyFill="1" applyBorder="1" applyAlignment="1" applyProtection="1">
      <alignment horizontal="center" vertical="center"/>
      <protection locked="0"/>
    </xf>
    <xf numFmtId="166" fontId="126" fillId="14" borderId="0" xfId="90" applyNumberFormat="1" applyFont="1" applyFill="1" applyAlignment="1" applyProtection="1">
      <alignment horizontal="center" vertical="center"/>
      <protection locked="0"/>
    </xf>
    <xf numFmtId="166" fontId="126" fillId="14" borderId="35" xfId="90" applyNumberFormat="1" applyFont="1" applyFill="1" applyBorder="1" applyAlignment="1" applyProtection="1">
      <alignment horizontal="center" vertical="center"/>
      <protection locked="0"/>
    </xf>
    <xf numFmtId="166" fontId="126" fillId="14" borderId="36" xfId="90" applyNumberFormat="1" applyFont="1" applyFill="1" applyBorder="1" applyAlignment="1" applyProtection="1">
      <alignment horizontal="center" vertical="center"/>
      <protection locked="0"/>
    </xf>
    <xf numFmtId="166" fontId="126" fillId="14" borderId="37" xfId="90" applyNumberFormat="1" applyFont="1" applyFill="1" applyBorder="1" applyAlignment="1" applyProtection="1">
      <alignment horizontal="center" vertical="center"/>
      <protection locked="0"/>
    </xf>
    <xf numFmtId="166" fontId="126" fillId="14" borderId="38" xfId="90" applyNumberFormat="1" applyFont="1" applyFill="1" applyBorder="1" applyAlignment="1" applyProtection="1">
      <alignment horizontal="center" vertical="center"/>
      <protection locked="0"/>
    </xf>
    <xf numFmtId="0" fontId="119" fillId="7" borderId="31" xfId="90" applyFont="1" applyFill="1" applyBorder="1" applyAlignment="1" applyProtection="1">
      <alignment horizontal="center" vertical="center"/>
      <protection locked="0" hidden="1"/>
    </xf>
    <xf numFmtId="0" fontId="119" fillId="7" borderId="32" xfId="90" applyFont="1" applyFill="1" applyBorder="1" applyAlignment="1" applyProtection="1">
      <alignment horizontal="center" vertical="center"/>
      <protection locked="0" hidden="1"/>
    </xf>
    <xf numFmtId="0" fontId="119" fillId="7" borderId="33" xfId="90" applyFont="1" applyFill="1" applyBorder="1" applyAlignment="1" applyProtection="1">
      <alignment horizontal="center" vertical="center"/>
      <protection locked="0" hidden="1"/>
    </xf>
    <xf numFmtId="0" fontId="119" fillId="7" borderId="34" xfId="90" applyFont="1" applyFill="1" applyBorder="1" applyAlignment="1" applyProtection="1">
      <alignment horizontal="center" vertical="center"/>
      <protection locked="0" hidden="1"/>
    </xf>
    <xf numFmtId="0" fontId="119" fillId="7" borderId="0" xfId="90" applyFont="1" applyFill="1" applyAlignment="1" applyProtection="1">
      <alignment horizontal="center" vertical="center"/>
      <protection locked="0" hidden="1"/>
    </xf>
    <xf numFmtId="0" fontId="119" fillId="7" borderId="35" xfId="90" applyFont="1" applyFill="1" applyBorder="1" applyAlignment="1" applyProtection="1">
      <alignment horizontal="center" vertical="center"/>
      <protection locked="0" hidden="1"/>
    </xf>
    <xf numFmtId="0" fontId="119" fillId="7" borderId="36" xfId="90" applyFont="1" applyFill="1" applyBorder="1" applyAlignment="1" applyProtection="1">
      <alignment horizontal="center" vertical="center"/>
      <protection locked="0" hidden="1"/>
    </xf>
    <xf numFmtId="0" fontId="119" fillId="7" borderId="37" xfId="90" applyFont="1" applyFill="1" applyBorder="1" applyAlignment="1" applyProtection="1">
      <alignment horizontal="center" vertical="center"/>
      <protection locked="0" hidden="1"/>
    </xf>
    <xf numFmtId="0" fontId="119" fillId="7" borderId="38" xfId="90" applyFont="1" applyFill="1" applyBorder="1" applyAlignment="1" applyProtection="1">
      <alignment horizontal="center" vertical="center"/>
      <protection locked="0" hidden="1"/>
    </xf>
    <xf numFmtId="0" fontId="60" fillId="19" borderId="104" xfId="90" applyFont="1" applyFill="1" applyBorder="1" applyAlignment="1">
      <alignment horizontal="center" vertical="center" wrapText="1"/>
    </xf>
    <xf numFmtId="0" fontId="60" fillId="19" borderId="105" xfId="90" applyFont="1" applyFill="1" applyBorder="1" applyAlignment="1">
      <alignment horizontal="center" vertical="center" wrapText="1"/>
    </xf>
    <xf numFmtId="0" fontId="60" fillId="19" borderId="106" xfId="90" applyFont="1" applyFill="1" applyBorder="1" applyAlignment="1">
      <alignment horizontal="center" vertical="center" wrapText="1"/>
    </xf>
    <xf numFmtId="0" fontId="60" fillId="19" borderId="107" xfId="90" applyFont="1" applyFill="1" applyBorder="1" applyAlignment="1">
      <alignment horizontal="center" vertical="center" wrapText="1"/>
    </xf>
    <xf numFmtId="0" fontId="60" fillId="19" borderId="0" xfId="90" applyFont="1" applyFill="1" applyAlignment="1">
      <alignment horizontal="center" vertical="center" wrapText="1"/>
    </xf>
    <xf numFmtId="0" fontId="60" fillId="19" borderId="103" xfId="90" applyFont="1" applyFill="1" applyBorder="1" applyAlignment="1">
      <alignment horizontal="center" vertical="center" wrapText="1"/>
    </xf>
    <xf numFmtId="166" fontId="52" fillId="17" borderId="31" xfId="90" applyNumberFormat="1" applyFont="1" applyFill="1" applyBorder="1" applyAlignment="1">
      <alignment horizontal="center" vertical="center"/>
    </xf>
    <xf numFmtId="166" fontId="52" fillId="17" borderId="32" xfId="90" applyNumberFormat="1" applyFont="1" applyFill="1" applyBorder="1" applyAlignment="1">
      <alignment horizontal="center" vertical="center"/>
    </xf>
    <xf numFmtId="166" fontId="52" fillId="17" borderId="33" xfId="90" applyNumberFormat="1" applyFont="1" applyFill="1" applyBorder="1" applyAlignment="1">
      <alignment horizontal="center" vertical="center"/>
    </xf>
    <xf numFmtId="166" fontId="52" fillId="17" borderId="34" xfId="90" applyNumberFormat="1" applyFont="1" applyFill="1" applyBorder="1" applyAlignment="1">
      <alignment horizontal="center" vertical="center"/>
    </xf>
    <xf numFmtId="166" fontId="52" fillId="17" borderId="0" xfId="90" applyNumberFormat="1" applyFont="1" applyFill="1" applyAlignment="1">
      <alignment horizontal="center" vertical="center"/>
    </xf>
    <xf numFmtId="166" fontId="52" fillId="17" borderId="35" xfId="90" applyNumberFormat="1" applyFont="1" applyFill="1" applyBorder="1" applyAlignment="1">
      <alignment horizontal="center" vertical="center"/>
    </xf>
    <xf numFmtId="166" fontId="201" fillId="15" borderId="23" xfId="90" applyNumberFormat="1" applyFont="1" applyFill="1" applyBorder="1" applyAlignment="1" applyProtection="1">
      <alignment horizontal="center" vertical="center"/>
      <protection locked="0"/>
    </xf>
    <xf numFmtId="166" fontId="201" fillId="15" borderId="24" xfId="90" applyNumberFormat="1" applyFont="1" applyFill="1" applyBorder="1" applyAlignment="1" applyProtection="1">
      <alignment horizontal="center" vertical="center"/>
      <protection locked="0"/>
    </xf>
    <xf numFmtId="166" fontId="201" fillId="15" borderId="25" xfId="90" applyNumberFormat="1" applyFont="1" applyFill="1" applyBorder="1" applyAlignment="1" applyProtection="1">
      <alignment horizontal="center" vertical="center"/>
      <protection locked="0"/>
    </xf>
    <xf numFmtId="166" fontId="201" fillId="15" borderId="26" xfId="90" applyNumberFormat="1" applyFont="1" applyFill="1" applyBorder="1" applyAlignment="1" applyProtection="1">
      <alignment horizontal="center" vertical="center"/>
      <protection locked="0"/>
    </xf>
    <xf numFmtId="166" fontId="201" fillId="15" borderId="0" xfId="90" applyNumberFormat="1" applyFont="1" applyFill="1" applyAlignment="1" applyProtection="1">
      <alignment horizontal="center" vertical="center"/>
      <protection locked="0"/>
    </xf>
    <xf numFmtId="166" fontId="201" fillId="15" borderId="27" xfId="90" applyNumberFormat="1" applyFont="1" applyFill="1" applyBorder="1" applyAlignment="1" applyProtection="1">
      <alignment horizontal="center" vertical="center"/>
      <protection locked="0"/>
    </xf>
    <xf numFmtId="9" fontId="108" fillId="14" borderId="23" xfId="22" applyFont="1" applyFill="1" applyBorder="1" applyAlignment="1" applyProtection="1">
      <alignment horizontal="center" vertical="center"/>
      <protection locked="0"/>
    </xf>
    <xf numFmtId="9" fontId="108" fillId="14" borderId="24" xfId="22" applyFont="1" applyFill="1" applyBorder="1" applyAlignment="1" applyProtection="1">
      <alignment horizontal="center" vertical="center"/>
      <protection locked="0"/>
    </xf>
    <xf numFmtId="9" fontId="108" fillId="14" borderId="25" xfId="22" applyFont="1" applyFill="1" applyBorder="1" applyAlignment="1" applyProtection="1">
      <alignment horizontal="center" vertical="center"/>
      <protection locked="0"/>
    </xf>
    <xf numFmtId="9" fontId="108" fillId="14" borderId="26" xfId="22" applyFont="1" applyFill="1" applyBorder="1" applyAlignment="1" applyProtection="1">
      <alignment horizontal="center" vertical="center"/>
      <protection locked="0"/>
    </xf>
    <xf numFmtId="9" fontId="108" fillId="14" borderId="0" xfId="22" applyFont="1" applyFill="1" applyBorder="1" applyAlignment="1" applyProtection="1">
      <alignment horizontal="center" vertical="center"/>
      <protection locked="0"/>
    </xf>
    <xf numFmtId="9" fontId="108" fillId="14" borderId="27" xfId="22" applyFont="1" applyFill="1" applyBorder="1" applyAlignment="1" applyProtection="1">
      <alignment horizontal="center" vertical="center"/>
      <protection locked="0"/>
    </xf>
    <xf numFmtId="9" fontId="108" fillId="14" borderId="28" xfId="22" applyFont="1" applyFill="1" applyBorder="1" applyAlignment="1" applyProtection="1">
      <alignment horizontal="center" vertical="center"/>
      <protection locked="0"/>
    </xf>
    <xf numFmtId="9" fontId="108" fillId="14" borderId="29" xfId="22" applyFont="1" applyFill="1" applyBorder="1" applyAlignment="1" applyProtection="1">
      <alignment horizontal="center" vertical="center"/>
      <protection locked="0"/>
    </xf>
    <xf numFmtId="9" fontId="108" fillId="14" borderId="30" xfId="22" applyFont="1" applyFill="1" applyBorder="1" applyAlignment="1" applyProtection="1">
      <alignment horizontal="center" vertical="center"/>
      <protection locked="0"/>
    </xf>
    <xf numFmtId="166" fontId="47" fillId="14" borderId="23" xfId="90" applyNumberFormat="1" applyFont="1" applyFill="1" applyBorder="1" applyAlignment="1" applyProtection="1">
      <alignment horizontal="center" vertical="center"/>
      <protection locked="0"/>
    </xf>
    <xf numFmtId="166" fontId="47" fillId="14" borderId="24" xfId="90" applyNumberFormat="1" applyFont="1" applyFill="1" applyBorder="1" applyAlignment="1" applyProtection="1">
      <alignment horizontal="center" vertical="center"/>
      <protection locked="0"/>
    </xf>
    <xf numFmtId="166" fontId="47" fillId="14" borderId="25" xfId="90" applyNumberFormat="1" applyFont="1" applyFill="1" applyBorder="1" applyAlignment="1" applyProtection="1">
      <alignment horizontal="center" vertical="center"/>
      <protection locked="0"/>
    </xf>
    <xf numFmtId="166" fontId="47" fillId="14" borderId="26" xfId="90" applyNumberFormat="1" applyFont="1" applyFill="1" applyBorder="1" applyAlignment="1" applyProtection="1">
      <alignment horizontal="center" vertical="center"/>
      <protection locked="0"/>
    </xf>
    <xf numFmtId="166" fontId="47" fillId="14" borderId="0" xfId="90" applyNumberFormat="1" applyFont="1" applyFill="1" applyAlignment="1" applyProtection="1">
      <alignment horizontal="center" vertical="center"/>
      <protection locked="0"/>
    </xf>
    <xf numFmtId="166" fontId="47" fillId="14" borderId="27" xfId="90" applyNumberFormat="1" applyFont="1" applyFill="1" applyBorder="1" applyAlignment="1" applyProtection="1">
      <alignment horizontal="center" vertical="center"/>
      <protection locked="0"/>
    </xf>
    <xf numFmtId="166" fontId="47" fillId="14" borderId="28" xfId="90" applyNumberFormat="1" applyFont="1" applyFill="1" applyBorder="1" applyAlignment="1" applyProtection="1">
      <alignment horizontal="center" vertical="center"/>
      <protection locked="0"/>
    </xf>
    <xf numFmtId="166" fontId="47" fillId="14" borderId="29" xfId="90" applyNumberFormat="1" applyFont="1" applyFill="1" applyBorder="1" applyAlignment="1" applyProtection="1">
      <alignment horizontal="center" vertical="center"/>
      <protection locked="0"/>
    </xf>
    <xf numFmtId="166" fontId="47" fillId="14" borderId="30" xfId="90" applyNumberFormat="1" applyFont="1" applyFill="1" applyBorder="1" applyAlignment="1" applyProtection="1">
      <alignment horizontal="center" vertical="center"/>
      <protection locked="0"/>
    </xf>
    <xf numFmtId="166" fontId="199" fillId="6" borderId="73" xfId="90" applyNumberFormat="1" applyFont="1" applyFill="1" applyBorder="1" applyAlignment="1" applyProtection="1">
      <alignment horizontal="center" vertical="center"/>
      <protection hidden="1"/>
    </xf>
    <xf numFmtId="166" fontId="204" fillId="6" borderId="0" xfId="90" applyNumberFormat="1" applyFont="1" applyFill="1" applyAlignment="1">
      <alignment horizontal="center" vertical="center"/>
    </xf>
    <xf numFmtId="166" fontId="204" fillId="6" borderId="17" xfId="90" applyNumberFormat="1" applyFont="1" applyFill="1" applyBorder="1" applyAlignment="1">
      <alignment horizontal="center" vertical="center"/>
    </xf>
    <xf numFmtId="0" fontId="72" fillId="0" borderId="68" xfId="0" applyFont="1" applyBorder="1" applyAlignment="1" applyProtection="1">
      <alignment horizontal="left"/>
      <protection hidden="1"/>
    </xf>
    <xf numFmtId="166" fontId="201" fillId="11" borderId="90" xfId="90" applyNumberFormat="1" applyFont="1" applyFill="1" applyBorder="1" applyAlignment="1" applyProtection="1">
      <alignment horizontal="center" vertical="center"/>
      <protection locked="0"/>
    </xf>
    <xf numFmtId="166" fontId="201" fillId="11" borderId="0" xfId="90" applyNumberFormat="1" applyFont="1" applyFill="1" applyAlignment="1" applyProtection="1">
      <alignment horizontal="center" vertical="center"/>
      <protection locked="0"/>
    </xf>
    <xf numFmtId="166" fontId="201" fillId="11" borderId="95" xfId="90" applyNumberFormat="1" applyFont="1" applyFill="1" applyBorder="1" applyAlignment="1" applyProtection="1">
      <alignment horizontal="center" vertical="center"/>
      <protection locked="0"/>
    </xf>
    <xf numFmtId="9" fontId="125" fillId="16" borderId="0" xfId="22" applyFont="1" applyFill="1" applyBorder="1" applyAlignment="1" applyProtection="1">
      <alignment horizontal="center" vertical="center"/>
      <protection locked="0"/>
    </xf>
    <xf numFmtId="166" fontId="201" fillId="16" borderId="14" xfId="90" applyNumberFormat="1" applyFont="1" applyFill="1" applyBorder="1" applyAlignment="1" applyProtection="1">
      <alignment horizontal="right" vertical="center" indent="1"/>
      <protection locked="0"/>
    </xf>
    <xf numFmtId="166" fontId="201" fillId="16" borderId="0" xfId="90" applyNumberFormat="1" applyFont="1" applyFill="1" applyAlignment="1" applyProtection="1">
      <alignment horizontal="right" vertical="center" indent="1"/>
      <protection locked="0"/>
    </xf>
    <xf numFmtId="0" fontId="61" fillId="8" borderId="14" xfId="90" applyFont="1" applyFill="1" applyBorder="1" applyAlignment="1">
      <alignment horizontal="left" vertical="center"/>
    </xf>
    <xf numFmtId="0" fontId="61" fillId="8" borderId="0" xfId="90" applyFont="1" applyFill="1" applyAlignment="1">
      <alignment horizontal="left" vertical="center"/>
    </xf>
    <xf numFmtId="0" fontId="116" fillId="8" borderId="0" xfId="90" applyFont="1" applyFill="1" applyAlignment="1">
      <alignment horizontal="center" vertical="center"/>
    </xf>
    <xf numFmtId="166" fontId="57" fillId="6" borderId="19" xfId="90" applyNumberFormat="1" applyFont="1" applyFill="1" applyBorder="1" applyAlignment="1">
      <alignment horizontal="center" vertical="center"/>
    </xf>
    <xf numFmtId="166" fontId="57" fillId="6" borderId="0" xfId="90" applyNumberFormat="1" applyFont="1" applyFill="1" applyAlignment="1">
      <alignment horizontal="center" vertical="center"/>
    </xf>
    <xf numFmtId="166" fontId="57" fillId="6" borderId="15" xfId="90" applyNumberFormat="1" applyFont="1" applyFill="1" applyBorder="1" applyAlignment="1">
      <alignment horizontal="center" vertical="center"/>
    </xf>
    <xf numFmtId="166" fontId="57" fillId="8" borderId="8" xfId="90" applyNumberFormat="1" applyFont="1" applyFill="1" applyBorder="1" applyAlignment="1">
      <alignment horizontal="center" vertical="center"/>
    </xf>
    <xf numFmtId="0" fontId="57" fillId="8" borderId="9" xfId="90" applyFont="1" applyFill="1" applyBorder="1" applyAlignment="1">
      <alignment horizontal="center" vertical="center"/>
    </xf>
    <xf numFmtId="0" fontId="57" fillId="8" borderId="21" xfId="90" applyFont="1" applyFill="1" applyBorder="1" applyAlignment="1">
      <alignment horizontal="center" vertical="center"/>
    </xf>
    <xf numFmtId="0" fontId="57" fillId="8" borderId="19" xfId="90" applyFont="1" applyFill="1" applyBorder="1" applyAlignment="1">
      <alignment horizontal="center" vertical="center"/>
    </xf>
    <xf numFmtId="0" fontId="57" fillId="8" borderId="0" xfId="90" applyFont="1" applyFill="1" applyAlignment="1">
      <alignment horizontal="center" vertical="center"/>
    </xf>
    <xf numFmtId="0" fontId="57" fillId="8" borderId="15" xfId="90" applyFont="1" applyFill="1" applyBorder="1" applyAlignment="1">
      <alignment horizontal="center" vertical="center"/>
    </xf>
    <xf numFmtId="166" fontId="4" fillId="6" borderId="19" xfId="90" applyNumberFormat="1" applyFont="1" applyFill="1" applyBorder="1" applyAlignment="1">
      <alignment horizontal="center" vertical="center"/>
    </xf>
    <xf numFmtId="166" fontId="6" fillId="6" borderId="0" xfId="90" applyNumberFormat="1" applyFont="1" applyFill="1" applyAlignment="1">
      <alignment horizontal="center" vertical="center"/>
    </xf>
    <xf numFmtId="166" fontId="6" fillId="6" borderId="20" xfId="90" applyNumberFormat="1" applyFont="1" applyFill="1" applyBorder="1" applyAlignment="1">
      <alignment horizontal="center" vertical="center"/>
    </xf>
    <xf numFmtId="166" fontId="6" fillId="6" borderId="19" xfId="90" applyNumberFormat="1" applyFont="1" applyFill="1" applyBorder="1" applyAlignment="1">
      <alignment horizontal="center" vertical="center"/>
    </xf>
    <xf numFmtId="0" fontId="70" fillId="6" borderId="14" xfId="90" applyFont="1" applyFill="1" applyBorder="1" applyAlignment="1">
      <alignment horizontal="left" vertical="center" indent="1"/>
    </xf>
    <xf numFmtId="0" fontId="70" fillId="6" borderId="0" xfId="90" applyFont="1" applyFill="1" applyAlignment="1">
      <alignment horizontal="left" vertical="center" indent="1"/>
    </xf>
    <xf numFmtId="0" fontId="70" fillId="6" borderId="20" xfId="90" applyFont="1" applyFill="1" applyBorder="1" applyAlignment="1">
      <alignment horizontal="left" vertical="center" indent="1"/>
    </xf>
    <xf numFmtId="166" fontId="232" fillId="24" borderId="115" xfId="90" applyNumberFormat="1" applyFont="1" applyFill="1" applyBorder="1" applyAlignment="1" applyProtection="1">
      <alignment horizontal="center" vertical="center"/>
      <protection locked="0"/>
    </xf>
    <xf numFmtId="166" fontId="232" fillId="24" borderId="116" xfId="90" applyNumberFormat="1" applyFont="1" applyFill="1" applyBorder="1" applyAlignment="1" applyProtection="1">
      <alignment horizontal="center" vertical="center"/>
      <protection locked="0"/>
    </xf>
    <xf numFmtId="166" fontId="232" fillId="24" borderId="117" xfId="90" applyNumberFormat="1" applyFont="1" applyFill="1" applyBorder="1" applyAlignment="1" applyProtection="1">
      <alignment horizontal="center" vertical="center"/>
      <protection locked="0"/>
    </xf>
    <xf numFmtId="166" fontId="232" fillId="24" borderId="118" xfId="90" applyNumberFormat="1" applyFont="1" applyFill="1" applyBorder="1" applyAlignment="1" applyProtection="1">
      <alignment horizontal="center" vertical="center"/>
      <protection locked="0"/>
    </xf>
    <xf numFmtId="166" fontId="232" fillId="24" borderId="0" xfId="90" applyNumberFormat="1" applyFont="1" applyFill="1" applyAlignment="1" applyProtection="1">
      <alignment horizontal="center" vertical="center"/>
      <protection locked="0"/>
    </xf>
    <xf numFmtId="166" fontId="232" fillId="24" borderId="119" xfId="90" applyNumberFormat="1" applyFont="1" applyFill="1" applyBorder="1" applyAlignment="1" applyProtection="1">
      <alignment horizontal="center" vertical="center"/>
      <protection locked="0"/>
    </xf>
    <xf numFmtId="0" fontId="43" fillId="16" borderId="15" xfId="90" applyFont="1" applyFill="1" applyBorder="1" applyAlignment="1" applyProtection="1">
      <alignment horizontal="center"/>
      <protection locked="0"/>
    </xf>
    <xf numFmtId="0" fontId="103" fillId="14" borderId="0" xfId="90" applyFont="1" applyFill="1" applyAlignment="1" applyProtection="1">
      <alignment horizontal="center" vertical="center"/>
      <protection locked="0"/>
    </xf>
    <xf numFmtId="166" fontId="52" fillId="11" borderId="89" xfId="90" applyNumberFormat="1" applyFont="1" applyFill="1" applyBorder="1" applyAlignment="1">
      <alignment horizontal="center" vertical="center"/>
    </xf>
    <xf numFmtId="166" fontId="52" fillId="11" borderId="90" xfId="90" applyNumberFormat="1" applyFont="1" applyFill="1" applyBorder="1" applyAlignment="1">
      <alignment horizontal="center" vertical="center"/>
    </xf>
    <xf numFmtId="166" fontId="52" fillId="11" borderId="91" xfId="90" applyNumberFormat="1" applyFont="1" applyFill="1" applyBorder="1" applyAlignment="1">
      <alignment horizontal="center" vertical="center"/>
    </xf>
    <xf numFmtId="166" fontId="52" fillId="11" borderId="92" xfId="90" applyNumberFormat="1" applyFont="1" applyFill="1" applyBorder="1" applyAlignment="1">
      <alignment horizontal="center" vertical="center"/>
    </xf>
    <xf numFmtId="166" fontId="52" fillId="11" borderId="0" xfId="90" applyNumberFormat="1" applyFont="1" applyFill="1" applyAlignment="1">
      <alignment horizontal="center" vertical="center"/>
    </xf>
    <xf numFmtId="166" fontId="52" fillId="11" borderId="93" xfId="90" applyNumberFormat="1" applyFont="1" applyFill="1" applyBorder="1" applyAlignment="1">
      <alignment horizontal="center" vertical="center"/>
    </xf>
    <xf numFmtId="166" fontId="52" fillId="11" borderId="94" xfId="90" applyNumberFormat="1" applyFont="1" applyFill="1" applyBorder="1" applyAlignment="1">
      <alignment horizontal="center" vertical="center"/>
    </xf>
    <xf numFmtId="166" fontId="52" fillId="11" borderId="95" xfId="90" applyNumberFormat="1" applyFont="1" applyFill="1" applyBorder="1" applyAlignment="1">
      <alignment horizontal="center" vertical="center"/>
    </xf>
    <xf numFmtId="166" fontId="52" fillId="11" borderId="96" xfId="90" applyNumberFormat="1" applyFont="1" applyFill="1" applyBorder="1" applyAlignment="1">
      <alignment horizontal="center" vertical="center"/>
    </xf>
    <xf numFmtId="166" fontId="57" fillId="6" borderId="211" xfId="90" applyNumberFormat="1" applyFont="1" applyFill="1" applyBorder="1" applyAlignment="1" applyProtection="1">
      <alignment horizontal="center" vertical="center"/>
      <protection locked="0" hidden="1"/>
    </xf>
    <xf numFmtId="166" fontId="57" fillId="6" borderId="5" xfId="90" applyNumberFormat="1" applyFont="1" applyFill="1" applyBorder="1" applyAlignment="1" applyProtection="1">
      <alignment horizontal="center" vertical="center"/>
      <protection locked="0" hidden="1"/>
    </xf>
    <xf numFmtId="166" fontId="57" fillId="6" borderId="212" xfId="90" applyNumberFormat="1" applyFont="1" applyFill="1" applyBorder="1" applyAlignment="1" applyProtection="1">
      <alignment horizontal="center" vertical="center"/>
      <protection locked="0" hidden="1"/>
    </xf>
    <xf numFmtId="168" fontId="70" fillId="6" borderId="0" xfId="22" applyNumberFormat="1" applyFont="1" applyFill="1" applyBorder="1" applyAlignment="1" applyProtection="1">
      <alignment horizontal="right" vertical="center"/>
    </xf>
    <xf numFmtId="168" fontId="70" fillId="6" borderId="20" xfId="22" applyNumberFormat="1" applyFont="1" applyFill="1" applyBorder="1" applyAlignment="1" applyProtection="1">
      <alignment horizontal="right" vertical="center"/>
    </xf>
    <xf numFmtId="0" fontId="70" fillId="6" borderId="92" xfId="90" applyFont="1" applyFill="1" applyBorder="1" applyAlignment="1">
      <alignment vertical="center"/>
    </xf>
    <xf numFmtId="0" fontId="70" fillId="6" borderId="0" xfId="90" applyFont="1" applyFill="1" applyAlignment="1">
      <alignment vertical="center"/>
    </xf>
    <xf numFmtId="166" fontId="61" fillId="6" borderId="19" xfId="90" applyNumberFormat="1" applyFont="1" applyFill="1" applyBorder="1" applyAlignment="1">
      <alignment horizontal="center" vertical="center"/>
    </xf>
    <xf numFmtId="0" fontId="61" fillId="6" borderId="0" xfId="90" applyFont="1" applyFill="1" applyAlignment="1">
      <alignment horizontal="center" vertical="center"/>
    </xf>
    <xf numFmtId="0" fontId="61" fillId="6" borderId="20" xfId="90" applyFont="1" applyFill="1" applyBorder="1" applyAlignment="1">
      <alignment horizontal="center" vertical="center"/>
    </xf>
    <xf numFmtId="0" fontId="61" fillId="6" borderId="11" xfId="90" applyFont="1" applyFill="1" applyBorder="1" applyAlignment="1">
      <alignment horizontal="center" vertical="center"/>
    </xf>
    <xf numFmtId="0" fontId="61" fillId="6" borderId="12" xfId="90" applyFont="1" applyFill="1" applyBorder="1" applyAlignment="1">
      <alignment horizontal="center" vertical="center"/>
    </xf>
    <xf numFmtId="0" fontId="61" fillId="6" borderId="13" xfId="90" applyFont="1" applyFill="1" applyBorder="1" applyAlignment="1">
      <alignment horizontal="center" vertical="center"/>
    </xf>
    <xf numFmtId="166" fontId="61" fillId="6" borderId="92" xfId="90" applyNumberFormat="1" applyFont="1" applyFill="1" applyBorder="1" applyAlignment="1">
      <alignment horizontal="right" vertical="center"/>
    </xf>
    <xf numFmtId="166" fontId="61" fillId="6" borderId="0" xfId="90" applyNumberFormat="1" applyFont="1" applyFill="1" applyAlignment="1">
      <alignment horizontal="right" vertical="center"/>
    </xf>
    <xf numFmtId="0" fontId="70" fillId="6" borderId="192" xfId="90" applyFont="1" applyFill="1" applyBorder="1" applyAlignment="1">
      <alignment vertical="center"/>
    </xf>
    <xf numFmtId="0" fontId="70" fillId="6" borderId="5" xfId="90" applyFont="1" applyFill="1" applyBorder="1" applyAlignment="1">
      <alignment vertical="center"/>
    </xf>
    <xf numFmtId="166" fontId="61" fillId="6" borderId="194" xfId="90" applyNumberFormat="1" applyFont="1" applyFill="1" applyBorder="1" applyAlignment="1">
      <alignment horizontal="left" vertical="center" indent="1"/>
    </xf>
    <xf numFmtId="166" fontId="61" fillId="6" borderId="4" xfId="90" applyNumberFormat="1" applyFont="1" applyFill="1" applyBorder="1" applyAlignment="1">
      <alignment horizontal="left" vertical="center" indent="1"/>
    </xf>
    <xf numFmtId="166" fontId="61" fillId="6" borderId="92" xfId="90" applyNumberFormat="1" applyFont="1" applyFill="1" applyBorder="1" applyAlignment="1">
      <alignment horizontal="left" vertical="center" indent="1"/>
    </xf>
    <xf numFmtId="166" fontId="61" fillId="6" borderId="0" xfId="90" applyNumberFormat="1" applyFont="1" applyFill="1" applyAlignment="1">
      <alignment horizontal="left" vertical="center" indent="1"/>
    </xf>
    <xf numFmtId="166" fontId="61" fillId="6" borderId="94" xfId="90" applyNumberFormat="1" applyFont="1" applyFill="1" applyBorder="1" applyAlignment="1">
      <alignment horizontal="left" vertical="center" indent="1"/>
    </xf>
    <xf numFmtId="166" fontId="61" fillId="6" borderId="95" xfId="90" applyNumberFormat="1" applyFont="1" applyFill="1" applyBorder="1" applyAlignment="1">
      <alignment horizontal="left" vertical="center" indent="1"/>
    </xf>
    <xf numFmtId="0" fontId="162" fillId="6" borderId="92" xfId="90" applyFont="1" applyFill="1" applyBorder="1" applyAlignment="1" applyProtection="1">
      <alignment horizontal="left" indent="1"/>
      <protection hidden="1"/>
    </xf>
    <xf numFmtId="0" fontId="162" fillId="6" borderId="0" xfId="90" applyFont="1" applyFill="1" applyAlignment="1" applyProtection="1">
      <alignment horizontal="left" indent="1"/>
      <protection hidden="1"/>
    </xf>
    <xf numFmtId="0" fontId="109" fillId="6" borderId="92" xfId="90" applyFont="1" applyFill="1" applyBorder="1" applyAlignment="1">
      <alignment horizontal="left" vertical="center" indent="1"/>
    </xf>
    <xf numFmtId="0" fontId="109" fillId="6" borderId="0" xfId="90" applyFont="1" applyFill="1" applyAlignment="1">
      <alignment horizontal="left" vertical="center" indent="1"/>
    </xf>
    <xf numFmtId="0" fontId="61" fillId="8" borderId="15" xfId="90" applyFont="1" applyFill="1" applyBorder="1" applyAlignment="1">
      <alignment horizontal="left" vertical="center"/>
    </xf>
    <xf numFmtId="0" fontId="70" fillId="12" borderId="92" xfId="90" applyFont="1" applyFill="1" applyBorder="1" applyAlignment="1">
      <alignment vertical="center"/>
    </xf>
    <xf numFmtId="0" fontId="70" fillId="12" borderId="0" xfId="90" applyFont="1" applyFill="1" applyAlignment="1">
      <alignment vertical="center"/>
    </xf>
    <xf numFmtId="166" fontId="103" fillId="6" borderId="221" xfId="90" applyNumberFormat="1" applyFont="1" applyFill="1" applyBorder="1" applyAlignment="1">
      <alignment horizontal="center" vertical="center"/>
    </xf>
    <xf numFmtId="166" fontId="103" fillId="6" borderId="4" xfId="90" applyNumberFormat="1" applyFont="1" applyFill="1" applyBorder="1" applyAlignment="1">
      <alignment horizontal="center" vertical="center"/>
    </xf>
    <xf numFmtId="166" fontId="103" fillId="6" borderId="214" xfId="90" applyNumberFormat="1" applyFont="1" applyFill="1" applyBorder="1" applyAlignment="1">
      <alignment horizontal="center" vertical="center"/>
    </xf>
    <xf numFmtId="166" fontId="103" fillId="6" borderId="222" xfId="90" applyNumberFormat="1" applyFont="1" applyFill="1" applyBorder="1" applyAlignment="1">
      <alignment horizontal="center" vertical="center"/>
    </xf>
    <xf numFmtId="166" fontId="103" fillId="6" borderId="0" xfId="90" applyNumberFormat="1" applyFont="1" applyFill="1" applyAlignment="1">
      <alignment horizontal="center" vertical="center"/>
    </xf>
    <xf numFmtId="166" fontId="103" fillId="6" borderId="208" xfId="90" applyNumberFormat="1" applyFont="1" applyFill="1" applyBorder="1" applyAlignment="1">
      <alignment horizontal="center" vertical="center"/>
    </xf>
    <xf numFmtId="166" fontId="103" fillId="6" borderId="223" xfId="90" applyNumberFormat="1" applyFont="1" applyFill="1" applyBorder="1" applyAlignment="1">
      <alignment horizontal="center" vertical="center"/>
    </xf>
    <xf numFmtId="166" fontId="103" fillId="6" borderId="224" xfId="90" applyNumberFormat="1" applyFont="1" applyFill="1" applyBorder="1" applyAlignment="1">
      <alignment horizontal="center" vertical="center"/>
    </xf>
    <xf numFmtId="166" fontId="103" fillId="6" borderId="225" xfId="90" applyNumberFormat="1" applyFont="1" applyFill="1" applyBorder="1" applyAlignment="1">
      <alignment horizontal="center" vertical="center"/>
    </xf>
    <xf numFmtId="0" fontId="43" fillId="6" borderId="0" xfId="90" applyFont="1" applyFill="1" applyAlignment="1" applyProtection="1">
      <alignment horizontal="center"/>
      <protection hidden="1"/>
    </xf>
    <xf numFmtId="0" fontId="43" fillId="6" borderId="208" xfId="90" applyFont="1" applyFill="1" applyBorder="1" applyAlignment="1" applyProtection="1">
      <alignment horizontal="center"/>
      <protection hidden="1"/>
    </xf>
    <xf numFmtId="166" fontId="103" fillId="6" borderId="219" xfId="90" applyNumberFormat="1" applyFont="1" applyFill="1" applyBorder="1" applyAlignment="1">
      <alignment horizontal="center" vertical="center"/>
    </xf>
    <xf numFmtId="166" fontId="103" fillId="6" borderId="198" xfId="90" applyNumberFormat="1" applyFont="1" applyFill="1" applyBorder="1" applyAlignment="1">
      <alignment horizontal="center" vertical="center"/>
    </xf>
    <xf numFmtId="166" fontId="103" fillId="6" borderId="217" xfId="90" applyNumberFormat="1" applyFont="1" applyFill="1" applyBorder="1" applyAlignment="1">
      <alignment horizontal="center" vertical="center"/>
    </xf>
    <xf numFmtId="166" fontId="103" fillId="6" borderId="220" xfId="90" applyNumberFormat="1" applyFont="1" applyFill="1" applyBorder="1" applyAlignment="1">
      <alignment horizontal="center" vertical="center"/>
    </xf>
    <xf numFmtId="166" fontId="103" fillId="6" borderId="199" xfId="90" applyNumberFormat="1" applyFont="1" applyFill="1" applyBorder="1" applyAlignment="1">
      <alignment horizontal="center" vertical="center"/>
    </xf>
    <xf numFmtId="166" fontId="103" fillId="6" borderId="218" xfId="90" applyNumberFormat="1" applyFont="1" applyFill="1" applyBorder="1" applyAlignment="1">
      <alignment horizontal="center" vertical="center"/>
    </xf>
    <xf numFmtId="0" fontId="70" fillId="6" borderId="0" xfId="90" applyFont="1" applyFill="1" applyAlignment="1" applyProtection="1">
      <alignment horizontal="center"/>
      <protection hidden="1"/>
    </xf>
    <xf numFmtId="0" fontId="70" fillId="6" borderId="93" xfId="90" applyFont="1" applyFill="1" applyBorder="1" applyAlignment="1" applyProtection="1">
      <alignment horizontal="center"/>
      <protection hidden="1"/>
    </xf>
    <xf numFmtId="167" fontId="188" fillId="6" borderId="0" xfId="90" applyNumberFormat="1" applyFont="1" applyFill="1" applyAlignment="1">
      <alignment horizontal="center" vertical="center"/>
    </xf>
    <xf numFmtId="167" fontId="188" fillId="6" borderId="93" xfId="90" applyNumberFormat="1" applyFont="1" applyFill="1" applyBorder="1" applyAlignment="1">
      <alignment horizontal="center" vertical="center"/>
    </xf>
    <xf numFmtId="167" fontId="188" fillId="6" borderId="95" xfId="90" applyNumberFormat="1" applyFont="1" applyFill="1" applyBorder="1" applyAlignment="1">
      <alignment horizontal="center" vertical="center"/>
    </xf>
    <xf numFmtId="167" fontId="188" fillId="6" borderId="96" xfId="90" applyNumberFormat="1" applyFont="1" applyFill="1" applyBorder="1" applyAlignment="1">
      <alignment horizontal="center" vertical="center"/>
    </xf>
    <xf numFmtId="166" fontId="186" fillId="6" borderId="0" xfId="90" applyNumberFormat="1" applyFont="1" applyFill="1" applyAlignment="1">
      <alignment horizontal="center" vertical="center"/>
    </xf>
    <xf numFmtId="166" fontId="186" fillId="6" borderId="95" xfId="90" applyNumberFormat="1" applyFont="1" applyFill="1" applyBorder="1" applyAlignment="1">
      <alignment horizontal="center" vertical="center"/>
    </xf>
    <xf numFmtId="0" fontId="1" fillId="6" borderId="73" xfId="90" applyFont="1" applyFill="1" applyBorder="1" applyAlignment="1" applyProtection="1">
      <alignment horizontal="center"/>
      <protection hidden="1"/>
    </xf>
    <xf numFmtId="0" fontId="61" fillId="6" borderId="0" xfId="90" applyFont="1" applyFill="1" applyAlignment="1" applyProtection="1">
      <alignment horizontal="right" vertical="center" indent="1"/>
      <protection locked="0" hidden="1"/>
    </xf>
    <xf numFmtId="0" fontId="61" fillId="6" borderId="85" xfId="90" applyFont="1" applyFill="1" applyBorder="1" applyAlignment="1" applyProtection="1">
      <alignment horizontal="right" vertical="center" indent="1"/>
      <protection locked="0" hidden="1"/>
    </xf>
    <xf numFmtId="166" fontId="103" fillId="6" borderId="80" xfId="90" applyNumberFormat="1" applyFont="1" applyFill="1" applyBorder="1" applyAlignment="1" applyProtection="1">
      <alignment horizontal="center" vertical="center"/>
      <protection locked="0"/>
    </xf>
    <xf numFmtId="166" fontId="103" fillId="6" borderId="0" xfId="90" applyNumberFormat="1" applyFont="1" applyFill="1" applyAlignment="1" applyProtection="1">
      <alignment horizontal="center" vertical="center"/>
      <protection locked="0"/>
    </xf>
    <xf numFmtId="166" fontId="103" fillId="6" borderId="85" xfId="90" applyNumberFormat="1" applyFont="1" applyFill="1" applyBorder="1" applyAlignment="1" applyProtection="1">
      <alignment horizontal="center" vertical="center"/>
      <protection locked="0"/>
    </xf>
    <xf numFmtId="166" fontId="103" fillId="6" borderId="148" xfId="90" applyNumberFormat="1" applyFont="1" applyFill="1" applyBorder="1" applyAlignment="1" applyProtection="1">
      <alignment horizontal="center" vertical="center"/>
      <protection locked="0"/>
    </xf>
    <xf numFmtId="166" fontId="103" fillId="6" borderId="149" xfId="90" applyNumberFormat="1" applyFont="1" applyFill="1" applyBorder="1" applyAlignment="1" applyProtection="1">
      <alignment horizontal="center" vertical="center"/>
      <protection locked="0"/>
    </xf>
    <xf numFmtId="166" fontId="103" fillId="6" borderId="150" xfId="90" applyNumberFormat="1" applyFont="1" applyFill="1" applyBorder="1" applyAlignment="1" applyProtection="1">
      <alignment horizontal="center" vertical="center"/>
      <protection locked="0"/>
    </xf>
    <xf numFmtId="0" fontId="70" fillId="6" borderId="92" xfId="90" applyFont="1" applyFill="1" applyBorder="1" applyAlignment="1" applyProtection="1">
      <alignment horizontal="center"/>
      <protection hidden="1"/>
    </xf>
    <xf numFmtId="168" fontId="188" fillId="6" borderId="92" xfId="22" applyNumberFormat="1" applyFont="1" applyFill="1" applyBorder="1" applyAlignment="1" applyProtection="1">
      <alignment horizontal="center" vertical="center"/>
    </xf>
    <xf numFmtId="168" fontId="188" fillId="6" borderId="0" xfId="22" applyNumberFormat="1" applyFont="1" applyFill="1" applyBorder="1" applyAlignment="1" applyProtection="1">
      <alignment horizontal="center" vertical="center"/>
    </xf>
    <xf numFmtId="168" fontId="188" fillId="6" borderId="94" xfId="22" applyNumberFormat="1" applyFont="1" applyFill="1" applyBorder="1" applyAlignment="1" applyProtection="1">
      <alignment horizontal="center" vertical="center"/>
    </xf>
    <xf numFmtId="168" fontId="188" fillId="6" borderId="95" xfId="22" applyNumberFormat="1" applyFont="1" applyFill="1" applyBorder="1" applyAlignment="1" applyProtection="1">
      <alignment horizontal="center" vertical="center"/>
    </xf>
    <xf numFmtId="167" fontId="72" fillId="0" borderId="97" xfId="0" applyNumberFormat="1" applyFont="1" applyBorder="1" applyAlignment="1" applyProtection="1">
      <alignment horizontal="center"/>
      <protection hidden="1"/>
    </xf>
    <xf numFmtId="167" fontId="72" fillId="0" borderId="98" xfId="0" applyNumberFormat="1" applyFont="1" applyBorder="1" applyAlignment="1" applyProtection="1">
      <alignment horizontal="center"/>
      <protection hidden="1"/>
    </xf>
    <xf numFmtId="167" fontId="72" fillId="0" borderId="99" xfId="0" applyNumberFormat="1" applyFont="1" applyBorder="1" applyAlignment="1" applyProtection="1">
      <alignment horizontal="center"/>
      <protection hidden="1"/>
    </xf>
    <xf numFmtId="0" fontId="70" fillId="6" borderId="14" xfId="90" applyFont="1" applyFill="1" applyBorder="1" applyAlignment="1" applyProtection="1">
      <alignment horizontal="center"/>
      <protection hidden="1"/>
    </xf>
    <xf numFmtId="168" fontId="185" fillId="6" borderId="14" xfId="22" applyNumberFormat="1" applyFont="1" applyFill="1" applyBorder="1" applyAlignment="1" applyProtection="1">
      <alignment horizontal="center" vertical="center"/>
    </xf>
    <xf numFmtId="168" fontId="185" fillId="6" borderId="0" xfId="22" applyNumberFormat="1" applyFont="1" applyFill="1" applyBorder="1" applyAlignment="1" applyProtection="1">
      <alignment horizontal="center" vertical="center"/>
    </xf>
    <xf numFmtId="168" fontId="185" fillId="6" borderId="16" xfId="22" applyNumberFormat="1" applyFont="1" applyFill="1" applyBorder="1" applyAlignment="1" applyProtection="1">
      <alignment horizontal="center" vertical="center"/>
    </xf>
    <xf numFmtId="168" fontId="185" fillId="6" borderId="17" xfId="22" applyNumberFormat="1" applyFont="1" applyFill="1" applyBorder="1" applyAlignment="1" applyProtection="1">
      <alignment horizontal="center" vertical="center"/>
    </xf>
    <xf numFmtId="0" fontId="70" fillId="6" borderId="15" xfId="90" applyFont="1" applyFill="1" applyBorder="1" applyAlignment="1" applyProtection="1">
      <alignment horizontal="center"/>
      <protection hidden="1"/>
    </xf>
    <xf numFmtId="167" fontId="185" fillId="6" borderId="0" xfId="22" applyNumberFormat="1" applyFont="1" applyFill="1" applyBorder="1" applyAlignment="1" applyProtection="1">
      <alignment horizontal="center" vertical="center"/>
    </xf>
    <xf numFmtId="167" fontId="185" fillId="6" borderId="15" xfId="22" applyNumberFormat="1" applyFont="1" applyFill="1" applyBorder="1" applyAlignment="1" applyProtection="1">
      <alignment horizontal="center" vertical="center"/>
    </xf>
    <xf numFmtId="167" fontId="185" fillId="6" borderId="17" xfId="22" applyNumberFormat="1" applyFont="1" applyFill="1" applyBorder="1" applyAlignment="1" applyProtection="1">
      <alignment horizontal="center" vertical="center"/>
    </xf>
    <xf numFmtId="167" fontId="185" fillId="6" borderId="18" xfId="22" applyNumberFormat="1" applyFont="1" applyFill="1" applyBorder="1" applyAlignment="1" applyProtection="1">
      <alignment horizontal="center" vertical="center"/>
    </xf>
    <xf numFmtId="166" fontId="61" fillId="14" borderId="8" xfId="90" applyNumberFormat="1" applyFont="1" applyFill="1" applyBorder="1" applyAlignment="1" applyProtection="1">
      <alignment horizontal="center" vertical="center"/>
      <protection locked="0"/>
    </xf>
    <xf numFmtId="166" fontId="61" fillId="14" borderId="9" xfId="90" applyNumberFormat="1" applyFont="1" applyFill="1" applyBorder="1" applyAlignment="1" applyProtection="1">
      <alignment horizontal="center" vertical="center"/>
      <protection locked="0"/>
    </xf>
    <xf numFmtId="166" fontId="61" fillId="14" borderId="10" xfId="90" applyNumberFormat="1" applyFont="1" applyFill="1" applyBorder="1" applyAlignment="1" applyProtection="1">
      <alignment horizontal="center" vertical="center"/>
      <protection locked="0"/>
    </xf>
    <xf numFmtId="166" fontId="61" fillId="14" borderId="19" xfId="90" applyNumberFormat="1" applyFont="1" applyFill="1" applyBorder="1" applyAlignment="1" applyProtection="1">
      <alignment horizontal="center" vertical="center"/>
      <protection locked="0"/>
    </xf>
    <xf numFmtId="166" fontId="61" fillId="14" borderId="0" xfId="90" applyNumberFormat="1" applyFont="1" applyFill="1" applyAlignment="1" applyProtection="1">
      <alignment horizontal="center" vertical="center"/>
      <protection locked="0"/>
    </xf>
    <xf numFmtId="166" fontId="61" fillId="14" borderId="20" xfId="90" applyNumberFormat="1" applyFont="1" applyFill="1" applyBorder="1" applyAlignment="1" applyProtection="1">
      <alignment horizontal="center" vertical="center"/>
      <protection locked="0"/>
    </xf>
    <xf numFmtId="171" fontId="117" fillId="6" borderId="88" xfId="90" applyNumberFormat="1" applyFont="1" applyFill="1" applyBorder="1" applyAlignment="1">
      <alignment horizontal="center" vertical="center"/>
    </xf>
    <xf numFmtId="0" fontId="117" fillId="6" borderId="88" xfId="90" applyFont="1" applyFill="1" applyBorder="1" applyAlignment="1">
      <alignment horizontal="center" vertical="center"/>
    </xf>
    <xf numFmtId="0" fontId="6" fillId="6" borderId="9" xfId="90" applyFont="1" applyFill="1" applyBorder="1" applyAlignment="1">
      <alignment horizontal="center" vertical="center"/>
    </xf>
    <xf numFmtId="166" fontId="57" fillId="8" borderId="9" xfId="90" applyNumberFormat="1" applyFont="1" applyFill="1" applyBorder="1" applyAlignment="1">
      <alignment horizontal="center" vertical="center"/>
    </xf>
    <xf numFmtId="166" fontId="57" fillId="8" borderId="21" xfId="90" applyNumberFormat="1" applyFont="1" applyFill="1" applyBorder="1" applyAlignment="1">
      <alignment horizontal="center" vertical="center"/>
    </xf>
    <xf numFmtId="166" fontId="57" fillId="8" borderId="11" xfId="90" applyNumberFormat="1" applyFont="1" applyFill="1" applyBorder="1" applyAlignment="1">
      <alignment horizontal="center" vertical="center"/>
    </xf>
    <xf numFmtId="166" fontId="57" fillId="8" borderId="12" xfId="90" applyNumberFormat="1" applyFont="1" applyFill="1" applyBorder="1" applyAlignment="1">
      <alignment horizontal="center" vertical="center"/>
    </xf>
    <xf numFmtId="166" fontId="57" fillId="8" borderId="22" xfId="90" applyNumberFormat="1" applyFont="1" applyFill="1" applyBorder="1" applyAlignment="1">
      <alignment horizontal="center" vertical="center"/>
    </xf>
    <xf numFmtId="166" fontId="61" fillId="14" borderId="11" xfId="90" applyNumberFormat="1" applyFont="1" applyFill="1" applyBorder="1" applyAlignment="1" applyProtection="1">
      <alignment horizontal="center" vertical="center"/>
      <protection locked="0"/>
    </xf>
    <xf numFmtId="166" fontId="61" fillId="14" borderId="12" xfId="90" applyNumberFormat="1" applyFont="1" applyFill="1" applyBorder="1" applyAlignment="1" applyProtection="1">
      <alignment horizontal="center" vertical="center"/>
      <protection locked="0"/>
    </xf>
    <xf numFmtId="166" fontId="61" fillId="14" borderId="13" xfId="90" applyNumberFormat="1" applyFont="1" applyFill="1" applyBorder="1" applyAlignment="1" applyProtection="1">
      <alignment horizontal="center" vertical="center"/>
      <protection locked="0"/>
    </xf>
    <xf numFmtId="0" fontId="57" fillId="6" borderId="9" xfId="90" applyFont="1" applyFill="1" applyBorder="1" applyAlignment="1">
      <alignment horizontal="center" vertical="center"/>
    </xf>
    <xf numFmtId="0" fontId="57" fillId="6" borderId="21" xfId="90" applyFont="1" applyFill="1" applyBorder="1" applyAlignment="1">
      <alignment horizontal="center" vertical="center"/>
    </xf>
    <xf numFmtId="0" fontId="182" fillId="7" borderId="0" xfId="90" applyFont="1" applyFill="1" applyAlignment="1" applyProtection="1">
      <alignment horizontal="center" vertical="center"/>
      <protection locked="0" hidden="1"/>
    </xf>
    <xf numFmtId="2" fontId="103" fillId="14" borderId="74" xfId="90" applyNumberFormat="1" applyFont="1" applyFill="1" applyBorder="1" applyAlignment="1" applyProtection="1">
      <alignment horizontal="center" vertical="center"/>
      <protection locked="0"/>
    </xf>
    <xf numFmtId="2" fontId="103" fillId="14" borderId="75" xfId="90" applyNumberFormat="1" applyFont="1" applyFill="1" applyBorder="1" applyAlignment="1" applyProtection="1">
      <alignment horizontal="center" vertical="center"/>
      <protection locked="0"/>
    </xf>
    <xf numFmtId="2" fontId="103" fillId="14" borderId="76" xfId="90" applyNumberFormat="1" applyFont="1" applyFill="1" applyBorder="1" applyAlignment="1" applyProtection="1">
      <alignment horizontal="center" vertical="center"/>
      <protection locked="0"/>
    </xf>
    <xf numFmtId="168" fontId="103" fillId="14" borderId="74" xfId="22" applyNumberFormat="1" applyFont="1" applyFill="1" applyBorder="1" applyAlignment="1" applyProtection="1">
      <alignment horizontal="center" vertical="center"/>
      <protection locked="0"/>
    </xf>
    <xf numFmtId="168" fontId="103" fillId="14" borderId="75" xfId="22" applyNumberFormat="1" applyFont="1" applyFill="1" applyBorder="1" applyAlignment="1" applyProtection="1">
      <alignment horizontal="center" vertical="center"/>
      <protection locked="0"/>
    </xf>
    <xf numFmtId="168" fontId="103" fillId="14" borderId="76" xfId="22" applyNumberFormat="1" applyFont="1" applyFill="1" applyBorder="1" applyAlignment="1" applyProtection="1">
      <alignment horizontal="center" vertical="center"/>
      <protection locked="0"/>
    </xf>
    <xf numFmtId="0" fontId="109" fillId="6" borderId="85" xfId="90" applyFont="1" applyFill="1" applyBorder="1" applyAlignment="1">
      <alignment horizontal="left" vertical="center" indent="1"/>
    </xf>
    <xf numFmtId="166" fontId="112" fillId="14" borderId="118" xfId="22" applyNumberFormat="1" applyFont="1" applyFill="1" applyBorder="1" applyAlignment="1" applyProtection="1">
      <alignment horizontal="center" vertical="center"/>
      <protection locked="0"/>
    </xf>
    <xf numFmtId="166" fontId="112" fillId="14" borderId="0" xfId="22" applyNumberFormat="1" applyFont="1" applyFill="1" applyBorder="1" applyAlignment="1" applyProtection="1">
      <alignment horizontal="center" vertical="center"/>
      <protection locked="0"/>
    </xf>
    <xf numFmtId="166" fontId="112" fillId="14" borderId="119" xfId="22" applyNumberFormat="1" applyFont="1" applyFill="1" applyBorder="1" applyAlignment="1" applyProtection="1">
      <alignment horizontal="center" vertical="center"/>
      <protection locked="0"/>
    </xf>
    <xf numFmtId="166" fontId="112" fillId="14" borderId="120" xfId="22" applyNumberFormat="1" applyFont="1" applyFill="1" applyBorder="1" applyAlignment="1" applyProtection="1">
      <alignment horizontal="center" vertical="center"/>
      <protection locked="0"/>
    </xf>
    <xf numFmtId="166" fontId="112" fillId="14" borderId="121" xfId="22" applyNumberFormat="1" applyFont="1" applyFill="1" applyBorder="1" applyAlignment="1" applyProtection="1">
      <alignment horizontal="center" vertical="center"/>
      <protection locked="0"/>
    </xf>
    <xf numFmtId="166" fontId="112" fillId="14" borderId="122" xfId="22" applyNumberFormat="1" applyFont="1" applyFill="1" applyBorder="1" applyAlignment="1" applyProtection="1">
      <alignment horizontal="center" vertical="center"/>
      <protection locked="0"/>
    </xf>
    <xf numFmtId="0" fontId="61" fillId="8" borderId="167" xfId="90" applyFont="1" applyFill="1" applyBorder="1" applyAlignment="1">
      <alignment horizontal="left" vertical="center"/>
    </xf>
    <xf numFmtId="0" fontId="61" fillId="8" borderId="163" xfId="90" applyFont="1" applyFill="1" applyBorder="1" applyAlignment="1">
      <alignment horizontal="left" vertical="center"/>
    </xf>
    <xf numFmtId="0" fontId="61" fillId="8" borderId="168" xfId="90" applyFont="1" applyFill="1" applyBorder="1" applyAlignment="1">
      <alignment horizontal="left" vertical="center"/>
    </xf>
    <xf numFmtId="0" fontId="224" fillId="6" borderId="193" xfId="90" applyFont="1" applyFill="1" applyBorder="1" applyAlignment="1" applyProtection="1">
      <alignment horizontal="center" vertical="center" textRotation="90"/>
      <protection hidden="1"/>
    </xf>
    <xf numFmtId="0" fontId="224" fillId="6" borderId="87" xfId="90" applyFont="1" applyFill="1" applyBorder="1" applyAlignment="1" applyProtection="1">
      <alignment horizontal="center" vertical="center" textRotation="90"/>
      <protection hidden="1"/>
    </xf>
    <xf numFmtId="0" fontId="224" fillId="6" borderId="169" xfId="90" applyFont="1" applyFill="1" applyBorder="1" applyAlignment="1" applyProtection="1">
      <alignment horizontal="center" vertical="center" textRotation="90"/>
      <protection hidden="1"/>
    </xf>
    <xf numFmtId="0" fontId="57" fillId="8" borderId="11" xfId="90" applyFont="1" applyFill="1" applyBorder="1" applyAlignment="1">
      <alignment horizontal="center" vertical="center"/>
    </xf>
    <xf numFmtId="0" fontId="57" fillId="8" borderId="12" xfId="90" applyFont="1" applyFill="1" applyBorder="1" applyAlignment="1">
      <alignment horizontal="center" vertical="center"/>
    </xf>
    <xf numFmtId="0" fontId="57" fillId="8" borderId="22" xfId="90" applyFont="1" applyFill="1" applyBorder="1" applyAlignment="1">
      <alignment horizontal="center" vertical="center"/>
    </xf>
    <xf numFmtId="0" fontId="57" fillId="6" borderId="49" xfId="90" applyFont="1" applyFill="1" applyBorder="1" applyAlignment="1">
      <alignment horizontal="center" vertical="center"/>
    </xf>
    <xf numFmtId="0" fontId="57" fillId="6" borderId="50" xfId="90" applyFont="1" applyFill="1" applyBorder="1" applyAlignment="1">
      <alignment horizontal="center" vertical="center"/>
    </xf>
    <xf numFmtId="0" fontId="57" fillId="6" borderId="51" xfId="90" applyFont="1" applyFill="1" applyBorder="1" applyAlignment="1">
      <alignment horizontal="center" vertical="center"/>
    </xf>
    <xf numFmtId="166" fontId="52" fillId="15" borderId="126" xfId="90" applyNumberFormat="1" applyFont="1" applyFill="1" applyBorder="1" applyAlignment="1">
      <alignment horizontal="center" vertical="center"/>
    </xf>
    <xf numFmtId="166" fontId="52" fillId="15" borderId="105" xfId="90" applyNumberFormat="1" applyFont="1" applyFill="1" applyBorder="1" applyAlignment="1">
      <alignment horizontal="center" vertical="center"/>
    </xf>
    <xf numFmtId="166" fontId="52" fillId="15" borderId="127" xfId="90" applyNumberFormat="1" applyFont="1" applyFill="1" applyBorder="1" applyAlignment="1">
      <alignment horizontal="center" vertical="center"/>
    </xf>
    <xf numFmtId="166" fontId="52" fillId="15" borderId="26" xfId="90" applyNumberFormat="1" applyFont="1" applyFill="1" applyBorder="1" applyAlignment="1">
      <alignment horizontal="center" vertical="center"/>
    </xf>
    <xf numFmtId="166" fontId="52" fillId="15" borderId="0" xfId="90" applyNumberFormat="1" applyFont="1" applyFill="1" applyAlignment="1">
      <alignment horizontal="center" vertical="center"/>
    </xf>
    <xf numFmtId="166" fontId="52" fillId="15" borderId="27" xfId="90" applyNumberFormat="1" applyFont="1" applyFill="1" applyBorder="1" applyAlignment="1">
      <alignment horizontal="center" vertical="center"/>
    </xf>
    <xf numFmtId="166" fontId="52" fillId="15" borderId="28" xfId="90" applyNumberFormat="1" applyFont="1" applyFill="1" applyBorder="1" applyAlignment="1">
      <alignment horizontal="center" vertical="center"/>
    </xf>
    <xf numFmtId="166" fontId="52" fillId="15" borderId="29" xfId="90" applyNumberFormat="1" applyFont="1" applyFill="1" applyBorder="1" applyAlignment="1">
      <alignment horizontal="center" vertical="center"/>
    </xf>
    <xf numFmtId="166" fontId="52" fillId="15" borderId="30" xfId="90" applyNumberFormat="1" applyFont="1" applyFill="1" applyBorder="1" applyAlignment="1">
      <alignment horizontal="center" vertical="center"/>
    </xf>
    <xf numFmtId="0" fontId="70" fillId="6" borderId="23" xfId="90" applyFont="1" applyFill="1" applyBorder="1" applyAlignment="1">
      <alignment horizontal="center" vertical="center"/>
    </xf>
    <xf numFmtId="0" fontId="70" fillId="6" borderId="24" xfId="90" applyFont="1" applyFill="1" applyBorder="1" applyAlignment="1">
      <alignment horizontal="center" vertical="center"/>
    </xf>
    <xf numFmtId="0" fontId="70" fillId="6" borderId="26" xfId="90" applyFont="1" applyFill="1" applyBorder="1" applyAlignment="1">
      <alignment horizontal="center" vertical="center"/>
    </xf>
    <xf numFmtId="0" fontId="70" fillId="6" borderId="0" xfId="90" applyFont="1" applyFill="1" applyAlignment="1">
      <alignment horizontal="center" vertical="center"/>
    </xf>
    <xf numFmtId="166" fontId="47" fillId="6" borderId="24" xfId="90" applyNumberFormat="1" applyFont="1" applyFill="1" applyBorder="1" applyAlignment="1">
      <alignment horizontal="center" vertical="center"/>
    </xf>
    <xf numFmtId="166" fontId="47" fillId="6" borderId="0" xfId="90" applyNumberFormat="1" applyFont="1" applyFill="1" applyAlignment="1">
      <alignment horizontal="center" vertical="center"/>
    </xf>
    <xf numFmtId="166" fontId="47" fillId="6" borderId="29" xfId="90" applyNumberFormat="1" applyFont="1" applyFill="1" applyBorder="1" applyAlignment="1">
      <alignment horizontal="center" vertical="center"/>
    </xf>
    <xf numFmtId="168" fontId="192" fillId="6" borderId="26" xfId="22" applyNumberFormat="1" applyFont="1" applyFill="1" applyBorder="1" applyAlignment="1" applyProtection="1">
      <alignment horizontal="center" vertical="center"/>
    </xf>
    <xf numFmtId="168" fontId="192" fillId="6" borderId="0" xfId="22" applyNumberFormat="1" applyFont="1" applyFill="1" applyBorder="1" applyAlignment="1" applyProtection="1">
      <alignment horizontal="center" vertical="center"/>
    </xf>
    <xf numFmtId="168" fontId="192" fillId="6" borderId="28" xfId="22" applyNumberFormat="1" applyFont="1" applyFill="1" applyBorder="1" applyAlignment="1" applyProtection="1">
      <alignment horizontal="center" vertical="center"/>
    </xf>
    <xf numFmtId="168" fontId="192" fillId="6" borderId="29" xfId="22" applyNumberFormat="1" applyFont="1" applyFill="1" applyBorder="1" applyAlignment="1" applyProtection="1">
      <alignment horizontal="center" vertical="center"/>
    </xf>
    <xf numFmtId="167" fontId="192" fillId="6" borderId="0" xfId="22" applyNumberFormat="1" applyFont="1" applyFill="1" applyBorder="1" applyAlignment="1" applyProtection="1">
      <alignment horizontal="center" vertical="center"/>
    </xf>
    <xf numFmtId="167" fontId="192" fillId="6" borderId="29" xfId="22" applyNumberFormat="1" applyFont="1" applyFill="1" applyBorder="1" applyAlignment="1" applyProtection="1">
      <alignment horizontal="center" vertical="center"/>
    </xf>
    <xf numFmtId="166" fontId="103" fillId="6" borderId="82" xfId="90" applyNumberFormat="1" applyFont="1" applyFill="1" applyBorder="1" applyAlignment="1" applyProtection="1">
      <alignment horizontal="center" vertical="center"/>
      <protection locked="0"/>
    </xf>
    <xf numFmtId="166" fontId="103" fillId="6" borderId="67" xfId="90" applyNumberFormat="1" applyFont="1" applyFill="1" applyBorder="1" applyAlignment="1" applyProtection="1">
      <alignment horizontal="center" vertical="center"/>
      <protection locked="0"/>
    </xf>
    <xf numFmtId="166" fontId="103" fillId="6" borderId="83" xfId="90" applyNumberFormat="1" applyFont="1" applyFill="1" applyBorder="1" applyAlignment="1" applyProtection="1">
      <alignment horizontal="center" vertical="center"/>
      <protection locked="0"/>
    </xf>
    <xf numFmtId="166" fontId="61" fillId="14" borderId="52" xfId="90" applyNumberFormat="1" applyFont="1" applyFill="1" applyBorder="1" applyAlignment="1" applyProtection="1">
      <alignment horizontal="center" vertical="center"/>
      <protection locked="0"/>
    </xf>
    <xf numFmtId="166" fontId="61" fillId="14" borderId="5" xfId="90" applyNumberFormat="1" applyFont="1" applyFill="1" applyBorder="1" applyAlignment="1" applyProtection="1">
      <alignment horizontal="center" vertical="center"/>
      <protection locked="0"/>
    </xf>
    <xf numFmtId="166" fontId="61" fillId="14" borderId="53" xfId="90" applyNumberFormat="1" applyFont="1" applyFill="1" applyBorder="1" applyAlignment="1" applyProtection="1">
      <alignment horizontal="center" vertical="center"/>
      <protection locked="0"/>
    </xf>
    <xf numFmtId="167" fontId="61" fillId="14" borderId="204" xfId="90" applyNumberFormat="1" applyFont="1" applyFill="1" applyBorder="1" applyAlignment="1" applyProtection="1">
      <alignment horizontal="center" vertical="center"/>
      <protection locked="0"/>
    </xf>
    <xf numFmtId="0" fontId="61" fillId="14" borderId="205" xfId="90" applyFont="1" applyFill="1" applyBorder="1" applyAlignment="1" applyProtection="1">
      <alignment horizontal="center" vertical="center"/>
      <protection locked="0"/>
    </xf>
    <xf numFmtId="0" fontId="61" fillId="14" borderId="206" xfId="90" applyFont="1" applyFill="1" applyBorder="1" applyAlignment="1" applyProtection="1">
      <alignment horizontal="center" vertical="center"/>
      <protection locked="0"/>
    </xf>
    <xf numFmtId="0" fontId="61" fillId="14" borderId="207" xfId="90" applyFont="1" applyFill="1" applyBorder="1" applyAlignment="1" applyProtection="1">
      <alignment horizontal="center" vertical="center"/>
      <protection locked="0"/>
    </xf>
    <xf numFmtId="0" fontId="61" fillId="14" borderId="0" xfId="90" applyFont="1" applyFill="1" applyAlignment="1" applyProtection="1">
      <alignment horizontal="center" vertical="center"/>
      <protection locked="0"/>
    </xf>
    <xf numFmtId="0" fontId="61" fillId="14" borderId="208" xfId="90" applyFont="1" applyFill="1" applyBorder="1" applyAlignment="1" applyProtection="1">
      <alignment horizontal="center" vertical="center"/>
      <protection locked="0"/>
    </xf>
    <xf numFmtId="166" fontId="223" fillId="6" borderId="213" xfId="90" applyNumberFormat="1" applyFont="1" applyFill="1" applyBorder="1" applyAlignment="1" applyProtection="1">
      <alignment horizontal="center" vertical="center"/>
      <protection hidden="1"/>
    </xf>
    <xf numFmtId="166" fontId="223" fillId="6" borderId="4" xfId="90" applyNumberFormat="1" applyFont="1" applyFill="1" applyBorder="1" applyAlignment="1" applyProtection="1">
      <alignment horizontal="center" vertical="center"/>
      <protection hidden="1"/>
    </xf>
    <xf numFmtId="166" fontId="223" fillId="6" borderId="214" xfId="90" applyNumberFormat="1" applyFont="1" applyFill="1" applyBorder="1" applyAlignment="1" applyProtection="1">
      <alignment horizontal="center" vertical="center"/>
      <protection hidden="1"/>
    </xf>
    <xf numFmtId="166" fontId="223" fillId="6" borderId="207" xfId="90" applyNumberFormat="1" applyFont="1" applyFill="1" applyBorder="1" applyAlignment="1" applyProtection="1">
      <alignment horizontal="center" vertical="center"/>
      <protection hidden="1"/>
    </xf>
    <xf numFmtId="166" fontId="223" fillId="6" borderId="0" xfId="90" applyNumberFormat="1" applyFont="1" applyFill="1" applyAlignment="1" applyProtection="1">
      <alignment horizontal="center" vertical="center"/>
      <protection hidden="1"/>
    </xf>
    <xf numFmtId="166" fontId="223" fillId="6" borderId="208" xfId="90" applyNumberFormat="1" applyFont="1" applyFill="1" applyBorder="1" applyAlignment="1" applyProtection="1">
      <alignment horizontal="center" vertical="center"/>
      <protection hidden="1"/>
    </xf>
    <xf numFmtId="166" fontId="223" fillId="6" borderId="215" xfId="90" applyNumberFormat="1" applyFont="1" applyFill="1" applyBorder="1" applyAlignment="1" applyProtection="1">
      <alignment horizontal="center" vertical="center"/>
      <protection hidden="1"/>
    </xf>
    <xf numFmtId="166" fontId="223" fillId="6" borderId="95" xfId="90" applyNumberFormat="1" applyFont="1" applyFill="1" applyBorder="1" applyAlignment="1" applyProtection="1">
      <alignment horizontal="center" vertical="center"/>
      <protection hidden="1"/>
    </xf>
    <xf numFmtId="166" fontId="223" fillId="6" borderId="216" xfId="90" applyNumberFormat="1" applyFont="1" applyFill="1" applyBorder="1" applyAlignment="1" applyProtection="1">
      <alignment horizontal="center" vertical="center"/>
      <protection hidden="1"/>
    </xf>
    <xf numFmtId="0" fontId="61" fillId="14" borderId="95" xfId="90" applyFont="1" applyFill="1" applyBorder="1" applyAlignment="1" applyProtection="1">
      <alignment horizontal="center" vertical="center"/>
      <protection locked="0"/>
    </xf>
    <xf numFmtId="0" fontId="70" fillId="12" borderId="89" xfId="90" applyFont="1" applyFill="1" applyBorder="1" applyAlignment="1">
      <alignment vertical="center"/>
    </xf>
    <xf numFmtId="0" fontId="70" fillId="12" borderId="90" xfId="90" applyFont="1" applyFill="1" applyBorder="1" applyAlignment="1">
      <alignment vertical="center"/>
    </xf>
    <xf numFmtId="0" fontId="6" fillId="8" borderId="0" xfId="90" applyFont="1" applyFill="1" applyAlignment="1">
      <alignment horizontal="center" vertical="center"/>
    </xf>
    <xf numFmtId="166" fontId="57" fillId="14" borderId="19" xfId="3" applyNumberFormat="1" applyFont="1" applyFill="1" applyBorder="1" applyAlignment="1" applyProtection="1">
      <alignment horizontal="center" vertical="center"/>
      <protection locked="0"/>
    </xf>
    <xf numFmtId="166" fontId="57" fillId="14" borderId="0" xfId="3" applyNumberFormat="1" applyFont="1" applyFill="1" applyBorder="1" applyAlignment="1" applyProtection="1">
      <alignment horizontal="center" vertical="center"/>
      <protection locked="0"/>
    </xf>
    <xf numFmtId="166" fontId="57" fillId="14" borderId="15" xfId="3" applyNumberFormat="1" applyFont="1" applyFill="1" applyBorder="1" applyAlignment="1" applyProtection="1">
      <alignment horizontal="center" vertical="center"/>
      <protection locked="0"/>
    </xf>
    <xf numFmtId="0" fontId="57" fillId="6" borderId="11" xfId="90" applyFont="1" applyFill="1" applyBorder="1" applyAlignment="1">
      <alignment horizontal="center" vertical="center"/>
    </xf>
    <xf numFmtId="0" fontId="57" fillId="6" borderId="12" xfId="90" applyFont="1" applyFill="1" applyBorder="1" applyAlignment="1">
      <alignment horizontal="center" vertical="center"/>
    </xf>
    <xf numFmtId="0" fontId="57" fillId="6" borderId="22" xfId="90" applyFont="1" applyFill="1" applyBorder="1" applyAlignment="1">
      <alignment horizontal="center" vertical="center"/>
    </xf>
    <xf numFmtId="0" fontId="158" fillId="21" borderId="0" xfId="0" applyFont="1" applyFill="1" applyAlignment="1" applyProtection="1">
      <alignment horizontal="center" vertical="center"/>
      <protection locked="0"/>
    </xf>
    <xf numFmtId="0" fontId="84" fillId="6" borderId="80" xfId="0" applyFont="1" applyFill="1" applyBorder="1" applyAlignment="1" applyProtection="1">
      <alignment horizontal="left" vertical="center" indent="1"/>
      <protection locked="0"/>
    </xf>
    <xf numFmtId="0" fontId="84" fillId="6" borderId="0" xfId="0" applyFont="1" applyFill="1" applyAlignment="1" applyProtection="1">
      <alignment horizontal="left" vertical="center" indent="1"/>
      <protection locked="0"/>
    </xf>
    <xf numFmtId="0" fontId="119" fillId="22" borderId="115" xfId="0" applyFont="1" applyFill="1" applyBorder="1" applyAlignment="1" applyProtection="1">
      <alignment horizontal="left" vertical="center" wrapText="1" indent="1"/>
      <protection locked="0"/>
    </xf>
    <xf numFmtId="0" fontId="119" fillId="22" borderId="116" xfId="0" applyFont="1" applyFill="1" applyBorder="1" applyAlignment="1" applyProtection="1">
      <alignment horizontal="left" vertical="center" wrapText="1" indent="1"/>
      <protection locked="0"/>
    </xf>
    <xf numFmtId="0" fontId="119" fillId="22" borderId="117" xfId="0" applyFont="1" applyFill="1" applyBorder="1" applyAlignment="1" applyProtection="1">
      <alignment horizontal="left" vertical="center" wrapText="1" indent="1"/>
      <protection locked="0"/>
    </xf>
    <xf numFmtId="0" fontId="119" fillId="22" borderId="118" xfId="0" applyFont="1" applyFill="1" applyBorder="1" applyAlignment="1" applyProtection="1">
      <alignment horizontal="left" vertical="center" wrapText="1" indent="1"/>
      <protection locked="0"/>
    </xf>
    <xf numFmtId="0" fontId="119" fillId="22" borderId="0" xfId="0" applyFont="1" applyFill="1" applyAlignment="1" applyProtection="1">
      <alignment horizontal="left" vertical="center" wrapText="1" indent="1"/>
      <protection locked="0"/>
    </xf>
    <xf numFmtId="0" fontId="119" fillId="22" borderId="119" xfId="0" applyFont="1" applyFill="1" applyBorder="1" applyAlignment="1" applyProtection="1">
      <alignment horizontal="left" vertical="center" wrapText="1" indent="1"/>
      <protection locked="0"/>
    </xf>
    <xf numFmtId="0" fontId="119" fillId="22" borderId="120" xfId="0" applyFont="1" applyFill="1" applyBorder="1" applyAlignment="1" applyProtection="1">
      <alignment horizontal="left" vertical="center" wrapText="1" indent="1"/>
      <protection locked="0"/>
    </xf>
    <xf numFmtId="0" fontId="119" fillId="22" borderId="121" xfId="0" applyFont="1" applyFill="1" applyBorder="1" applyAlignment="1" applyProtection="1">
      <alignment horizontal="left" vertical="center" wrapText="1" indent="1"/>
      <protection locked="0"/>
    </xf>
    <xf numFmtId="0" fontId="119" fillId="22" borderId="122" xfId="0" applyFont="1" applyFill="1" applyBorder="1" applyAlignment="1" applyProtection="1">
      <alignment horizontal="left" vertical="center" wrapText="1" indent="1"/>
      <protection locked="0"/>
    </xf>
    <xf numFmtId="0" fontId="85" fillId="22" borderId="135" xfId="0" applyFont="1" applyFill="1" applyBorder="1" applyAlignment="1" applyProtection="1">
      <alignment horizontal="left" vertical="center" wrapText="1" indent="2"/>
      <protection locked="0"/>
    </xf>
    <xf numFmtId="0" fontId="85" fillId="22" borderId="136" xfId="0" applyFont="1" applyFill="1" applyBorder="1" applyAlignment="1" applyProtection="1">
      <alignment horizontal="left" vertical="center" wrapText="1" indent="2"/>
      <protection locked="0"/>
    </xf>
    <xf numFmtId="0" fontId="85" fillId="22" borderId="137" xfId="0" applyFont="1" applyFill="1" applyBorder="1" applyAlignment="1" applyProtection="1">
      <alignment horizontal="left" vertical="center" wrapText="1" indent="2"/>
      <protection locked="0"/>
    </xf>
    <xf numFmtId="0" fontId="85" fillId="22" borderId="138" xfId="0" applyFont="1" applyFill="1" applyBorder="1" applyAlignment="1" applyProtection="1">
      <alignment horizontal="left" vertical="center" wrapText="1" indent="2"/>
      <protection locked="0"/>
    </xf>
    <xf numFmtId="0" fontId="85" fillId="22" borderId="0" xfId="0" applyFont="1" applyFill="1" applyAlignment="1" applyProtection="1">
      <alignment horizontal="left" vertical="center" wrapText="1" indent="2"/>
      <protection locked="0"/>
    </xf>
    <xf numFmtId="0" fontId="85" fillId="22" borderId="139" xfId="0" applyFont="1" applyFill="1" applyBorder="1" applyAlignment="1" applyProtection="1">
      <alignment horizontal="left" vertical="center" wrapText="1" indent="2"/>
      <protection locked="0"/>
    </xf>
    <xf numFmtId="0" fontId="85" fillId="22" borderId="140" xfId="0" applyFont="1" applyFill="1" applyBorder="1" applyAlignment="1" applyProtection="1">
      <alignment horizontal="left" vertical="center" wrapText="1" indent="2"/>
      <protection locked="0"/>
    </xf>
    <xf numFmtId="0" fontId="85" fillId="22" borderId="141" xfId="0" applyFont="1" applyFill="1" applyBorder="1" applyAlignment="1" applyProtection="1">
      <alignment horizontal="left" vertical="center" wrapText="1" indent="2"/>
      <protection locked="0"/>
    </xf>
    <xf numFmtId="0" fontId="85" fillId="22" borderId="134" xfId="0" applyFont="1" applyFill="1" applyBorder="1" applyAlignment="1" applyProtection="1">
      <alignment horizontal="left" vertical="center" wrapText="1" indent="2"/>
      <protection locked="0"/>
    </xf>
    <xf numFmtId="0" fontId="85" fillId="6" borderId="0" xfId="0" applyFont="1" applyFill="1" applyAlignment="1" applyProtection="1">
      <alignment horizontal="left" vertical="center" indent="4"/>
      <protection locked="0"/>
    </xf>
    <xf numFmtId="0" fontId="104" fillId="22" borderId="135" xfId="0" applyFont="1" applyFill="1" applyBorder="1" applyAlignment="1" applyProtection="1">
      <alignment horizontal="center" vertical="center"/>
      <protection locked="0"/>
    </xf>
    <xf numFmtId="0" fontId="104" fillId="22" borderId="136" xfId="0" applyFont="1" applyFill="1" applyBorder="1" applyAlignment="1" applyProtection="1">
      <alignment horizontal="center" vertical="center"/>
      <protection locked="0"/>
    </xf>
    <xf numFmtId="0" fontId="104" fillId="22" borderId="137" xfId="0" applyFont="1" applyFill="1" applyBorder="1" applyAlignment="1" applyProtection="1">
      <alignment horizontal="center" vertical="center"/>
      <protection locked="0"/>
    </xf>
    <xf numFmtId="2" fontId="104" fillId="22" borderId="138" xfId="0" applyNumberFormat="1" applyFont="1" applyFill="1" applyBorder="1" applyAlignment="1" applyProtection="1">
      <alignment horizontal="center" vertical="center"/>
      <protection locked="0"/>
    </xf>
    <xf numFmtId="2" fontId="104" fillId="22" borderId="0" xfId="0" applyNumberFormat="1" applyFont="1" applyFill="1" applyAlignment="1" applyProtection="1">
      <alignment horizontal="center" vertical="center"/>
      <protection locked="0"/>
    </xf>
    <xf numFmtId="2" fontId="104" fillId="22" borderId="139" xfId="0" applyNumberFormat="1" applyFont="1" applyFill="1" applyBorder="1" applyAlignment="1" applyProtection="1">
      <alignment horizontal="center" vertical="center"/>
      <protection locked="0"/>
    </xf>
    <xf numFmtId="0" fontId="104" fillId="22" borderId="142" xfId="0" applyFont="1" applyFill="1" applyBorder="1" applyAlignment="1" applyProtection="1">
      <alignment horizontal="center" vertical="center"/>
      <protection locked="0"/>
    </xf>
    <xf numFmtId="0" fontId="104" fillId="22" borderId="143" xfId="0" applyFont="1" applyFill="1" applyBorder="1" applyAlignment="1" applyProtection="1">
      <alignment horizontal="center" vertical="center"/>
      <protection locked="0"/>
    </xf>
    <xf numFmtId="0" fontId="104" fillId="22" borderId="144" xfId="0" applyFont="1" applyFill="1" applyBorder="1" applyAlignment="1" applyProtection="1">
      <alignment horizontal="center" vertical="center"/>
      <protection locked="0"/>
    </xf>
    <xf numFmtId="0" fontId="104" fillId="6" borderId="0" xfId="0" applyFont="1" applyFill="1" applyAlignment="1" applyProtection="1">
      <alignment horizontal="left" vertical="center" indent="2"/>
      <protection locked="0"/>
    </xf>
    <xf numFmtId="0" fontId="82" fillId="6" borderId="0" xfId="0" applyFont="1" applyFill="1" applyAlignment="1" applyProtection="1">
      <alignment horizontal="left" vertical="center" indent="3"/>
      <protection locked="0"/>
    </xf>
    <xf numFmtId="0" fontId="82" fillId="6" borderId="0" xfId="0" applyFont="1" applyFill="1" applyAlignment="1" applyProtection="1">
      <alignment horizontal="center" vertical="center"/>
      <protection locked="0"/>
    </xf>
    <xf numFmtId="2" fontId="104" fillId="22" borderId="135" xfId="0" applyNumberFormat="1" applyFont="1" applyFill="1" applyBorder="1" applyAlignment="1" applyProtection="1">
      <alignment horizontal="center" vertical="center"/>
      <protection locked="0"/>
    </xf>
    <xf numFmtId="2" fontId="104" fillId="22" borderId="136" xfId="0" applyNumberFormat="1" applyFont="1" applyFill="1" applyBorder="1" applyAlignment="1" applyProtection="1">
      <alignment horizontal="center" vertical="center"/>
      <protection locked="0"/>
    </xf>
    <xf numFmtId="2" fontId="104" fillId="22" borderId="137" xfId="0" applyNumberFormat="1" applyFont="1" applyFill="1" applyBorder="1" applyAlignment="1" applyProtection="1">
      <alignment horizontal="center" vertical="center"/>
      <protection locked="0"/>
    </xf>
    <xf numFmtId="2" fontId="104" fillId="22" borderId="140" xfId="0" applyNumberFormat="1" applyFont="1" applyFill="1" applyBorder="1" applyAlignment="1" applyProtection="1">
      <alignment horizontal="center" vertical="center"/>
      <protection locked="0"/>
    </xf>
    <xf numFmtId="2" fontId="104" fillId="22" borderId="141" xfId="0" applyNumberFormat="1" applyFont="1" applyFill="1" applyBorder="1" applyAlignment="1" applyProtection="1">
      <alignment horizontal="center" vertical="center"/>
      <protection locked="0"/>
    </xf>
    <xf numFmtId="2" fontId="104" fillId="22" borderId="134" xfId="0" applyNumberFormat="1" applyFont="1" applyFill="1" applyBorder="1" applyAlignment="1" applyProtection="1">
      <alignment horizontal="center" vertical="center"/>
      <protection locked="0"/>
    </xf>
    <xf numFmtId="2" fontId="104" fillId="22" borderId="142" xfId="0" applyNumberFormat="1" applyFont="1" applyFill="1" applyBorder="1" applyAlignment="1" applyProtection="1">
      <alignment horizontal="center" vertical="center"/>
      <protection locked="0"/>
    </xf>
    <xf numFmtId="2" fontId="104" fillId="22" borderId="143" xfId="0" applyNumberFormat="1" applyFont="1" applyFill="1" applyBorder="1" applyAlignment="1" applyProtection="1">
      <alignment horizontal="center" vertical="center"/>
      <protection locked="0"/>
    </xf>
    <xf numFmtId="2" fontId="104" fillId="22" borderId="144" xfId="0" applyNumberFormat="1" applyFont="1" applyFill="1" applyBorder="1" applyAlignment="1" applyProtection="1">
      <alignment horizontal="center" vertical="center"/>
      <protection locked="0"/>
    </xf>
    <xf numFmtId="0" fontId="104" fillId="22" borderId="138" xfId="0" applyFont="1" applyFill="1" applyBorder="1" applyAlignment="1" applyProtection="1">
      <alignment horizontal="center" vertical="center"/>
      <protection locked="0"/>
    </xf>
    <xf numFmtId="0" fontId="104" fillId="22" borderId="0" xfId="0" applyFont="1" applyFill="1" applyAlignment="1" applyProtection="1">
      <alignment horizontal="center" vertical="center"/>
      <protection locked="0"/>
    </xf>
    <xf numFmtId="0" fontId="104" fillId="22" borderId="139" xfId="0" applyFont="1" applyFill="1" applyBorder="1" applyAlignment="1" applyProtection="1">
      <alignment horizontal="center" vertical="center"/>
      <protection locked="0"/>
    </xf>
    <xf numFmtId="0" fontId="49" fillId="6" borderId="121" xfId="0" applyFont="1" applyFill="1" applyBorder="1" applyAlignment="1" applyProtection="1">
      <alignment horizontal="left" vertical="center" indent="4"/>
      <protection locked="0"/>
    </xf>
    <xf numFmtId="0" fontId="104" fillId="22" borderId="140" xfId="0" applyFont="1" applyFill="1" applyBorder="1" applyAlignment="1" applyProtection="1">
      <alignment horizontal="center" vertical="center"/>
      <protection locked="0"/>
    </xf>
    <xf numFmtId="0" fontId="104" fillId="22" borderId="141" xfId="0" applyFont="1" applyFill="1" applyBorder="1" applyAlignment="1" applyProtection="1">
      <alignment horizontal="center" vertical="center"/>
      <protection locked="0"/>
    </xf>
    <xf numFmtId="0" fontId="104" fillId="22" borderId="134" xfId="0" applyFont="1" applyFill="1" applyBorder="1" applyAlignment="1" applyProtection="1">
      <alignment horizontal="center" vertical="center"/>
      <protection locked="0"/>
    </xf>
    <xf numFmtId="0" fontId="127" fillId="6" borderId="0" xfId="0" applyFont="1" applyFill="1" applyAlignment="1" applyProtection="1">
      <alignment horizontal="right" vertical="center" indent="1"/>
      <protection locked="0"/>
    </xf>
    <xf numFmtId="2" fontId="104" fillId="6" borderId="142" xfId="0" applyNumberFormat="1" applyFont="1" applyFill="1" applyBorder="1" applyAlignment="1" applyProtection="1">
      <alignment horizontal="center" vertical="center"/>
      <protection locked="0"/>
    </xf>
    <xf numFmtId="2" fontId="104" fillId="6" borderId="143" xfId="0" applyNumberFormat="1" applyFont="1" applyFill="1" applyBorder="1" applyAlignment="1" applyProtection="1">
      <alignment horizontal="center" vertical="center"/>
      <protection locked="0"/>
    </xf>
    <xf numFmtId="2" fontId="104" fillId="6" borderId="144" xfId="0" applyNumberFormat="1" applyFont="1" applyFill="1" applyBorder="1" applyAlignment="1" applyProtection="1">
      <alignment horizontal="center" vertical="center"/>
      <protection locked="0"/>
    </xf>
    <xf numFmtId="0" fontId="175" fillId="6" borderId="0" xfId="0" applyFont="1" applyFill="1" applyAlignment="1" applyProtection="1">
      <alignment horizontal="center" vertical="center" wrapText="1"/>
      <protection locked="0"/>
    </xf>
    <xf numFmtId="0" fontId="85" fillId="7" borderId="135" xfId="0" applyFont="1" applyFill="1" applyBorder="1" applyAlignment="1" applyProtection="1">
      <alignment horizontal="center" vertical="center" wrapText="1"/>
      <protection locked="0"/>
    </xf>
    <xf numFmtId="0" fontId="85" fillId="7" borderId="136" xfId="0" applyFont="1" applyFill="1" applyBorder="1" applyAlignment="1" applyProtection="1">
      <alignment horizontal="center" vertical="center" wrapText="1"/>
      <protection locked="0"/>
    </xf>
    <xf numFmtId="0" fontId="85" fillId="7" borderId="137" xfId="0" applyFont="1" applyFill="1" applyBorder="1" applyAlignment="1" applyProtection="1">
      <alignment horizontal="center" vertical="center" wrapText="1"/>
      <protection locked="0"/>
    </xf>
    <xf numFmtId="0" fontId="85" fillId="7" borderId="138" xfId="0" applyFont="1" applyFill="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85" fillId="7" borderId="139" xfId="0" applyFont="1" applyFill="1" applyBorder="1" applyAlignment="1" applyProtection="1">
      <alignment horizontal="center" vertical="center" wrapText="1"/>
      <protection locked="0"/>
    </xf>
    <xf numFmtId="0" fontId="85" fillId="7" borderId="140" xfId="0" applyFont="1" applyFill="1" applyBorder="1" applyAlignment="1" applyProtection="1">
      <alignment horizontal="center" vertical="center" wrapText="1"/>
      <protection locked="0"/>
    </xf>
    <xf numFmtId="0" fontId="85" fillId="7" borderId="141" xfId="0" applyFont="1" applyFill="1" applyBorder="1" applyAlignment="1" applyProtection="1">
      <alignment horizontal="center" vertical="center" wrapText="1"/>
      <protection locked="0"/>
    </xf>
    <xf numFmtId="0" fontId="85" fillId="7" borderId="134" xfId="0" applyFont="1" applyFill="1" applyBorder="1" applyAlignment="1" applyProtection="1">
      <alignment horizontal="center" vertical="center" wrapText="1"/>
      <protection locked="0"/>
    </xf>
    <xf numFmtId="0" fontId="142" fillId="6" borderId="0" xfId="0" applyFont="1" applyFill="1" applyAlignment="1" applyProtection="1">
      <alignment horizontal="left" vertical="center" indent="1"/>
      <protection locked="0"/>
    </xf>
    <xf numFmtId="0" fontId="87" fillId="6" borderId="136" xfId="0" applyFont="1" applyFill="1" applyBorder="1" applyAlignment="1" applyProtection="1">
      <alignment horizontal="left" vertical="center" wrapText="1" indent="1"/>
      <protection locked="0"/>
    </xf>
    <xf numFmtId="0" fontId="87" fillId="6" borderId="0" xfId="0" applyFont="1" applyFill="1" applyAlignment="1" applyProtection="1">
      <alignment horizontal="left" vertical="center" wrapText="1" indent="1"/>
      <protection locked="0"/>
    </xf>
    <xf numFmtId="0" fontId="176" fillId="6" borderId="0" xfId="0" applyFont="1" applyFill="1" applyAlignment="1" applyProtection="1">
      <alignment horizontal="center" vertical="center"/>
      <protection locked="0"/>
    </xf>
    <xf numFmtId="0" fontId="176" fillId="6" borderId="0" xfId="0" applyFont="1" applyFill="1" applyAlignment="1" applyProtection="1">
      <alignment horizontal="center" vertical="top"/>
      <protection locked="0"/>
    </xf>
    <xf numFmtId="0" fontId="53" fillId="28" borderId="74" xfId="0" applyFont="1" applyFill="1" applyBorder="1" applyAlignment="1" applyProtection="1">
      <alignment horizontal="left" indent="1"/>
      <protection locked="0"/>
    </xf>
    <xf numFmtId="0" fontId="53" fillId="28" borderId="75" xfId="0" applyFont="1" applyFill="1" applyBorder="1" applyAlignment="1" applyProtection="1">
      <alignment horizontal="left" indent="1"/>
      <protection locked="0"/>
    </xf>
    <xf numFmtId="0" fontId="53" fillId="28" borderId="76" xfId="0" applyFont="1" applyFill="1" applyBorder="1" applyAlignment="1" applyProtection="1">
      <alignment horizontal="left" indent="1"/>
      <protection locked="0"/>
    </xf>
    <xf numFmtId="0" fontId="51" fillId="28" borderId="74" xfId="0" applyFont="1" applyFill="1" applyBorder="1" applyAlignment="1" applyProtection="1">
      <alignment horizontal="center"/>
      <protection locked="0"/>
    </xf>
    <xf numFmtId="0" fontId="51" fillId="28" borderId="76" xfId="0" applyFont="1" applyFill="1" applyBorder="1" applyAlignment="1" applyProtection="1">
      <alignment horizontal="center"/>
      <protection locked="0"/>
    </xf>
    <xf numFmtId="0" fontId="53" fillId="28" borderId="73" xfId="0" applyFont="1" applyFill="1" applyBorder="1" applyAlignment="1" applyProtection="1">
      <alignment horizontal="left" indent="2"/>
      <protection locked="0"/>
    </xf>
    <xf numFmtId="0" fontId="53" fillId="28" borderId="73" xfId="0" applyFont="1" applyFill="1" applyBorder="1" applyAlignment="1" applyProtection="1">
      <alignment horizontal="center"/>
      <protection locked="0"/>
    </xf>
    <xf numFmtId="0" fontId="53" fillId="28" borderId="74" xfId="0" applyFont="1" applyFill="1" applyBorder="1" applyAlignment="1" applyProtection="1">
      <alignment horizontal="center"/>
      <protection locked="0"/>
    </xf>
    <xf numFmtId="2" fontId="53" fillId="14" borderId="76" xfId="0" applyNumberFormat="1" applyFont="1" applyFill="1" applyBorder="1" applyAlignment="1" applyProtection="1">
      <alignment horizontal="center"/>
      <protection locked="0"/>
    </xf>
    <xf numFmtId="2" fontId="53" fillId="14" borderId="73" xfId="0" applyNumberFormat="1" applyFont="1" applyFill="1" applyBorder="1" applyAlignment="1" applyProtection="1">
      <alignment horizontal="center"/>
      <protection locked="0"/>
    </xf>
    <xf numFmtId="2" fontId="53" fillId="14" borderId="74" xfId="0" applyNumberFormat="1" applyFont="1" applyFill="1" applyBorder="1" applyAlignment="1" applyProtection="1">
      <alignment horizontal="center"/>
      <protection locked="0"/>
    </xf>
    <xf numFmtId="2" fontId="53" fillId="14" borderId="75" xfId="0" applyNumberFormat="1" applyFont="1" applyFill="1" applyBorder="1" applyAlignment="1" applyProtection="1">
      <alignment horizontal="center"/>
      <protection locked="0"/>
    </xf>
    <xf numFmtId="166" fontId="70" fillId="8" borderId="73" xfId="94" applyNumberFormat="1" applyFont="1" applyFill="1" applyBorder="1" applyAlignment="1" applyProtection="1">
      <alignment horizontal="center"/>
    </xf>
    <xf numFmtId="166" fontId="70" fillId="26" borderId="73" xfId="93" applyNumberFormat="1" applyFont="1" applyFill="1" applyBorder="1" applyAlignment="1" applyProtection="1">
      <alignment horizontal="center"/>
    </xf>
    <xf numFmtId="166" fontId="61" fillId="5" borderId="73" xfId="95" applyNumberFormat="1" applyFont="1" applyBorder="1" applyAlignment="1" applyProtection="1">
      <alignment horizontal="right" indent="1"/>
    </xf>
    <xf numFmtId="0" fontId="51" fillId="28" borderId="73" xfId="0" applyFont="1" applyFill="1" applyBorder="1" applyAlignment="1" applyProtection="1">
      <alignment horizontal="center"/>
      <protection locked="0"/>
    </xf>
    <xf numFmtId="0" fontId="53" fillId="28" borderId="73" xfId="0" applyFont="1" applyFill="1" applyBorder="1" applyAlignment="1" applyProtection="1">
      <alignment horizontal="left" indent="1"/>
      <protection locked="0"/>
    </xf>
    <xf numFmtId="0" fontId="53" fillId="28" borderId="73" xfId="0" applyFont="1" applyFill="1" applyBorder="1" applyAlignment="1" applyProtection="1">
      <alignment horizontal="left" indent="3"/>
      <protection locked="0"/>
    </xf>
    <xf numFmtId="166" fontId="57" fillId="0" borderId="77" xfId="94" applyNumberFormat="1" applyFont="1" applyFill="1" applyBorder="1" applyAlignment="1" applyProtection="1">
      <alignment horizontal="right" vertical="center" indent="1"/>
    </xf>
    <xf numFmtId="0" fontId="96" fillId="28" borderId="73" xfId="0" applyFont="1" applyFill="1" applyBorder="1" applyAlignment="1" applyProtection="1">
      <alignment horizontal="left" indent="1"/>
      <protection locked="0"/>
    </xf>
    <xf numFmtId="0" fontId="97" fillId="28" borderId="73" xfId="0" applyFont="1" applyFill="1" applyBorder="1" applyAlignment="1" applyProtection="1">
      <alignment horizontal="left" indent="1"/>
      <protection locked="0"/>
    </xf>
    <xf numFmtId="0" fontId="53" fillId="28" borderId="75" xfId="0" applyFont="1" applyFill="1" applyBorder="1" applyAlignment="1" applyProtection="1">
      <alignment horizontal="center"/>
      <protection locked="0"/>
    </xf>
    <xf numFmtId="0" fontId="53" fillId="28" borderId="76" xfId="0" applyFont="1" applyFill="1" applyBorder="1" applyAlignment="1" applyProtection="1">
      <alignment horizontal="center"/>
      <protection locked="0"/>
    </xf>
    <xf numFmtId="0" fontId="68" fillId="0" borderId="66" xfId="0" applyFont="1" applyBorder="1" applyAlignment="1" applyProtection="1">
      <alignment horizontal="center"/>
      <protection locked="0"/>
    </xf>
    <xf numFmtId="166" fontId="61" fillId="0" borderId="77" xfId="94" applyNumberFormat="1" applyFont="1" applyFill="1" applyBorder="1" applyAlignment="1" applyProtection="1">
      <alignment horizontal="center" vertical="center"/>
    </xf>
    <xf numFmtId="0" fontId="136" fillId="7" borderId="73" xfId="0" applyFont="1" applyFill="1" applyBorder="1" applyAlignment="1" applyProtection="1">
      <alignment horizontal="center"/>
      <protection locked="0"/>
    </xf>
    <xf numFmtId="0" fontId="136" fillId="7" borderId="74" xfId="0" applyFont="1" applyFill="1" applyBorder="1" applyAlignment="1" applyProtection="1">
      <alignment horizontal="center"/>
      <protection locked="0"/>
    </xf>
    <xf numFmtId="0" fontId="136" fillId="27" borderId="75" xfId="0" applyFont="1" applyFill="1" applyBorder="1" applyAlignment="1" applyProtection="1">
      <alignment horizontal="center"/>
      <protection locked="0"/>
    </xf>
    <xf numFmtId="0" fontId="136" fillId="27" borderId="76" xfId="0" applyFont="1" applyFill="1" applyBorder="1" applyAlignment="1" applyProtection="1">
      <alignment horizontal="center"/>
      <protection locked="0"/>
    </xf>
    <xf numFmtId="0" fontId="136" fillId="27" borderId="74" xfId="0" applyFont="1" applyFill="1" applyBorder="1" applyAlignment="1" applyProtection="1">
      <alignment horizontal="center"/>
      <protection locked="0"/>
    </xf>
    <xf numFmtId="2" fontId="136" fillId="7" borderId="75" xfId="0" applyNumberFormat="1" applyFont="1" applyFill="1" applyBorder="1" applyAlignment="1" applyProtection="1">
      <alignment horizontal="center"/>
      <protection locked="0"/>
    </xf>
    <xf numFmtId="0" fontId="69" fillId="28" borderId="73" xfId="0" applyFont="1" applyFill="1" applyBorder="1" applyAlignment="1" applyProtection="1">
      <alignment horizontal="left" indent="1"/>
      <protection locked="0"/>
    </xf>
    <xf numFmtId="0" fontId="51" fillId="7" borderId="73" xfId="0" applyFont="1" applyFill="1" applyBorder="1" applyAlignment="1" applyProtection="1">
      <alignment horizontal="center"/>
      <protection locked="0"/>
    </xf>
    <xf numFmtId="0" fontId="51" fillId="7" borderId="74" xfId="0" applyFont="1" applyFill="1" applyBorder="1" applyAlignment="1" applyProtection="1">
      <alignment horizontal="center"/>
      <protection locked="0"/>
    </xf>
    <xf numFmtId="0" fontId="53" fillId="27" borderId="75" xfId="0" applyFont="1" applyFill="1" applyBorder="1" applyAlignment="1" applyProtection="1">
      <alignment horizontal="center"/>
      <protection locked="0"/>
    </xf>
    <xf numFmtId="0" fontId="53" fillId="27" borderId="76" xfId="0" applyFont="1" applyFill="1" applyBorder="1" applyAlignment="1" applyProtection="1">
      <alignment horizontal="center"/>
      <protection locked="0"/>
    </xf>
    <xf numFmtId="0" fontId="53" fillId="27" borderId="74" xfId="0" applyFont="1" applyFill="1" applyBorder="1" applyAlignment="1" applyProtection="1">
      <alignment horizontal="center"/>
      <protection locked="0"/>
    </xf>
    <xf numFmtId="2" fontId="53" fillId="7" borderId="75" xfId="0" applyNumberFormat="1" applyFont="1" applyFill="1" applyBorder="1" applyAlignment="1" applyProtection="1">
      <alignment horizontal="center"/>
      <protection locked="0"/>
    </xf>
    <xf numFmtId="5" fontId="109" fillId="22" borderId="73" xfId="0" applyNumberFormat="1" applyFont="1" applyFill="1" applyBorder="1" applyAlignment="1" applyProtection="1">
      <alignment horizontal="center" vertical="center" wrapText="1"/>
      <protection locked="0"/>
    </xf>
    <xf numFmtId="5" fontId="54" fillId="22" borderId="77" xfId="0" applyNumberFormat="1" applyFont="1" applyFill="1" applyBorder="1" applyAlignment="1">
      <alignment horizontal="center" vertical="center" wrapText="1"/>
    </xf>
    <xf numFmtId="5" fontId="54" fillId="22" borderId="79" xfId="0" applyNumberFormat="1" applyFont="1" applyFill="1" applyBorder="1" applyAlignment="1">
      <alignment horizontal="center" vertical="center" wrapText="1"/>
    </xf>
    <xf numFmtId="0" fontId="49" fillId="23" borderId="82" xfId="0" applyFont="1" applyFill="1" applyBorder="1" applyAlignment="1" applyProtection="1">
      <alignment horizontal="center" vertical="top" wrapText="1"/>
      <protection locked="0"/>
    </xf>
    <xf numFmtId="0" fontId="49" fillId="23" borderId="145" xfId="0" applyFont="1" applyFill="1" applyBorder="1" applyAlignment="1" applyProtection="1">
      <alignment horizontal="center" vertical="top" wrapText="1"/>
      <protection locked="0"/>
    </xf>
    <xf numFmtId="0" fontId="49" fillId="23" borderId="67" xfId="0" applyFont="1" applyFill="1" applyBorder="1" applyAlignment="1" applyProtection="1">
      <alignment horizontal="center" vertical="center" wrapText="1"/>
      <protection locked="0"/>
    </xf>
    <xf numFmtId="0" fontId="49" fillId="23" borderId="83" xfId="0" applyFont="1" applyFill="1" applyBorder="1" applyAlignment="1" applyProtection="1">
      <alignment horizontal="center" vertical="center" wrapText="1"/>
      <protection locked="0"/>
    </xf>
    <xf numFmtId="0" fontId="49" fillId="23" borderId="67" xfId="0" applyFont="1" applyFill="1" applyBorder="1" applyAlignment="1" applyProtection="1">
      <alignment horizontal="center" vertical="top" wrapText="1"/>
      <protection locked="0"/>
    </xf>
    <xf numFmtId="0" fontId="49" fillId="23" borderId="83" xfId="0" applyFont="1" applyFill="1" applyBorder="1" applyAlignment="1" applyProtection="1">
      <alignment horizontal="center" vertical="top" wrapText="1"/>
      <protection locked="0"/>
    </xf>
    <xf numFmtId="0" fontId="64" fillId="23" borderId="82" xfId="0" applyFont="1" applyFill="1" applyBorder="1" applyAlignment="1" applyProtection="1">
      <alignment horizontal="center" vertical="center" wrapText="1"/>
      <protection locked="0"/>
    </xf>
    <xf numFmtId="0" fontId="64" fillId="23" borderId="67" xfId="0" applyFont="1" applyFill="1" applyBorder="1" applyAlignment="1" applyProtection="1">
      <alignment horizontal="center" vertical="center" wrapText="1"/>
      <protection locked="0"/>
    </xf>
    <xf numFmtId="0" fontId="64" fillId="23" borderId="83" xfId="0" applyFont="1" applyFill="1" applyBorder="1" applyAlignment="1" applyProtection="1">
      <alignment horizontal="center" vertical="center" wrapText="1"/>
      <protection locked="0"/>
    </xf>
    <xf numFmtId="164" fontId="64" fillId="23" borderId="82" xfId="1" applyNumberFormat="1" applyFont="1" applyFill="1" applyBorder="1" applyAlignment="1" applyProtection="1">
      <alignment horizontal="center" vertical="center" wrapText="1"/>
    </xf>
    <xf numFmtId="164" fontId="64" fillId="23" borderId="67" xfId="1" applyNumberFormat="1" applyFont="1" applyFill="1" applyBorder="1" applyAlignment="1" applyProtection="1">
      <alignment horizontal="center" vertical="center" wrapText="1"/>
    </xf>
    <xf numFmtId="164" fontId="64" fillId="23" borderId="83" xfId="1" applyNumberFormat="1" applyFont="1" applyFill="1" applyBorder="1" applyAlignment="1" applyProtection="1">
      <alignment horizontal="center" vertical="center" wrapText="1"/>
    </xf>
    <xf numFmtId="44" fontId="49" fillId="23" borderId="82" xfId="3" applyFont="1" applyFill="1" applyBorder="1" applyAlignment="1" applyProtection="1">
      <alignment horizontal="center" vertical="center" wrapText="1"/>
    </xf>
    <xf numFmtId="44" fontId="49" fillId="23" borderId="67" xfId="3" applyFont="1" applyFill="1" applyBorder="1" applyAlignment="1" applyProtection="1">
      <alignment horizontal="center" vertical="center" wrapText="1"/>
    </xf>
    <xf numFmtId="44" fontId="49" fillId="23" borderId="83" xfId="3" applyFont="1" applyFill="1" applyBorder="1" applyAlignment="1" applyProtection="1">
      <alignment horizontal="center" vertical="center" wrapText="1"/>
    </xf>
    <xf numFmtId="0" fontId="98" fillId="21" borderId="0" xfId="27" applyFont="1" applyFill="1" applyBorder="1" applyAlignment="1" applyProtection="1">
      <alignment horizontal="left" vertical="center" indent="2"/>
    </xf>
    <xf numFmtId="0" fontId="98" fillId="21" borderId="0" xfId="27" applyFont="1" applyFill="1" applyBorder="1" applyAlignment="1" applyProtection="1">
      <alignment horizontal="center" vertical="center"/>
    </xf>
    <xf numFmtId="0" fontId="70" fillId="6" borderId="73" xfId="27" applyFont="1" applyFill="1" applyBorder="1" applyAlignment="1" applyProtection="1">
      <alignment horizontal="left" vertical="center" indent="2"/>
    </xf>
    <xf numFmtId="0" fontId="70" fillId="6" borderId="132" xfId="27" applyFont="1" applyFill="1" applyBorder="1" applyAlignment="1" applyProtection="1">
      <alignment horizontal="left" vertical="center" indent="2"/>
    </xf>
    <xf numFmtId="5" fontId="161" fillId="6" borderId="73" xfId="27" applyNumberFormat="1" applyFont="1" applyFill="1" applyBorder="1" applyAlignment="1" applyProtection="1">
      <alignment horizontal="center" vertical="center"/>
    </xf>
    <xf numFmtId="5" fontId="161" fillId="6" borderId="130" xfId="27" applyNumberFormat="1" applyFont="1" applyFill="1" applyBorder="1" applyAlignment="1" applyProtection="1">
      <alignment horizontal="center" vertical="center"/>
    </xf>
    <xf numFmtId="164" fontId="166" fillId="22" borderId="73" xfId="1" applyNumberFormat="1" applyFont="1" applyFill="1" applyBorder="1" applyAlignment="1" applyProtection="1">
      <alignment horizontal="center" vertical="center" wrapText="1"/>
    </xf>
    <xf numFmtId="5" fontId="54" fillId="22" borderId="78" xfId="0" applyNumberFormat="1" applyFont="1" applyFill="1" applyBorder="1" applyAlignment="1" applyProtection="1">
      <alignment horizontal="center" vertical="center" wrapText="1"/>
      <protection locked="0"/>
    </xf>
    <xf numFmtId="5" fontId="54" fillId="22" borderId="82" xfId="0" applyNumberFormat="1" applyFont="1" applyFill="1" applyBorder="1" applyAlignment="1" applyProtection="1">
      <alignment horizontal="center" vertical="center" wrapText="1"/>
      <protection locked="0"/>
    </xf>
    <xf numFmtId="0" fontId="104" fillId="7" borderId="76" xfId="0" applyFont="1" applyFill="1" applyBorder="1" applyAlignment="1" applyProtection="1">
      <alignment horizontal="left" indent="1"/>
      <protection locked="0"/>
    </xf>
    <xf numFmtId="0" fontId="104" fillId="7" borderId="73" xfId="0" applyFont="1" applyFill="1" applyBorder="1" applyAlignment="1" applyProtection="1">
      <alignment horizontal="left" indent="1"/>
      <protection locked="0"/>
    </xf>
    <xf numFmtId="0" fontId="104" fillId="7" borderId="74" xfId="0" applyFont="1" applyFill="1" applyBorder="1" applyAlignment="1" applyProtection="1">
      <alignment horizontal="left" indent="1"/>
      <protection locked="0"/>
    </xf>
    <xf numFmtId="0" fontId="96" fillId="28" borderId="75" xfId="0" applyFont="1" applyFill="1" applyBorder="1" applyAlignment="1" applyProtection="1">
      <alignment horizontal="left" indent="1"/>
      <protection locked="0"/>
    </xf>
    <xf numFmtId="0" fontId="96" fillId="28" borderId="76" xfId="0" applyFont="1" applyFill="1" applyBorder="1" applyAlignment="1" applyProtection="1">
      <alignment horizontal="left" indent="1"/>
      <protection locked="0"/>
    </xf>
    <xf numFmtId="0" fontId="160" fillId="7" borderId="76" xfId="0" applyFont="1" applyFill="1" applyBorder="1" applyAlignment="1" applyProtection="1">
      <alignment horizontal="left" indent="1"/>
      <protection locked="0"/>
    </xf>
    <xf numFmtId="0" fontId="160" fillId="7" borderId="73" xfId="0" applyFont="1" applyFill="1" applyBorder="1" applyAlignment="1" applyProtection="1">
      <alignment horizontal="left" indent="1"/>
      <protection locked="0"/>
    </xf>
    <xf numFmtId="0" fontId="160" fillId="7" borderId="74" xfId="0" applyFont="1" applyFill="1" applyBorder="1" applyAlignment="1" applyProtection="1">
      <alignment horizontal="left" indent="1"/>
      <protection locked="0"/>
    </xf>
    <xf numFmtId="166" fontId="215" fillId="6" borderId="129" xfId="0" applyNumberFormat="1" applyFont="1" applyFill="1" applyBorder="1" applyAlignment="1" applyProtection="1">
      <alignment horizontal="right" vertical="center"/>
      <protection hidden="1"/>
    </xf>
    <xf numFmtId="166" fontId="215" fillId="6" borderId="73" xfId="0" applyNumberFormat="1" applyFont="1" applyFill="1" applyBorder="1" applyAlignment="1" applyProtection="1">
      <alignment horizontal="right" vertical="center"/>
      <protection hidden="1"/>
    </xf>
    <xf numFmtId="0" fontId="167" fillId="7" borderId="171" xfId="0" applyFont="1" applyFill="1" applyBorder="1" applyAlignment="1" applyProtection="1">
      <alignment horizontal="center" vertical="center" wrapText="1"/>
      <protection locked="0"/>
    </xf>
    <xf numFmtId="0" fontId="167" fillId="7" borderId="172" xfId="0" applyFont="1" applyFill="1" applyBorder="1" applyAlignment="1" applyProtection="1">
      <alignment horizontal="center" vertical="center" wrapText="1"/>
      <protection locked="0"/>
    </xf>
    <xf numFmtId="44" fontId="109" fillId="22" borderId="73" xfId="3" applyFont="1" applyFill="1" applyBorder="1" applyAlignment="1" applyProtection="1">
      <alignment horizontal="center" vertical="center" wrapText="1"/>
    </xf>
    <xf numFmtId="5" fontId="161" fillId="6" borderId="132" xfId="27" applyNumberFormat="1" applyFont="1" applyFill="1" applyBorder="1" applyAlignment="1" applyProtection="1">
      <alignment horizontal="center" vertical="center"/>
    </xf>
    <xf numFmtId="5" fontId="161" fillId="6" borderId="133" xfId="27" applyNumberFormat="1" applyFont="1" applyFill="1" applyBorder="1" applyAlignment="1" applyProtection="1">
      <alignment horizontal="center" vertical="center"/>
    </xf>
    <xf numFmtId="168" fontId="103" fillId="14" borderId="146" xfId="22" applyNumberFormat="1" applyFont="1" applyFill="1" applyBorder="1" applyAlignment="1" applyProtection="1">
      <alignment horizontal="center" vertical="center"/>
      <protection locked="0"/>
    </xf>
    <xf numFmtId="166" fontId="104" fillId="6" borderId="147" xfId="3" applyNumberFormat="1" applyFont="1" applyFill="1" applyBorder="1" applyAlignment="1" applyProtection="1">
      <alignment horizontal="center" vertical="center"/>
    </xf>
    <xf numFmtId="9" fontId="163" fillId="6" borderId="147" xfId="22" applyFont="1" applyFill="1" applyBorder="1" applyAlignment="1" applyProtection="1">
      <alignment horizontal="center" vertical="center"/>
      <protection hidden="1"/>
    </xf>
    <xf numFmtId="166" fontId="49" fillId="6" borderId="146" xfId="3" applyNumberFormat="1" applyFont="1" applyFill="1" applyBorder="1" applyAlignment="1" applyProtection="1">
      <alignment horizontal="center" vertical="center"/>
    </xf>
    <xf numFmtId="0" fontId="157" fillId="22" borderId="73" xfId="0" applyFont="1" applyFill="1" applyBorder="1" applyAlignment="1" applyProtection="1">
      <alignment horizontal="center" vertical="center" wrapText="1"/>
      <protection locked="0"/>
    </xf>
    <xf numFmtId="0" fontId="166" fillId="22" borderId="73" xfId="0" applyFont="1" applyFill="1" applyBorder="1" applyAlignment="1" applyProtection="1">
      <alignment horizontal="center" vertical="center" wrapText="1"/>
      <protection locked="0"/>
    </xf>
    <xf numFmtId="166" fontId="104" fillId="6" borderId="79" xfId="3" applyNumberFormat="1" applyFont="1" applyFill="1" applyBorder="1" applyAlignment="1" applyProtection="1">
      <alignment horizontal="center" vertical="center"/>
    </xf>
    <xf numFmtId="168" fontId="103" fillId="14" borderId="73" xfId="22" applyNumberFormat="1" applyFont="1" applyFill="1" applyBorder="1" applyAlignment="1" applyProtection="1">
      <alignment horizontal="center" vertical="center"/>
      <protection locked="0"/>
    </xf>
    <xf numFmtId="166" fontId="49" fillId="6" borderId="73" xfId="3" applyNumberFormat="1" applyFont="1" applyFill="1" applyBorder="1" applyAlignment="1" applyProtection="1">
      <alignment horizontal="center" vertical="center"/>
    </xf>
    <xf numFmtId="166" fontId="163" fillId="6" borderId="128" xfId="0" applyNumberFormat="1" applyFont="1" applyFill="1" applyBorder="1" applyAlignment="1" applyProtection="1">
      <alignment horizontal="right" vertical="center" indent="1"/>
      <protection hidden="1"/>
    </xf>
    <xf numFmtId="166" fontId="163" fillId="6" borderId="79" xfId="0" applyNumberFormat="1" applyFont="1" applyFill="1" applyBorder="1" applyAlignment="1" applyProtection="1">
      <alignment horizontal="right" vertical="center" indent="1"/>
      <protection hidden="1"/>
    </xf>
    <xf numFmtId="166" fontId="163" fillId="6" borderId="82" xfId="0" applyNumberFormat="1" applyFont="1" applyFill="1" applyBorder="1" applyAlignment="1" applyProtection="1">
      <alignment horizontal="right" vertical="center" indent="1"/>
      <protection hidden="1"/>
    </xf>
    <xf numFmtId="168" fontId="166" fillId="14" borderId="73" xfId="22" applyNumberFormat="1" applyFont="1" applyFill="1" applyBorder="1" applyAlignment="1" applyProtection="1">
      <alignment horizontal="center" vertical="center" wrapText="1"/>
      <protection locked="0"/>
    </xf>
    <xf numFmtId="166" fontId="216" fillId="6" borderId="128" xfId="0" applyNumberFormat="1" applyFont="1" applyFill="1" applyBorder="1" applyAlignment="1" applyProtection="1">
      <alignment horizontal="right" vertical="center"/>
      <protection hidden="1"/>
    </xf>
    <xf numFmtId="166" fontId="216" fillId="6" borderId="79" xfId="0" applyNumberFormat="1" applyFont="1" applyFill="1" applyBorder="1" applyAlignment="1" applyProtection="1">
      <alignment horizontal="right" vertical="center"/>
      <protection hidden="1"/>
    </xf>
    <xf numFmtId="166" fontId="216" fillId="6" borderId="82" xfId="0" applyNumberFormat="1" applyFont="1" applyFill="1" applyBorder="1" applyAlignment="1" applyProtection="1">
      <alignment horizontal="right" vertical="center"/>
      <protection hidden="1"/>
    </xf>
    <xf numFmtId="166" fontId="215" fillId="6" borderId="173" xfId="0" applyNumberFormat="1" applyFont="1" applyFill="1" applyBorder="1" applyAlignment="1" applyProtection="1">
      <alignment horizontal="right" vertical="center"/>
      <protection hidden="1"/>
    </xf>
    <xf numFmtId="166" fontId="215" fillId="6" borderId="146" xfId="0" applyNumberFormat="1" applyFont="1" applyFill="1" applyBorder="1" applyAlignment="1" applyProtection="1">
      <alignment horizontal="right" vertical="center"/>
      <protection hidden="1"/>
    </xf>
    <xf numFmtId="0" fontId="109" fillId="22" borderId="73" xfId="0" applyFont="1" applyFill="1" applyBorder="1" applyAlignment="1" applyProtection="1">
      <alignment horizontal="center" vertical="center" wrapText="1"/>
      <protection locked="0"/>
    </xf>
    <xf numFmtId="0" fontId="68" fillId="0" borderId="0" xfId="0" applyFont="1" applyAlignment="1" applyProtection="1">
      <alignment horizontal="center"/>
      <protection locked="0"/>
    </xf>
    <xf numFmtId="166" fontId="162" fillId="0" borderId="77" xfId="94" applyNumberFormat="1" applyFont="1" applyFill="1" applyBorder="1" applyAlignment="1" applyProtection="1">
      <alignment horizontal="center" vertical="center"/>
    </xf>
    <xf numFmtId="0" fontId="93" fillId="7" borderId="0" xfId="0" applyFont="1" applyFill="1" applyAlignment="1" applyProtection="1">
      <alignment horizontal="center" vertical="center"/>
      <protection locked="0"/>
    </xf>
    <xf numFmtId="0" fontId="130" fillId="7" borderId="0" xfId="0" applyFont="1" applyFill="1" applyAlignment="1" applyProtection="1">
      <alignment horizontal="center"/>
      <protection locked="0"/>
    </xf>
    <xf numFmtId="166" fontId="118" fillId="6" borderId="174" xfId="0" applyNumberFormat="1" applyFont="1" applyFill="1" applyBorder="1" applyAlignment="1" applyProtection="1">
      <alignment horizontal="right" vertical="center"/>
      <protection hidden="1"/>
    </xf>
    <xf numFmtId="166" fontId="118" fillId="6" borderId="66" xfId="0" applyNumberFormat="1" applyFont="1" applyFill="1" applyBorder="1" applyAlignment="1" applyProtection="1">
      <alignment horizontal="right" vertical="center"/>
      <protection hidden="1"/>
    </xf>
    <xf numFmtId="166" fontId="118" fillId="6" borderId="84" xfId="0" applyNumberFormat="1" applyFont="1" applyFill="1" applyBorder="1" applyAlignment="1" applyProtection="1">
      <alignment horizontal="right" vertical="center"/>
      <protection hidden="1"/>
    </xf>
    <xf numFmtId="166" fontId="118" fillId="6" borderId="120" xfId="0" applyNumberFormat="1" applyFont="1" applyFill="1" applyBorder="1" applyAlignment="1" applyProtection="1">
      <alignment horizontal="right" vertical="center"/>
      <protection hidden="1"/>
    </xf>
    <xf numFmtId="166" fontId="118" fillId="6" borderId="121" xfId="0" applyNumberFormat="1" applyFont="1" applyFill="1" applyBorder="1" applyAlignment="1" applyProtection="1">
      <alignment horizontal="right" vertical="center"/>
      <protection hidden="1"/>
    </xf>
    <xf numFmtId="166" fontId="118" fillId="6" borderId="175" xfId="0" applyNumberFormat="1" applyFont="1" applyFill="1" applyBorder="1" applyAlignment="1" applyProtection="1">
      <alignment horizontal="right" vertical="center"/>
      <protection hidden="1"/>
    </xf>
    <xf numFmtId="0" fontId="84" fillId="6" borderId="0" xfId="0" applyFont="1" applyFill="1" applyAlignment="1" applyProtection="1">
      <alignment horizontal="left" vertical="center" wrapText="1" indent="1"/>
      <protection locked="0"/>
    </xf>
    <xf numFmtId="166" fontId="214" fillId="6" borderId="129" xfId="0" applyNumberFormat="1" applyFont="1" applyFill="1" applyBorder="1" applyAlignment="1" applyProtection="1">
      <alignment horizontal="right" vertical="center"/>
      <protection hidden="1"/>
    </xf>
    <xf numFmtId="166" fontId="214" fillId="6" borderId="73" xfId="0" applyNumberFormat="1" applyFont="1" applyFill="1" applyBorder="1" applyAlignment="1" applyProtection="1">
      <alignment horizontal="right" vertical="center"/>
      <protection hidden="1"/>
    </xf>
    <xf numFmtId="2" fontId="103" fillId="14" borderId="73" xfId="22" applyNumberFormat="1" applyFont="1" applyFill="1" applyBorder="1" applyAlignment="1" applyProtection="1">
      <alignment horizontal="center" vertical="center"/>
      <protection locked="0"/>
    </xf>
    <xf numFmtId="0" fontId="109" fillId="22" borderId="78" xfId="0" applyFont="1" applyFill="1" applyBorder="1" applyAlignment="1" applyProtection="1">
      <alignment horizontal="center" vertical="center" wrapText="1"/>
      <protection locked="0"/>
    </xf>
    <xf numFmtId="0" fontId="109" fillId="22" borderId="84" xfId="0" applyFont="1" applyFill="1" applyBorder="1" applyAlignment="1" applyProtection="1">
      <alignment horizontal="center" vertical="center" wrapText="1"/>
      <protection locked="0"/>
    </xf>
    <xf numFmtId="0" fontId="109" fillId="22" borderId="82" xfId="0" applyFont="1" applyFill="1" applyBorder="1" applyAlignment="1" applyProtection="1">
      <alignment horizontal="center" vertical="center" wrapText="1"/>
      <protection locked="0"/>
    </xf>
    <xf numFmtId="0" fontId="109" fillId="22" borderId="83" xfId="0" applyFont="1" applyFill="1" applyBorder="1" applyAlignment="1" applyProtection="1">
      <alignment horizontal="center" vertical="center" wrapText="1"/>
      <protection locked="0"/>
    </xf>
    <xf numFmtId="0" fontId="138" fillId="6" borderId="135" xfId="0" applyFont="1" applyFill="1" applyBorder="1" applyAlignment="1" applyProtection="1">
      <alignment horizontal="center" vertical="center"/>
      <protection locked="0"/>
    </xf>
    <xf numFmtId="0" fontId="138" fillId="6" borderId="136" xfId="0" applyFont="1" applyFill="1" applyBorder="1" applyAlignment="1" applyProtection="1">
      <alignment horizontal="center" vertical="center"/>
      <protection locked="0"/>
    </xf>
    <xf numFmtId="0" fontId="138" fillId="6" borderId="137" xfId="0" applyFont="1" applyFill="1" applyBorder="1" applyAlignment="1" applyProtection="1">
      <alignment horizontal="center" vertical="center"/>
      <protection locked="0"/>
    </xf>
    <xf numFmtId="0" fontId="138" fillId="6" borderId="138" xfId="0" applyFont="1" applyFill="1" applyBorder="1" applyAlignment="1" applyProtection="1">
      <alignment horizontal="center" vertical="center"/>
      <protection locked="0"/>
    </xf>
    <xf numFmtId="0" fontId="138" fillId="6" borderId="0" xfId="0" applyFont="1" applyFill="1" applyAlignment="1" applyProtection="1">
      <alignment horizontal="center" vertical="center"/>
      <protection locked="0"/>
    </xf>
    <xf numFmtId="0" fontId="138" fillId="6" borderId="139" xfId="0" applyFont="1" applyFill="1" applyBorder="1" applyAlignment="1" applyProtection="1">
      <alignment horizontal="center" vertical="center"/>
      <protection locked="0"/>
    </xf>
    <xf numFmtId="0" fontId="153" fillId="22" borderId="135" xfId="0" applyFont="1" applyFill="1" applyBorder="1" applyAlignment="1" applyProtection="1">
      <alignment horizontal="left" vertical="center" indent="2"/>
      <protection locked="0"/>
    </xf>
    <xf numFmtId="0" fontId="153" fillId="22" borderId="136" xfId="0" applyFont="1" applyFill="1" applyBorder="1" applyAlignment="1" applyProtection="1">
      <alignment horizontal="left" vertical="center" indent="2"/>
      <protection locked="0"/>
    </xf>
    <xf numFmtId="0" fontId="153" fillId="22" borderId="137" xfId="0" applyFont="1" applyFill="1" applyBorder="1" applyAlignment="1" applyProtection="1">
      <alignment horizontal="left" vertical="center" indent="2"/>
      <protection locked="0"/>
    </xf>
    <xf numFmtId="0" fontId="153" fillId="22" borderId="138" xfId="0" applyFont="1" applyFill="1" applyBorder="1" applyAlignment="1" applyProtection="1">
      <alignment horizontal="left" vertical="top" wrapText="1" indent="2"/>
      <protection locked="0"/>
    </xf>
    <xf numFmtId="0" fontId="153" fillId="22" borderId="0" xfId="0" applyFont="1" applyFill="1" applyAlignment="1" applyProtection="1">
      <alignment horizontal="left" vertical="top" wrapText="1" indent="2"/>
      <protection locked="0"/>
    </xf>
    <xf numFmtId="0" fontId="153" fillId="22" borderId="139" xfId="0" applyFont="1" applyFill="1" applyBorder="1" applyAlignment="1" applyProtection="1">
      <alignment horizontal="left" vertical="top" wrapText="1" indent="2"/>
      <protection locked="0"/>
    </xf>
    <xf numFmtId="0" fontId="153" fillId="22" borderId="140" xfId="0" applyFont="1" applyFill="1" applyBorder="1" applyAlignment="1" applyProtection="1">
      <alignment horizontal="left" vertical="top" wrapText="1" indent="2"/>
      <protection locked="0"/>
    </xf>
    <xf numFmtId="0" fontId="153" fillId="22" borderId="141" xfId="0" applyFont="1" applyFill="1" applyBorder="1" applyAlignment="1" applyProtection="1">
      <alignment horizontal="left" vertical="top" wrapText="1" indent="2"/>
      <protection locked="0"/>
    </xf>
    <xf numFmtId="0" fontId="153" fillId="22" borderId="134" xfId="0" applyFont="1" applyFill="1" applyBorder="1" applyAlignment="1" applyProtection="1">
      <alignment horizontal="left" vertical="top" wrapText="1" indent="2"/>
      <protection locked="0"/>
    </xf>
    <xf numFmtId="0" fontId="176" fillId="6" borderId="136" xfId="0" applyFont="1" applyFill="1" applyBorder="1" applyAlignment="1" applyProtection="1">
      <alignment horizontal="center" vertical="center"/>
      <protection locked="0"/>
    </xf>
    <xf numFmtId="0" fontId="142" fillId="6" borderId="141" xfId="0" applyFont="1" applyFill="1" applyBorder="1" applyAlignment="1" applyProtection="1">
      <alignment horizontal="center" vertical="center"/>
      <protection locked="0"/>
    </xf>
    <xf numFmtId="0" fontId="85" fillId="7" borderId="135" xfId="0" quotePrefix="1" applyFont="1" applyFill="1" applyBorder="1" applyAlignment="1" applyProtection="1">
      <alignment horizontal="left" vertical="center" wrapText="1" indent="1"/>
      <protection locked="0"/>
    </xf>
    <xf numFmtId="0" fontId="85" fillId="7" borderId="136" xfId="0" applyFont="1" applyFill="1" applyBorder="1" applyAlignment="1" applyProtection="1">
      <alignment horizontal="left" vertical="center" wrapText="1" indent="1"/>
      <protection locked="0"/>
    </xf>
    <xf numFmtId="0" fontId="85" fillId="7" borderId="137" xfId="0" applyFont="1" applyFill="1" applyBorder="1" applyAlignment="1" applyProtection="1">
      <alignment horizontal="left" vertical="center" wrapText="1" indent="1"/>
      <protection locked="0"/>
    </xf>
    <xf numFmtId="0" fontId="85" fillId="7" borderId="138" xfId="0" quotePrefix="1" applyFont="1" applyFill="1" applyBorder="1" applyAlignment="1" applyProtection="1">
      <alignment horizontal="left" vertical="center" wrapText="1" indent="1"/>
      <protection locked="0"/>
    </xf>
    <xf numFmtId="0" fontId="85" fillId="7" borderId="0" xfId="0" applyFont="1" applyFill="1" applyAlignment="1" applyProtection="1">
      <alignment horizontal="left" vertical="center" wrapText="1" indent="1"/>
      <protection locked="0"/>
    </xf>
    <xf numFmtId="0" fontId="85" fillId="7" borderId="139" xfId="0" applyFont="1" applyFill="1" applyBorder="1" applyAlignment="1" applyProtection="1">
      <alignment horizontal="left" vertical="center" wrapText="1" indent="1"/>
      <protection locked="0"/>
    </xf>
    <xf numFmtId="0" fontId="128" fillId="7" borderId="138" xfId="0" applyFont="1" applyFill="1" applyBorder="1" applyAlignment="1" applyProtection="1">
      <alignment horizontal="left" vertical="center" wrapText="1" indent="1"/>
      <protection locked="0"/>
    </xf>
    <xf numFmtId="0" fontId="128" fillId="7" borderId="0" xfId="0" applyFont="1" applyFill="1" applyAlignment="1" applyProtection="1">
      <alignment horizontal="left" vertical="center" wrapText="1" indent="1"/>
      <protection locked="0"/>
    </xf>
    <xf numFmtId="0" fontId="128" fillId="7" borderId="139" xfId="0" applyFont="1" applyFill="1" applyBorder="1" applyAlignment="1" applyProtection="1">
      <alignment horizontal="left" vertical="center" wrapText="1" indent="1"/>
      <protection locked="0"/>
    </xf>
    <xf numFmtId="0" fontId="85" fillId="7" borderId="138" xfId="0" quotePrefix="1" applyFont="1" applyFill="1" applyBorder="1" applyAlignment="1" applyProtection="1">
      <alignment horizontal="left" vertical="center" wrapText="1" indent="2"/>
      <protection locked="0"/>
    </xf>
    <xf numFmtId="0" fontId="85" fillId="7" borderId="0" xfId="0" applyFont="1" applyFill="1" applyAlignment="1" applyProtection="1">
      <alignment horizontal="left" vertical="center" wrapText="1" indent="2"/>
      <protection locked="0"/>
    </xf>
    <xf numFmtId="0" fontId="85" fillId="7" borderId="139" xfId="0" applyFont="1" applyFill="1" applyBorder="1" applyAlignment="1" applyProtection="1">
      <alignment horizontal="left" vertical="center" wrapText="1" indent="2"/>
      <protection locked="0"/>
    </xf>
    <xf numFmtId="0" fontId="85" fillId="7" borderId="140" xfId="0" quotePrefix="1" applyFont="1" applyFill="1" applyBorder="1" applyAlignment="1" applyProtection="1">
      <alignment horizontal="left" vertical="center" wrapText="1" indent="1"/>
      <protection locked="0"/>
    </xf>
    <xf numFmtId="0" fontId="85" fillId="7" borderId="141" xfId="0" applyFont="1" applyFill="1" applyBorder="1" applyAlignment="1" applyProtection="1">
      <alignment horizontal="left" vertical="center" wrapText="1" indent="1"/>
      <protection locked="0"/>
    </xf>
    <xf numFmtId="0" fontId="85" fillId="7" borderId="134" xfId="0" applyFont="1" applyFill="1" applyBorder="1" applyAlignment="1" applyProtection="1">
      <alignment horizontal="left" vertical="center" wrapText="1" indent="1"/>
      <protection locked="0"/>
    </xf>
    <xf numFmtId="0" fontId="84" fillId="6" borderId="0" xfId="0" applyFont="1" applyFill="1" applyAlignment="1" applyProtection="1">
      <alignment horizontal="left" vertical="center" indent="2"/>
      <protection locked="0"/>
    </xf>
    <xf numFmtId="0" fontId="142" fillId="6" borderId="141" xfId="0" applyFont="1" applyFill="1" applyBorder="1" applyAlignment="1" applyProtection="1">
      <alignment horizontal="left" vertical="center" indent="1"/>
      <protection locked="0"/>
    </xf>
    <xf numFmtId="0" fontId="180" fillId="6" borderId="67" xfId="0" applyFont="1" applyFill="1" applyBorder="1" applyAlignment="1" applyProtection="1">
      <alignment horizontal="left" vertical="center"/>
      <protection locked="0"/>
    </xf>
    <xf numFmtId="0" fontId="41" fillId="6" borderId="115" xfId="0" applyFont="1" applyFill="1" applyBorder="1" applyAlignment="1" applyProtection="1">
      <alignment horizontal="center"/>
      <protection locked="0"/>
    </xf>
    <xf numFmtId="0" fontId="41" fillId="6" borderId="116" xfId="0" applyFont="1" applyFill="1" applyBorder="1" applyAlignment="1" applyProtection="1">
      <alignment horizontal="center"/>
      <protection locked="0"/>
    </xf>
    <xf numFmtId="0" fontId="41" fillId="6" borderId="0" xfId="0" applyFont="1" applyFill="1" applyAlignment="1" applyProtection="1">
      <alignment horizontal="center"/>
      <protection locked="0"/>
    </xf>
    <xf numFmtId="0" fontId="41" fillId="6" borderId="117" xfId="0" applyFont="1" applyFill="1" applyBorder="1" applyAlignment="1" applyProtection="1">
      <alignment horizontal="center"/>
      <protection locked="0"/>
    </xf>
    <xf numFmtId="0" fontId="99" fillId="21" borderId="0" xfId="0" applyFont="1" applyFill="1" applyAlignment="1" applyProtection="1">
      <alignment horizontal="center" wrapText="1"/>
      <protection locked="0"/>
    </xf>
    <xf numFmtId="0" fontId="99" fillId="21" borderId="67" xfId="0" applyFont="1" applyFill="1" applyBorder="1" applyAlignment="1" applyProtection="1">
      <alignment horizontal="center" wrapText="1"/>
      <protection locked="0"/>
    </xf>
    <xf numFmtId="5" fontId="165" fillId="6" borderId="73" xfId="0" applyNumberFormat="1" applyFont="1" applyFill="1" applyBorder="1" applyAlignment="1" applyProtection="1">
      <alignment horizontal="center" vertical="center" wrapText="1"/>
    </xf>
    <xf numFmtId="0" fontId="166" fillId="22" borderId="73" xfId="0" applyFont="1" applyFill="1" applyBorder="1" applyAlignment="1" applyProtection="1">
      <alignment horizontal="center" vertical="center" wrapText="1"/>
    </xf>
    <xf numFmtId="0" fontId="64" fillId="23" borderId="82" xfId="0" applyFont="1" applyFill="1" applyBorder="1" applyAlignment="1" applyProtection="1">
      <alignment horizontal="center" vertical="center" wrapText="1"/>
    </xf>
    <xf numFmtId="0" fontId="64" fillId="23" borderId="67" xfId="0" applyFont="1" applyFill="1" applyBorder="1" applyAlignment="1" applyProtection="1">
      <alignment horizontal="center" vertical="center" wrapText="1"/>
    </xf>
    <xf numFmtId="0" fontId="64" fillId="23" borderId="83" xfId="0" applyFont="1" applyFill="1" applyBorder="1" applyAlignment="1" applyProtection="1">
      <alignment horizontal="center" vertical="center" wrapText="1"/>
    </xf>
    <xf numFmtId="0" fontId="167" fillId="7" borderId="170" xfId="0" applyFont="1" applyFill="1" applyBorder="1" applyAlignment="1" applyProtection="1">
      <alignment horizontal="center" vertical="center"/>
    </xf>
    <xf numFmtId="0" fontId="167" fillId="7" borderId="171" xfId="0" applyFont="1" applyFill="1" applyBorder="1" applyAlignment="1" applyProtection="1">
      <alignment horizontal="center" vertical="center"/>
    </xf>
    <xf numFmtId="166" fontId="184" fillId="6" borderId="66" xfId="0" applyNumberFormat="1" applyFont="1" applyFill="1" applyBorder="1" applyAlignment="1" applyProtection="1">
      <alignment horizontal="center" vertical="center"/>
    </xf>
    <xf numFmtId="166" fontId="184" fillId="6" borderId="84" xfId="0" applyNumberFormat="1" applyFont="1" applyFill="1" applyBorder="1" applyAlignment="1" applyProtection="1">
      <alignment horizontal="center" vertical="center"/>
    </xf>
    <xf numFmtId="166" fontId="184" fillId="6" borderId="121" xfId="0" applyNumberFormat="1" applyFont="1" applyFill="1" applyBorder="1" applyAlignment="1" applyProtection="1">
      <alignment horizontal="center" vertical="center"/>
    </xf>
    <xf numFmtId="166" fontId="184" fillId="6" borderId="175" xfId="0" applyNumberFormat="1" applyFont="1" applyFill="1" applyBorder="1" applyAlignment="1" applyProtection="1">
      <alignment horizontal="center" vertical="center"/>
    </xf>
    <xf numFmtId="0" fontId="241" fillId="6" borderId="0" xfId="0" applyFont="1" applyFill="1" applyAlignment="1" applyProtection="1">
      <alignment horizontal="center" vertical="center" wrapText="1"/>
      <protection hidden="1"/>
    </xf>
    <xf numFmtId="0" fontId="241" fillId="6" borderId="0" xfId="0" applyFont="1" applyFill="1" applyAlignment="1" applyProtection="1">
      <alignment vertical="center" wrapText="1"/>
      <protection hidden="1"/>
    </xf>
    <xf numFmtId="0" fontId="241" fillId="6" borderId="67" xfId="0" applyFont="1" applyFill="1" applyBorder="1" applyAlignment="1" applyProtection="1">
      <alignment vertical="center" wrapText="1"/>
      <protection hidden="1"/>
    </xf>
  </cellXfs>
  <cellStyles count="1300">
    <cellStyle name="20% - Accent3" xfId="27" builtinId="38"/>
    <cellStyle name="20% - Accent3 2" xfId="131" xr:uid="{00000000-0005-0000-0000-000001000000}"/>
    <cellStyle name="20% - Accent3 2 2" xfId="287" xr:uid="{00000000-0005-0000-0000-000002000000}"/>
    <cellStyle name="20% - Accent3 2 2 2" xfId="1226" xr:uid="{00000000-0005-0000-0000-000003000000}"/>
    <cellStyle name="20% - Accent3 2 2 3" xfId="913" xr:uid="{00000000-0005-0000-0000-000004000000}"/>
    <cellStyle name="20% - Accent3 2 2 4" xfId="600" xr:uid="{00000000-0005-0000-0000-000005000000}"/>
    <cellStyle name="20% - Accent3 2 3" xfId="1070" xr:uid="{00000000-0005-0000-0000-000006000000}"/>
    <cellStyle name="20% - Accent3 2 4" xfId="757" xr:uid="{00000000-0005-0000-0000-000007000000}"/>
    <cellStyle name="20% - Accent3 2 5" xfId="444" xr:uid="{00000000-0005-0000-0000-000008000000}"/>
    <cellStyle name="20% - Accent3 3" xfId="208" xr:uid="{00000000-0005-0000-0000-000009000000}"/>
    <cellStyle name="20% - Accent3 3 2" xfId="1147" xr:uid="{00000000-0005-0000-0000-00000A000000}"/>
    <cellStyle name="20% - Accent3 3 3" xfId="834" xr:uid="{00000000-0005-0000-0000-00000B000000}"/>
    <cellStyle name="20% - Accent3 3 4" xfId="521" xr:uid="{00000000-0005-0000-0000-00000C000000}"/>
    <cellStyle name="20% - Accent3 4" xfId="991" xr:uid="{00000000-0005-0000-0000-00000D000000}"/>
    <cellStyle name="20% - Accent3 5" xfId="678" xr:uid="{00000000-0005-0000-0000-00000E000000}"/>
    <cellStyle name="20% - Accent3 6" xfId="365" xr:uid="{00000000-0005-0000-0000-00000F000000}"/>
    <cellStyle name="20% - Accent5 2" xfId="95" xr:uid="{00000000-0005-0000-0000-000010000000}"/>
    <cellStyle name="20% - Accent5 2 2" xfId="192" xr:uid="{00000000-0005-0000-0000-000011000000}"/>
    <cellStyle name="20% - Accent5 2 2 2" xfId="348" xr:uid="{00000000-0005-0000-0000-000012000000}"/>
    <cellStyle name="20% - Accent5 2 2 2 2" xfId="1287" xr:uid="{00000000-0005-0000-0000-000013000000}"/>
    <cellStyle name="20% - Accent5 2 2 2 3" xfId="974" xr:uid="{00000000-0005-0000-0000-000014000000}"/>
    <cellStyle name="20% - Accent5 2 2 2 4" xfId="661" xr:uid="{00000000-0005-0000-0000-000015000000}"/>
    <cellStyle name="20% - Accent5 2 2 3" xfId="1131" xr:uid="{00000000-0005-0000-0000-000016000000}"/>
    <cellStyle name="20% - Accent5 2 2 4" xfId="818" xr:uid="{00000000-0005-0000-0000-000017000000}"/>
    <cellStyle name="20% - Accent5 2 2 5" xfId="505" xr:uid="{00000000-0005-0000-0000-000018000000}"/>
    <cellStyle name="20% - Accent5 2 3" xfId="269" xr:uid="{00000000-0005-0000-0000-000019000000}"/>
    <cellStyle name="20% - Accent5 2 3 2" xfId="1208" xr:uid="{00000000-0005-0000-0000-00001A000000}"/>
    <cellStyle name="20% - Accent5 2 3 3" xfId="895" xr:uid="{00000000-0005-0000-0000-00001B000000}"/>
    <cellStyle name="20% - Accent5 2 3 4" xfId="582" xr:uid="{00000000-0005-0000-0000-00001C000000}"/>
    <cellStyle name="20% - Accent5 2 4" xfId="1052" xr:uid="{00000000-0005-0000-0000-00001D000000}"/>
    <cellStyle name="20% - Accent5 2 5" xfId="739" xr:uid="{00000000-0005-0000-0000-00001E000000}"/>
    <cellStyle name="20% - Accent5 2 6" xfId="426" xr:uid="{00000000-0005-0000-0000-00001F000000}"/>
    <cellStyle name="20% - Accent5 2 7" xfId="1296" xr:uid="{00000000-0005-0000-0000-000020000000}"/>
    <cellStyle name="40% - Accent2 2" xfId="94" xr:uid="{00000000-0005-0000-0000-000021000000}"/>
    <cellStyle name="40% - Accent2 2 2" xfId="191" xr:uid="{00000000-0005-0000-0000-000022000000}"/>
    <cellStyle name="40% - Accent2 2 2 2" xfId="347" xr:uid="{00000000-0005-0000-0000-000023000000}"/>
    <cellStyle name="40% - Accent2 2 2 2 2" xfId="1286" xr:uid="{00000000-0005-0000-0000-000024000000}"/>
    <cellStyle name="40% - Accent2 2 2 2 3" xfId="973" xr:uid="{00000000-0005-0000-0000-000025000000}"/>
    <cellStyle name="40% - Accent2 2 2 2 4" xfId="660" xr:uid="{00000000-0005-0000-0000-000026000000}"/>
    <cellStyle name="40% - Accent2 2 2 3" xfId="1130" xr:uid="{00000000-0005-0000-0000-000027000000}"/>
    <cellStyle name="40% - Accent2 2 2 4" xfId="817" xr:uid="{00000000-0005-0000-0000-000028000000}"/>
    <cellStyle name="40% - Accent2 2 2 5" xfId="504" xr:uid="{00000000-0005-0000-0000-000029000000}"/>
    <cellStyle name="40% - Accent2 2 3" xfId="268" xr:uid="{00000000-0005-0000-0000-00002A000000}"/>
    <cellStyle name="40% - Accent2 2 3 2" xfId="1207" xr:uid="{00000000-0005-0000-0000-00002B000000}"/>
    <cellStyle name="40% - Accent2 2 3 3" xfId="894" xr:uid="{00000000-0005-0000-0000-00002C000000}"/>
    <cellStyle name="40% - Accent2 2 3 4" xfId="581" xr:uid="{00000000-0005-0000-0000-00002D000000}"/>
    <cellStyle name="40% - Accent2 2 4" xfId="1051" xr:uid="{00000000-0005-0000-0000-00002E000000}"/>
    <cellStyle name="40% - Accent2 2 5" xfId="738" xr:uid="{00000000-0005-0000-0000-00002F000000}"/>
    <cellStyle name="40% - Accent2 2 6" xfId="425" xr:uid="{00000000-0005-0000-0000-000030000000}"/>
    <cellStyle name="40% - Accent2 2 7" xfId="1295" xr:uid="{00000000-0005-0000-0000-000031000000}"/>
    <cellStyle name="40% - Accent3 2" xfId="93" xr:uid="{00000000-0005-0000-0000-000032000000}"/>
    <cellStyle name="40% - Accent3 2 2" xfId="190" xr:uid="{00000000-0005-0000-0000-000033000000}"/>
    <cellStyle name="40% - Accent3 2 2 2" xfId="346" xr:uid="{00000000-0005-0000-0000-000034000000}"/>
    <cellStyle name="40% - Accent3 2 2 2 2" xfId="1285" xr:uid="{00000000-0005-0000-0000-000035000000}"/>
    <cellStyle name="40% - Accent3 2 2 2 3" xfId="972" xr:uid="{00000000-0005-0000-0000-000036000000}"/>
    <cellStyle name="40% - Accent3 2 2 2 4" xfId="659" xr:uid="{00000000-0005-0000-0000-000037000000}"/>
    <cellStyle name="40% - Accent3 2 2 3" xfId="1129" xr:uid="{00000000-0005-0000-0000-000038000000}"/>
    <cellStyle name="40% - Accent3 2 2 4" xfId="816" xr:uid="{00000000-0005-0000-0000-000039000000}"/>
    <cellStyle name="40% - Accent3 2 2 5" xfId="503" xr:uid="{00000000-0005-0000-0000-00003A000000}"/>
    <cellStyle name="40% - Accent3 2 3" xfId="267" xr:uid="{00000000-0005-0000-0000-00003B000000}"/>
    <cellStyle name="40% - Accent3 2 3 2" xfId="1206" xr:uid="{00000000-0005-0000-0000-00003C000000}"/>
    <cellStyle name="40% - Accent3 2 3 3" xfId="893" xr:uid="{00000000-0005-0000-0000-00003D000000}"/>
    <cellStyle name="40% - Accent3 2 3 4" xfId="580" xr:uid="{00000000-0005-0000-0000-00003E000000}"/>
    <cellStyle name="40% - Accent3 2 4" xfId="1050" xr:uid="{00000000-0005-0000-0000-00003F000000}"/>
    <cellStyle name="40% - Accent3 2 5" xfId="737" xr:uid="{00000000-0005-0000-0000-000040000000}"/>
    <cellStyle name="40% - Accent3 2 6" xfId="424" xr:uid="{00000000-0005-0000-0000-000041000000}"/>
    <cellStyle name="40% - Accent3 2 7" xfId="1297" xr:uid="{00000000-0005-0000-0000-000042000000}"/>
    <cellStyle name="Activity" xfId="99" xr:uid="{00000000-0005-0000-0000-000043000000}"/>
    <cellStyle name="Comma" xfId="1" builtinId="3"/>
    <cellStyle name="Comma 2" xfId="2" xr:uid="{00000000-0005-0000-0000-000045000000}"/>
    <cellStyle name="Comma 3" xfId="28" xr:uid="{00000000-0005-0000-0000-000046000000}"/>
    <cellStyle name="Currency" xfId="3" builtinId="4"/>
    <cellStyle name="Currency 2" xfId="4" xr:uid="{00000000-0005-0000-0000-000048000000}"/>
    <cellStyle name="Currency 2 2" xfId="5" xr:uid="{00000000-0005-0000-0000-000049000000}"/>
    <cellStyle name="Currency 2 3" xfId="6" xr:uid="{00000000-0005-0000-0000-00004A000000}"/>
    <cellStyle name="Currency 3" xfId="7" xr:uid="{00000000-0005-0000-0000-00004B000000}"/>
    <cellStyle name="Currency 3 2" xfId="109" xr:uid="{00000000-0005-0000-0000-00004C000000}"/>
    <cellStyle name="Currency 4" xfId="8" xr:uid="{00000000-0005-0000-0000-00004D000000}"/>
    <cellStyle name="Currency 4 2" xfId="29" xr:uid="{00000000-0005-0000-0000-00004E000000}"/>
    <cellStyle name="Currency 4 2 2" xfId="30" xr:uid="{00000000-0005-0000-0000-00004F000000}"/>
    <cellStyle name="Currency 4 2 2 2" xfId="133" xr:uid="{00000000-0005-0000-0000-000050000000}"/>
    <cellStyle name="Currency 4 2 2 2 2" xfId="289" xr:uid="{00000000-0005-0000-0000-000051000000}"/>
    <cellStyle name="Currency 4 2 2 2 2 2" xfId="1228" xr:uid="{00000000-0005-0000-0000-000052000000}"/>
    <cellStyle name="Currency 4 2 2 2 2 3" xfId="915" xr:uid="{00000000-0005-0000-0000-000053000000}"/>
    <cellStyle name="Currency 4 2 2 2 2 4" xfId="602" xr:uid="{00000000-0005-0000-0000-000054000000}"/>
    <cellStyle name="Currency 4 2 2 2 3" xfId="1072" xr:uid="{00000000-0005-0000-0000-000055000000}"/>
    <cellStyle name="Currency 4 2 2 2 4" xfId="759" xr:uid="{00000000-0005-0000-0000-000056000000}"/>
    <cellStyle name="Currency 4 2 2 2 5" xfId="446" xr:uid="{00000000-0005-0000-0000-000057000000}"/>
    <cellStyle name="Currency 4 2 2 3" xfId="210" xr:uid="{00000000-0005-0000-0000-000058000000}"/>
    <cellStyle name="Currency 4 2 2 3 2" xfId="1149" xr:uid="{00000000-0005-0000-0000-000059000000}"/>
    <cellStyle name="Currency 4 2 2 3 3" xfId="836" xr:uid="{00000000-0005-0000-0000-00005A000000}"/>
    <cellStyle name="Currency 4 2 2 3 4" xfId="523" xr:uid="{00000000-0005-0000-0000-00005B000000}"/>
    <cellStyle name="Currency 4 2 2 4" xfId="993" xr:uid="{00000000-0005-0000-0000-00005C000000}"/>
    <cellStyle name="Currency 4 2 2 5" xfId="680" xr:uid="{00000000-0005-0000-0000-00005D000000}"/>
    <cellStyle name="Currency 4 2 2 6" xfId="367" xr:uid="{00000000-0005-0000-0000-00005E000000}"/>
    <cellStyle name="Currency 4 2 3" xfId="132" xr:uid="{00000000-0005-0000-0000-00005F000000}"/>
    <cellStyle name="Currency 4 2 3 2" xfId="288" xr:uid="{00000000-0005-0000-0000-000060000000}"/>
    <cellStyle name="Currency 4 2 3 2 2" xfId="1227" xr:uid="{00000000-0005-0000-0000-000061000000}"/>
    <cellStyle name="Currency 4 2 3 2 3" xfId="914" xr:uid="{00000000-0005-0000-0000-000062000000}"/>
    <cellStyle name="Currency 4 2 3 2 4" xfId="601" xr:uid="{00000000-0005-0000-0000-000063000000}"/>
    <cellStyle name="Currency 4 2 3 3" xfId="1071" xr:uid="{00000000-0005-0000-0000-000064000000}"/>
    <cellStyle name="Currency 4 2 3 4" xfId="758" xr:uid="{00000000-0005-0000-0000-000065000000}"/>
    <cellStyle name="Currency 4 2 3 5" xfId="445" xr:uid="{00000000-0005-0000-0000-000066000000}"/>
    <cellStyle name="Currency 4 2 4" xfId="209" xr:uid="{00000000-0005-0000-0000-000067000000}"/>
    <cellStyle name="Currency 4 2 4 2" xfId="1148" xr:uid="{00000000-0005-0000-0000-000068000000}"/>
    <cellStyle name="Currency 4 2 4 3" xfId="835" xr:uid="{00000000-0005-0000-0000-000069000000}"/>
    <cellStyle name="Currency 4 2 4 4" xfId="522" xr:uid="{00000000-0005-0000-0000-00006A000000}"/>
    <cellStyle name="Currency 4 2 5" xfId="992" xr:uid="{00000000-0005-0000-0000-00006B000000}"/>
    <cellStyle name="Currency 4 2 6" xfId="679" xr:uid="{00000000-0005-0000-0000-00006C000000}"/>
    <cellStyle name="Currency 4 2 7" xfId="366" xr:uid="{00000000-0005-0000-0000-00006D000000}"/>
    <cellStyle name="Currency 4 3" xfId="31" xr:uid="{00000000-0005-0000-0000-00006E000000}"/>
    <cellStyle name="Currency 4 3 2" xfId="32" xr:uid="{00000000-0005-0000-0000-00006F000000}"/>
    <cellStyle name="Currency 4 3 2 2" xfId="135" xr:uid="{00000000-0005-0000-0000-000070000000}"/>
    <cellStyle name="Currency 4 3 2 2 2" xfId="291" xr:uid="{00000000-0005-0000-0000-000071000000}"/>
    <cellStyle name="Currency 4 3 2 2 2 2" xfId="1230" xr:uid="{00000000-0005-0000-0000-000072000000}"/>
    <cellStyle name="Currency 4 3 2 2 2 3" xfId="917" xr:uid="{00000000-0005-0000-0000-000073000000}"/>
    <cellStyle name="Currency 4 3 2 2 2 4" xfId="604" xr:uid="{00000000-0005-0000-0000-000074000000}"/>
    <cellStyle name="Currency 4 3 2 2 3" xfId="1074" xr:uid="{00000000-0005-0000-0000-000075000000}"/>
    <cellStyle name="Currency 4 3 2 2 4" xfId="761" xr:uid="{00000000-0005-0000-0000-000076000000}"/>
    <cellStyle name="Currency 4 3 2 2 5" xfId="448" xr:uid="{00000000-0005-0000-0000-000077000000}"/>
    <cellStyle name="Currency 4 3 2 3" xfId="212" xr:uid="{00000000-0005-0000-0000-000078000000}"/>
    <cellStyle name="Currency 4 3 2 3 2" xfId="1151" xr:uid="{00000000-0005-0000-0000-000079000000}"/>
    <cellStyle name="Currency 4 3 2 3 3" xfId="838" xr:uid="{00000000-0005-0000-0000-00007A000000}"/>
    <cellStyle name="Currency 4 3 2 3 4" xfId="525" xr:uid="{00000000-0005-0000-0000-00007B000000}"/>
    <cellStyle name="Currency 4 3 2 4" xfId="995" xr:uid="{00000000-0005-0000-0000-00007C000000}"/>
    <cellStyle name="Currency 4 3 2 5" xfId="682" xr:uid="{00000000-0005-0000-0000-00007D000000}"/>
    <cellStyle name="Currency 4 3 2 6" xfId="369" xr:uid="{00000000-0005-0000-0000-00007E000000}"/>
    <cellStyle name="Currency 4 3 3" xfId="134" xr:uid="{00000000-0005-0000-0000-00007F000000}"/>
    <cellStyle name="Currency 4 3 3 2" xfId="290" xr:uid="{00000000-0005-0000-0000-000080000000}"/>
    <cellStyle name="Currency 4 3 3 2 2" xfId="1229" xr:uid="{00000000-0005-0000-0000-000081000000}"/>
    <cellStyle name="Currency 4 3 3 2 3" xfId="916" xr:uid="{00000000-0005-0000-0000-000082000000}"/>
    <cellStyle name="Currency 4 3 3 2 4" xfId="603" xr:uid="{00000000-0005-0000-0000-000083000000}"/>
    <cellStyle name="Currency 4 3 3 3" xfId="1073" xr:uid="{00000000-0005-0000-0000-000084000000}"/>
    <cellStyle name="Currency 4 3 3 4" xfId="760" xr:uid="{00000000-0005-0000-0000-000085000000}"/>
    <cellStyle name="Currency 4 3 3 5" xfId="447" xr:uid="{00000000-0005-0000-0000-000086000000}"/>
    <cellStyle name="Currency 4 3 4" xfId="211" xr:uid="{00000000-0005-0000-0000-000087000000}"/>
    <cellStyle name="Currency 4 3 4 2" xfId="1150" xr:uid="{00000000-0005-0000-0000-000088000000}"/>
    <cellStyle name="Currency 4 3 4 3" xfId="837" xr:uid="{00000000-0005-0000-0000-000089000000}"/>
    <cellStyle name="Currency 4 3 4 4" xfId="524" xr:uid="{00000000-0005-0000-0000-00008A000000}"/>
    <cellStyle name="Currency 4 3 5" xfId="994" xr:uid="{00000000-0005-0000-0000-00008B000000}"/>
    <cellStyle name="Currency 4 3 6" xfId="681" xr:uid="{00000000-0005-0000-0000-00008C000000}"/>
    <cellStyle name="Currency 4 3 7" xfId="368" xr:uid="{00000000-0005-0000-0000-00008D000000}"/>
    <cellStyle name="Currency 4 4" xfId="33" xr:uid="{00000000-0005-0000-0000-00008E000000}"/>
    <cellStyle name="Currency 4 4 2" xfId="34" xr:uid="{00000000-0005-0000-0000-00008F000000}"/>
    <cellStyle name="Currency 4 4 2 2" xfId="137" xr:uid="{00000000-0005-0000-0000-000090000000}"/>
    <cellStyle name="Currency 4 4 2 2 2" xfId="293" xr:uid="{00000000-0005-0000-0000-000091000000}"/>
    <cellStyle name="Currency 4 4 2 2 2 2" xfId="1232" xr:uid="{00000000-0005-0000-0000-000092000000}"/>
    <cellStyle name="Currency 4 4 2 2 2 3" xfId="919" xr:uid="{00000000-0005-0000-0000-000093000000}"/>
    <cellStyle name="Currency 4 4 2 2 2 4" xfId="606" xr:uid="{00000000-0005-0000-0000-000094000000}"/>
    <cellStyle name="Currency 4 4 2 2 3" xfId="1076" xr:uid="{00000000-0005-0000-0000-000095000000}"/>
    <cellStyle name="Currency 4 4 2 2 4" xfId="763" xr:uid="{00000000-0005-0000-0000-000096000000}"/>
    <cellStyle name="Currency 4 4 2 2 5" xfId="450" xr:uid="{00000000-0005-0000-0000-000097000000}"/>
    <cellStyle name="Currency 4 4 2 3" xfId="214" xr:uid="{00000000-0005-0000-0000-000098000000}"/>
    <cellStyle name="Currency 4 4 2 3 2" xfId="1153" xr:uid="{00000000-0005-0000-0000-000099000000}"/>
    <cellStyle name="Currency 4 4 2 3 3" xfId="840" xr:uid="{00000000-0005-0000-0000-00009A000000}"/>
    <cellStyle name="Currency 4 4 2 3 4" xfId="527" xr:uid="{00000000-0005-0000-0000-00009B000000}"/>
    <cellStyle name="Currency 4 4 2 4" xfId="997" xr:uid="{00000000-0005-0000-0000-00009C000000}"/>
    <cellStyle name="Currency 4 4 2 5" xfId="684" xr:uid="{00000000-0005-0000-0000-00009D000000}"/>
    <cellStyle name="Currency 4 4 2 6" xfId="371" xr:uid="{00000000-0005-0000-0000-00009E000000}"/>
    <cellStyle name="Currency 4 4 3" xfId="136" xr:uid="{00000000-0005-0000-0000-00009F000000}"/>
    <cellStyle name="Currency 4 4 3 2" xfId="292" xr:uid="{00000000-0005-0000-0000-0000A0000000}"/>
    <cellStyle name="Currency 4 4 3 2 2" xfId="1231" xr:uid="{00000000-0005-0000-0000-0000A1000000}"/>
    <cellStyle name="Currency 4 4 3 2 3" xfId="918" xr:uid="{00000000-0005-0000-0000-0000A2000000}"/>
    <cellStyle name="Currency 4 4 3 2 4" xfId="605" xr:uid="{00000000-0005-0000-0000-0000A3000000}"/>
    <cellStyle name="Currency 4 4 3 3" xfId="1075" xr:uid="{00000000-0005-0000-0000-0000A4000000}"/>
    <cellStyle name="Currency 4 4 3 4" xfId="762" xr:uid="{00000000-0005-0000-0000-0000A5000000}"/>
    <cellStyle name="Currency 4 4 3 5" xfId="449" xr:uid="{00000000-0005-0000-0000-0000A6000000}"/>
    <cellStyle name="Currency 4 4 4" xfId="213" xr:uid="{00000000-0005-0000-0000-0000A7000000}"/>
    <cellStyle name="Currency 4 4 4 2" xfId="1152" xr:uid="{00000000-0005-0000-0000-0000A8000000}"/>
    <cellStyle name="Currency 4 4 4 3" xfId="839" xr:uid="{00000000-0005-0000-0000-0000A9000000}"/>
    <cellStyle name="Currency 4 4 4 4" xfId="526" xr:uid="{00000000-0005-0000-0000-0000AA000000}"/>
    <cellStyle name="Currency 4 4 5" xfId="996" xr:uid="{00000000-0005-0000-0000-0000AB000000}"/>
    <cellStyle name="Currency 4 4 6" xfId="683" xr:uid="{00000000-0005-0000-0000-0000AC000000}"/>
    <cellStyle name="Currency 4 4 7" xfId="370" xr:uid="{00000000-0005-0000-0000-0000AD000000}"/>
    <cellStyle name="Currency 4 5" xfId="35" xr:uid="{00000000-0005-0000-0000-0000AE000000}"/>
    <cellStyle name="Currency 4 5 2" xfId="138" xr:uid="{00000000-0005-0000-0000-0000AF000000}"/>
    <cellStyle name="Currency 4 5 2 2" xfId="294" xr:uid="{00000000-0005-0000-0000-0000B0000000}"/>
    <cellStyle name="Currency 4 5 2 2 2" xfId="1233" xr:uid="{00000000-0005-0000-0000-0000B1000000}"/>
    <cellStyle name="Currency 4 5 2 2 3" xfId="920" xr:uid="{00000000-0005-0000-0000-0000B2000000}"/>
    <cellStyle name="Currency 4 5 2 2 4" xfId="607" xr:uid="{00000000-0005-0000-0000-0000B3000000}"/>
    <cellStyle name="Currency 4 5 2 3" xfId="1077" xr:uid="{00000000-0005-0000-0000-0000B4000000}"/>
    <cellStyle name="Currency 4 5 2 4" xfId="764" xr:uid="{00000000-0005-0000-0000-0000B5000000}"/>
    <cellStyle name="Currency 4 5 2 5" xfId="451" xr:uid="{00000000-0005-0000-0000-0000B6000000}"/>
    <cellStyle name="Currency 4 5 3" xfId="215" xr:uid="{00000000-0005-0000-0000-0000B7000000}"/>
    <cellStyle name="Currency 4 5 3 2" xfId="1154" xr:uid="{00000000-0005-0000-0000-0000B8000000}"/>
    <cellStyle name="Currency 4 5 3 3" xfId="841" xr:uid="{00000000-0005-0000-0000-0000B9000000}"/>
    <cellStyle name="Currency 4 5 3 4" xfId="528" xr:uid="{00000000-0005-0000-0000-0000BA000000}"/>
    <cellStyle name="Currency 4 5 4" xfId="998" xr:uid="{00000000-0005-0000-0000-0000BB000000}"/>
    <cellStyle name="Currency 4 5 5" xfId="685" xr:uid="{00000000-0005-0000-0000-0000BC000000}"/>
    <cellStyle name="Currency 4 5 6" xfId="372" xr:uid="{00000000-0005-0000-0000-0000BD000000}"/>
    <cellStyle name="Currency 5" xfId="20" xr:uid="{00000000-0005-0000-0000-0000BE000000}"/>
    <cellStyle name="Currency 5 2" xfId="25" xr:uid="{00000000-0005-0000-0000-0000BF000000}"/>
    <cellStyle name="Currency 5 2 2" xfId="92" xr:uid="{00000000-0005-0000-0000-0000C0000000}"/>
    <cellStyle name="Currency 5 2 2 2" xfId="98" xr:uid="{00000000-0005-0000-0000-0000C1000000}"/>
    <cellStyle name="Currency 5 2 2 2 2" xfId="195" xr:uid="{00000000-0005-0000-0000-0000C2000000}"/>
    <cellStyle name="Currency 5 2 2 2 2 2" xfId="351" xr:uid="{00000000-0005-0000-0000-0000C3000000}"/>
    <cellStyle name="Currency 5 2 2 2 2 2 2" xfId="1290" xr:uid="{00000000-0005-0000-0000-0000C4000000}"/>
    <cellStyle name="Currency 5 2 2 2 2 2 3" xfId="977" xr:uid="{00000000-0005-0000-0000-0000C5000000}"/>
    <cellStyle name="Currency 5 2 2 2 2 2 4" xfId="664" xr:uid="{00000000-0005-0000-0000-0000C6000000}"/>
    <cellStyle name="Currency 5 2 2 2 2 3" xfId="1134" xr:uid="{00000000-0005-0000-0000-0000C7000000}"/>
    <cellStyle name="Currency 5 2 2 2 2 4" xfId="821" xr:uid="{00000000-0005-0000-0000-0000C8000000}"/>
    <cellStyle name="Currency 5 2 2 2 2 5" xfId="508" xr:uid="{00000000-0005-0000-0000-0000C9000000}"/>
    <cellStyle name="Currency 5 2 2 2 3" xfId="272" xr:uid="{00000000-0005-0000-0000-0000CA000000}"/>
    <cellStyle name="Currency 5 2 2 2 3 2" xfId="1211" xr:uid="{00000000-0005-0000-0000-0000CB000000}"/>
    <cellStyle name="Currency 5 2 2 2 3 3" xfId="898" xr:uid="{00000000-0005-0000-0000-0000CC000000}"/>
    <cellStyle name="Currency 5 2 2 2 3 4" xfId="585" xr:uid="{00000000-0005-0000-0000-0000CD000000}"/>
    <cellStyle name="Currency 5 2 2 2 4" xfId="1055" xr:uid="{00000000-0005-0000-0000-0000CE000000}"/>
    <cellStyle name="Currency 5 2 2 2 5" xfId="742" xr:uid="{00000000-0005-0000-0000-0000CF000000}"/>
    <cellStyle name="Currency 5 2 2 2 6" xfId="429" xr:uid="{00000000-0005-0000-0000-0000D0000000}"/>
    <cellStyle name="Currency 5 2 2 3" xfId="189" xr:uid="{00000000-0005-0000-0000-0000D1000000}"/>
    <cellStyle name="Currency 5 2 2 3 2" xfId="345" xr:uid="{00000000-0005-0000-0000-0000D2000000}"/>
    <cellStyle name="Currency 5 2 2 3 2 2" xfId="1284" xr:uid="{00000000-0005-0000-0000-0000D3000000}"/>
    <cellStyle name="Currency 5 2 2 3 2 3" xfId="971" xr:uid="{00000000-0005-0000-0000-0000D4000000}"/>
    <cellStyle name="Currency 5 2 2 3 2 4" xfId="658" xr:uid="{00000000-0005-0000-0000-0000D5000000}"/>
    <cellStyle name="Currency 5 2 2 3 3" xfId="1128" xr:uid="{00000000-0005-0000-0000-0000D6000000}"/>
    <cellStyle name="Currency 5 2 2 3 4" xfId="815" xr:uid="{00000000-0005-0000-0000-0000D7000000}"/>
    <cellStyle name="Currency 5 2 2 3 5" xfId="502" xr:uid="{00000000-0005-0000-0000-0000D8000000}"/>
    <cellStyle name="Currency 5 2 2 4" xfId="266" xr:uid="{00000000-0005-0000-0000-0000D9000000}"/>
    <cellStyle name="Currency 5 2 2 4 2" xfId="1205" xr:uid="{00000000-0005-0000-0000-0000DA000000}"/>
    <cellStyle name="Currency 5 2 2 4 3" xfId="892" xr:uid="{00000000-0005-0000-0000-0000DB000000}"/>
    <cellStyle name="Currency 5 2 2 4 4" xfId="579" xr:uid="{00000000-0005-0000-0000-0000DC000000}"/>
    <cellStyle name="Currency 5 2 2 5" xfId="1049" xr:uid="{00000000-0005-0000-0000-0000DD000000}"/>
    <cellStyle name="Currency 5 2 2 6" xfId="736" xr:uid="{00000000-0005-0000-0000-0000DE000000}"/>
    <cellStyle name="Currency 5 2 2 7" xfId="423" xr:uid="{00000000-0005-0000-0000-0000DF000000}"/>
    <cellStyle name="Currency 5 2 3" xfId="129" xr:uid="{00000000-0005-0000-0000-0000E0000000}"/>
    <cellStyle name="Currency 5 2 3 2" xfId="285" xr:uid="{00000000-0005-0000-0000-0000E1000000}"/>
    <cellStyle name="Currency 5 2 3 2 2" xfId="1224" xr:uid="{00000000-0005-0000-0000-0000E2000000}"/>
    <cellStyle name="Currency 5 2 3 2 3" xfId="911" xr:uid="{00000000-0005-0000-0000-0000E3000000}"/>
    <cellStyle name="Currency 5 2 3 2 4" xfId="598" xr:uid="{00000000-0005-0000-0000-0000E4000000}"/>
    <cellStyle name="Currency 5 2 3 3" xfId="1068" xr:uid="{00000000-0005-0000-0000-0000E5000000}"/>
    <cellStyle name="Currency 5 2 3 4" xfId="755" xr:uid="{00000000-0005-0000-0000-0000E6000000}"/>
    <cellStyle name="Currency 5 2 3 5" xfId="442" xr:uid="{00000000-0005-0000-0000-0000E7000000}"/>
    <cellStyle name="Currency 5 2 4" xfId="206" xr:uid="{00000000-0005-0000-0000-0000E8000000}"/>
    <cellStyle name="Currency 5 2 4 2" xfId="1145" xr:uid="{00000000-0005-0000-0000-0000E9000000}"/>
    <cellStyle name="Currency 5 2 4 3" xfId="832" xr:uid="{00000000-0005-0000-0000-0000EA000000}"/>
    <cellStyle name="Currency 5 2 4 4" xfId="519" xr:uid="{00000000-0005-0000-0000-0000EB000000}"/>
    <cellStyle name="Currency 5 2 5" xfId="989" xr:uid="{00000000-0005-0000-0000-0000EC000000}"/>
    <cellStyle name="Currency 5 2 6" xfId="676" xr:uid="{00000000-0005-0000-0000-0000ED000000}"/>
    <cellStyle name="Currency 5 2 7" xfId="363" xr:uid="{00000000-0005-0000-0000-0000EE000000}"/>
    <cellStyle name="Currency 5 3" xfId="125" xr:uid="{00000000-0005-0000-0000-0000EF000000}"/>
    <cellStyle name="Currency 5 3 2" xfId="281" xr:uid="{00000000-0005-0000-0000-0000F0000000}"/>
    <cellStyle name="Currency 5 3 2 2" xfId="1220" xr:uid="{00000000-0005-0000-0000-0000F1000000}"/>
    <cellStyle name="Currency 5 3 2 3" xfId="907" xr:uid="{00000000-0005-0000-0000-0000F2000000}"/>
    <cellStyle name="Currency 5 3 2 4" xfId="594" xr:uid="{00000000-0005-0000-0000-0000F3000000}"/>
    <cellStyle name="Currency 5 3 3" xfId="1064" xr:uid="{00000000-0005-0000-0000-0000F4000000}"/>
    <cellStyle name="Currency 5 3 4" xfId="751" xr:uid="{00000000-0005-0000-0000-0000F5000000}"/>
    <cellStyle name="Currency 5 3 5" xfId="438" xr:uid="{00000000-0005-0000-0000-0000F6000000}"/>
    <cellStyle name="Currency 5 4" xfId="202" xr:uid="{00000000-0005-0000-0000-0000F7000000}"/>
    <cellStyle name="Currency 5 4 2" xfId="1141" xr:uid="{00000000-0005-0000-0000-0000F8000000}"/>
    <cellStyle name="Currency 5 4 3" xfId="828" xr:uid="{00000000-0005-0000-0000-0000F9000000}"/>
    <cellStyle name="Currency 5 4 4" xfId="515" xr:uid="{00000000-0005-0000-0000-0000FA000000}"/>
    <cellStyle name="Currency 5 5" xfId="985" xr:uid="{00000000-0005-0000-0000-0000FB000000}"/>
    <cellStyle name="Currency 5 6" xfId="672" xr:uid="{00000000-0005-0000-0000-0000FC000000}"/>
    <cellStyle name="Currency 5 7" xfId="359" xr:uid="{00000000-0005-0000-0000-0000FD000000}"/>
    <cellStyle name="Followed Hyperlink" xfId="1292" builtinId="9" hidden="1"/>
    <cellStyle name="Heading 1 2" xfId="101" xr:uid="{00000000-0005-0000-0000-0000FF000000}"/>
    <cellStyle name="Heading 1 3" xfId="110" xr:uid="{00000000-0005-0000-0000-000000010000}"/>
    <cellStyle name="Heading 2 2" xfId="111" xr:uid="{00000000-0005-0000-0000-000001010000}"/>
    <cellStyle name="Heading 3 2" xfId="112" xr:uid="{00000000-0005-0000-0000-000002010000}"/>
    <cellStyle name="Hyperlink" xfId="107" builtinId="8"/>
    <cellStyle name="Key Metric Header" xfId="113" xr:uid="{00000000-0005-0000-0000-000004010000}"/>
    <cellStyle name="Key Metric Percentage" xfId="114" xr:uid="{00000000-0005-0000-0000-000005010000}"/>
    <cellStyle name="Key Metric Value" xfId="115" xr:uid="{00000000-0005-0000-0000-000006010000}"/>
    <cellStyle name="Label" xfId="102" xr:uid="{00000000-0005-0000-0000-000007010000}"/>
    <cellStyle name="Normal" xfId="0" builtinId="0"/>
    <cellStyle name="Normal 10" xfId="36" xr:uid="{00000000-0005-0000-0000-000009010000}"/>
    <cellStyle name="Normal 11" xfId="37" xr:uid="{00000000-0005-0000-0000-00000A010000}"/>
    <cellStyle name="Normal 12" xfId="100" xr:uid="{00000000-0005-0000-0000-00000B010000}"/>
    <cellStyle name="Normal 13" xfId="38" xr:uid="{00000000-0005-0000-0000-00000C010000}"/>
    <cellStyle name="Normal 13 10" xfId="373" xr:uid="{00000000-0005-0000-0000-00000D010000}"/>
    <cellStyle name="Normal 13 2" xfId="39" xr:uid="{00000000-0005-0000-0000-00000E010000}"/>
    <cellStyle name="Normal 13 2 2" xfId="40" xr:uid="{00000000-0005-0000-0000-00000F010000}"/>
    <cellStyle name="Normal 13 2 2 2" xfId="141" xr:uid="{00000000-0005-0000-0000-000010010000}"/>
    <cellStyle name="Normal 13 2 2 2 2" xfId="297" xr:uid="{00000000-0005-0000-0000-000011010000}"/>
    <cellStyle name="Normal 13 2 2 2 2 2" xfId="1236" xr:uid="{00000000-0005-0000-0000-000012010000}"/>
    <cellStyle name="Normal 13 2 2 2 2 3" xfId="923" xr:uid="{00000000-0005-0000-0000-000013010000}"/>
    <cellStyle name="Normal 13 2 2 2 2 4" xfId="610" xr:uid="{00000000-0005-0000-0000-000014010000}"/>
    <cellStyle name="Normal 13 2 2 2 3" xfId="1080" xr:uid="{00000000-0005-0000-0000-000015010000}"/>
    <cellStyle name="Normal 13 2 2 2 4" xfId="767" xr:uid="{00000000-0005-0000-0000-000016010000}"/>
    <cellStyle name="Normal 13 2 2 2 5" xfId="454" xr:uid="{00000000-0005-0000-0000-000017010000}"/>
    <cellStyle name="Normal 13 2 2 3" xfId="218" xr:uid="{00000000-0005-0000-0000-000018010000}"/>
    <cellStyle name="Normal 13 2 2 3 2" xfId="1157" xr:uid="{00000000-0005-0000-0000-000019010000}"/>
    <cellStyle name="Normal 13 2 2 3 3" xfId="844" xr:uid="{00000000-0005-0000-0000-00001A010000}"/>
    <cellStyle name="Normal 13 2 2 3 4" xfId="531" xr:uid="{00000000-0005-0000-0000-00001B010000}"/>
    <cellStyle name="Normal 13 2 2 4" xfId="1001" xr:uid="{00000000-0005-0000-0000-00001C010000}"/>
    <cellStyle name="Normal 13 2 2 5" xfId="688" xr:uid="{00000000-0005-0000-0000-00001D010000}"/>
    <cellStyle name="Normal 13 2 2 6" xfId="375" xr:uid="{00000000-0005-0000-0000-00001E010000}"/>
    <cellStyle name="Normal 13 2 3" xfId="140" xr:uid="{00000000-0005-0000-0000-00001F010000}"/>
    <cellStyle name="Normal 13 2 3 2" xfId="296" xr:uid="{00000000-0005-0000-0000-000020010000}"/>
    <cellStyle name="Normal 13 2 3 2 2" xfId="1235" xr:uid="{00000000-0005-0000-0000-000021010000}"/>
    <cellStyle name="Normal 13 2 3 2 3" xfId="922" xr:uid="{00000000-0005-0000-0000-000022010000}"/>
    <cellStyle name="Normal 13 2 3 2 4" xfId="609" xr:uid="{00000000-0005-0000-0000-000023010000}"/>
    <cellStyle name="Normal 13 2 3 3" xfId="1079" xr:uid="{00000000-0005-0000-0000-000024010000}"/>
    <cellStyle name="Normal 13 2 3 4" xfId="766" xr:uid="{00000000-0005-0000-0000-000025010000}"/>
    <cellStyle name="Normal 13 2 3 5" xfId="453" xr:uid="{00000000-0005-0000-0000-000026010000}"/>
    <cellStyle name="Normal 13 2 4" xfId="217" xr:uid="{00000000-0005-0000-0000-000027010000}"/>
    <cellStyle name="Normal 13 2 4 2" xfId="1156" xr:uid="{00000000-0005-0000-0000-000028010000}"/>
    <cellStyle name="Normal 13 2 4 3" xfId="843" xr:uid="{00000000-0005-0000-0000-000029010000}"/>
    <cellStyle name="Normal 13 2 4 4" xfId="530" xr:uid="{00000000-0005-0000-0000-00002A010000}"/>
    <cellStyle name="Normal 13 2 5" xfId="1000" xr:uid="{00000000-0005-0000-0000-00002B010000}"/>
    <cellStyle name="Normal 13 2 6" xfId="687" xr:uid="{00000000-0005-0000-0000-00002C010000}"/>
    <cellStyle name="Normal 13 2 7" xfId="374" xr:uid="{00000000-0005-0000-0000-00002D010000}"/>
    <cellStyle name="Normal 13 3" xfId="41" xr:uid="{00000000-0005-0000-0000-00002E010000}"/>
    <cellStyle name="Normal 13 3 2" xfId="42" xr:uid="{00000000-0005-0000-0000-00002F010000}"/>
    <cellStyle name="Normal 13 3 2 2" xfId="143" xr:uid="{00000000-0005-0000-0000-000030010000}"/>
    <cellStyle name="Normal 13 3 2 2 2" xfId="299" xr:uid="{00000000-0005-0000-0000-000031010000}"/>
    <cellStyle name="Normal 13 3 2 2 2 2" xfId="1238" xr:uid="{00000000-0005-0000-0000-000032010000}"/>
    <cellStyle name="Normal 13 3 2 2 2 3" xfId="925" xr:uid="{00000000-0005-0000-0000-000033010000}"/>
    <cellStyle name="Normal 13 3 2 2 2 4" xfId="612" xr:uid="{00000000-0005-0000-0000-000034010000}"/>
    <cellStyle name="Normal 13 3 2 2 3" xfId="1082" xr:uid="{00000000-0005-0000-0000-000035010000}"/>
    <cellStyle name="Normal 13 3 2 2 4" xfId="769" xr:uid="{00000000-0005-0000-0000-000036010000}"/>
    <cellStyle name="Normal 13 3 2 2 5" xfId="456" xr:uid="{00000000-0005-0000-0000-000037010000}"/>
    <cellStyle name="Normal 13 3 2 3" xfId="220" xr:uid="{00000000-0005-0000-0000-000038010000}"/>
    <cellStyle name="Normal 13 3 2 3 2" xfId="1159" xr:uid="{00000000-0005-0000-0000-000039010000}"/>
    <cellStyle name="Normal 13 3 2 3 3" xfId="846" xr:uid="{00000000-0005-0000-0000-00003A010000}"/>
    <cellStyle name="Normal 13 3 2 3 4" xfId="533" xr:uid="{00000000-0005-0000-0000-00003B010000}"/>
    <cellStyle name="Normal 13 3 2 4" xfId="1003" xr:uid="{00000000-0005-0000-0000-00003C010000}"/>
    <cellStyle name="Normal 13 3 2 5" xfId="690" xr:uid="{00000000-0005-0000-0000-00003D010000}"/>
    <cellStyle name="Normal 13 3 2 6" xfId="377" xr:uid="{00000000-0005-0000-0000-00003E010000}"/>
    <cellStyle name="Normal 13 3 3" xfId="142" xr:uid="{00000000-0005-0000-0000-00003F010000}"/>
    <cellStyle name="Normal 13 3 3 2" xfId="298" xr:uid="{00000000-0005-0000-0000-000040010000}"/>
    <cellStyle name="Normal 13 3 3 2 2" xfId="1237" xr:uid="{00000000-0005-0000-0000-000041010000}"/>
    <cellStyle name="Normal 13 3 3 2 3" xfId="924" xr:uid="{00000000-0005-0000-0000-000042010000}"/>
    <cellStyle name="Normal 13 3 3 2 4" xfId="611" xr:uid="{00000000-0005-0000-0000-000043010000}"/>
    <cellStyle name="Normal 13 3 3 3" xfId="1081" xr:uid="{00000000-0005-0000-0000-000044010000}"/>
    <cellStyle name="Normal 13 3 3 4" xfId="768" xr:uid="{00000000-0005-0000-0000-000045010000}"/>
    <cellStyle name="Normal 13 3 3 5" xfId="455" xr:uid="{00000000-0005-0000-0000-000046010000}"/>
    <cellStyle name="Normal 13 3 4" xfId="219" xr:uid="{00000000-0005-0000-0000-000047010000}"/>
    <cellStyle name="Normal 13 3 4 2" xfId="1158" xr:uid="{00000000-0005-0000-0000-000048010000}"/>
    <cellStyle name="Normal 13 3 4 3" xfId="845" xr:uid="{00000000-0005-0000-0000-000049010000}"/>
    <cellStyle name="Normal 13 3 4 4" xfId="532" xr:uid="{00000000-0005-0000-0000-00004A010000}"/>
    <cellStyle name="Normal 13 3 5" xfId="1002" xr:uid="{00000000-0005-0000-0000-00004B010000}"/>
    <cellStyle name="Normal 13 3 6" xfId="689" xr:uid="{00000000-0005-0000-0000-00004C010000}"/>
    <cellStyle name="Normal 13 3 7" xfId="376" xr:uid="{00000000-0005-0000-0000-00004D010000}"/>
    <cellStyle name="Normal 13 4" xfId="43" xr:uid="{00000000-0005-0000-0000-00004E010000}"/>
    <cellStyle name="Normal 13 4 2" xfId="44" xr:uid="{00000000-0005-0000-0000-00004F010000}"/>
    <cellStyle name="Normal 13 4 2 2" xfId="145" xr:uid="{00000000-0005-0000-0000-000050010000}"/>
    <cellStyle name="Normal 13 4 2 2 2" xfId="301" xr:uid="{00000000-0005-0000-0000-000051010000}"/>
    <cellStyle name="Normal 13 4 2 2 2 2" xfId="1240" xr:uid="{00000000-0005-0000-0000-000052010000}"/>
    <cellStyle name="Normal 13 4 2 2 2 3" xfId="927" xr:uid="{00000000-0005-0000-0000-000053010000}"/>
    <cellStyle name="Normal 13 4 2 2 2 4" xfId="614" xr:uid="{00000000-0005-0000-0000-000054010000}"/>
    <cellStyle name="Normal 13 4 2 2 3" xfId="1084" xr:uid="{00000000-0005-0000-0000-000055010000}"/>
    <cellStyle name="Normal 13 4 2 2 4" xfId="771" xr:uid="{00000000-0005-0000-0000-000056010000}"/>
    <cellStyle name="Normal 13 4 2 2 5" xfId="458" xr:uid="{00000000-0005-0000-0000-000057010000}"/>
    <cellStyle name="Normal 13 4 2 3" xfId="222" xr:uid="{00000000-0005-0000-0000-000058010000}"/>
    <cellStyle name="Normal 13 4 2 3 2" xfId="1161" xr:uid="{00000000-0005-0000-0000-000059010000}"/>
    <cellStyle name="Normal 13 4 2 3 3" xfId="848" xr:uid="{00000000-0005-0000-0000-00005A010000}"/>
    <cellStyle name="Normal 13 4 2 3 4" xfId="535" xr:uid="{00000000-0005-0000-0000-00005B010000}"/>
    <cellStyle name="Normal 13 4 2 4" xfId="1005" xr:uid="{00000000-0005-0000-0000-00005C010000}"/>
    <cellStyle name="Normal 13 4 2 5" xfId="692" xr:uid="{00000000-0005-0000-0000-00005D010000}"/>
    <cellStyle name="Normal 13 4 2 6" xfId="379" xr:uid="{00000000-0005-0000-0000-00005E010000}"/>
    <cellStyle name="Normal 13 4 3" xfId="144" xr:uid="{00000000-0005-0000-0000-00005F010000}"/>
    <cellStyle name="Normal 13 4 3 2" xfId="300" xr:uid="{00000000-0005-0000-0000-000060010000}"/>
    <cellStyle name="Normal 13 4 3 2 2" xfId="1239" xr:uid="{00000000-0005-0000-0000-000061010000}"/>
    <cellStyle name="Normal 13 4 3 2 3" xfId="926" xr:uid="{00000000-0005-0000-0000-000062010000}"/>
    <cellStyle name="Normal 13 4 3 2 4" xfId="613" xr:uid="{00000000-0005-0000-0000-000063010000}"/>
    <cellStyle name="Normal 13 4 3 3" xfId="1083" xr:uid="{00000000-0005-0000-0000-000064010000}"/>
    <cellStyle name="Normal 13 4 3 4" xfId="770" xr:uid="{00000000-0005-0000-0000-000065010000}"/>
    <cellStyle name="Normal 13 4 3 5" xfId="457" xr:uid="{00000000-0005-0000-0000-000066010000}"/>
    <cellStyle name="Normal 13 4 4" xfId="221" xr:uid="{00000000-0005-0000-0000-000067010000}"/>
    <cellStyle name="Normal 13 4 4 2" xfId="1160" xr:uid="{00000000-0005-0000-0000-000068010000}"/>
    <cellStyle name="Normal 13 4 4 3" xfId="847" xr:uid="{00000000-0005-0000-0000-000069010000}"/>
    <cellStyle name="Normal 13 4 4 4" xfId="534" xr:uid="{00000000-0005-0000-0000-00006A010000}"/>
    <cellStyle name="Normal 13 4 5" xfId="1004" xr:uid="{00000000-0005-0000-0000-00006B010000}"/>
    <cellStyle name="Normal 13 4 6" xfId="691" xr:uid="{00000000-0005-0000-0000-00006C010000}"/>
    <cellStyle name="Normal 13 4 7" xfId="378" xr:uid="{00000000-0005-0000-0000-00006D010000}"/>
    <cellStyle name="Normal 13 5" xfId="45" xr:uid="{00000000-0005-0000-0000-00006E010000}"/>
    <cellStyle name="Normal 13 5 2" xfId="146" xr:uid="{00000000-0005-0000-0000-00006F010000}"/>
    <cellStyle name="Normal 13 5 2 2" xfId="302" xr:uid="{00000000-0005-0000-0000-000070010000}"/>
    <cellStyle name="Normal 13 5 2 2 2" xfId="1241" xr:uid="{00000000-0005-0000-0000-000071010000}"/>
    <cellStyle name="Normal 13 5 2 2 3" xfId="928" xr:uid="{00000000-0005-0000-0000-000072010000}"/>
    <cellStyle name="Normal 13 5 2 2 4" xfId="615" xr:uid="{00000000-0005-0000-0000-000073010000}"/>
    <cellStyle name="Normal 13 5 2 3" xfId="1085" xr:uid="{00000000-0005-0000-0000-000074010000}"/>
    <cellStyle name="Normal 13 5 2 4" xfId="772" xr:uid="{00000000-0005-0000-0000-000075010000}"/>
    <cellStyle name="Normal 13 5 2 5" xfId="459" xr:uid="{00000000-0005-0000-0000-000076010000}"/>
    <cellStyle name="Normal 13 5 3" xfId="223" xr:uid="{00000000-0005-0000-0000-000077010000}"/>
    <cellStyle name="Normal 13 5 3 2" xfId="1162" xr:uid="{00000000-0005-0000-0000-000078010000}"/>
    <cellStyle name="Normal 13 5 3 3" xfId="849" xr:uid="{00000000-0005-0000-0000-000079010000}"/>
    <cellStyle name="Normal 13 5 3 4" xfId="536" xr:uid="{00000000-0005-0000-0000-00007A010000}"/>
    <cellStyle name="Normal 13 5 4" xfId="1006" xr:uid="{00000000-0005-0000-0000-00007B010000}"/>
    <cellStyle name="Normal 13 5 5" xfId="693" xr:uid="{00000000-0005-0000-0000-00007C010000}"/>
    <cellStyle name="Normal 13 5 6" xfId="380" xr:uid="{00000000-0005-0000-0000-00007D010000}"/>
    <cellStyle name="Normal 13 6" xfId="139" xr:uid="{00000000-0005-0000-0000-00007E010000}"/>
    <cellStyle name="Normal 13 6 2" xfId="295" xr:uid="{00000000-0005-0000-0000-00007F010000}"/>
    <cellStyle name="Normal 13 6 2 2" xfId="1234" xr:uid="{00000000-0005-0000-0000-000080010000}"/>
    <cellStyle name="Normal 13 6 2 3" xfId="921" xr:uid="{00000000-0005-0000-0000-000081010000}"/>
    <cellStyle name="Normal 13 6 2 4" xfId="608" xr:uid="{00000000-0005-0000-0000-000082010000}"/>
    <cellStyle name="Normal 13 6 3" xfId="1078" xr:uid="{00000000-0005-0000-0000-000083010000}"/>
    <cellStyle name="Normal 13 6 4" xfId="765" xr:uid="{00000000-0005-0000-0000-000084010000}"/>
    <cellStyle name="Normal 13 6 5" xfId="452" xr:uid="{00000000-0005-0000-0000-000085010000}"/>
    <cellStyle name="Normal 13 7" xfId="216" xr:uid="{00000000-0005-0000-0000-000086010000}"/>
    <cellStyle name="Normal 13 7 2" xfId="1155" xr:uid="{00000000-0005-0000-0000-000087010000}"/>
    <cellStyle name="Normal 13 7 3" xfId="842" xr:uid="{00000000-0005-0000-0000-000088010000}"/>
    <cellStyle name="Normal 13 7 4" xfId="529" xr:uid="{00000000-0005-0000-0000-000089010000}"/>
    <cellStyle name="Normal 13 8" xfId="999" xr:uid="{00000000-0005-0000-0000-00008A010000}"/>
    <cellStyle name="Normal 13 9" xfId="686" xr:uid="{00000000-0005-0000-0000-00008B010000}"/>
    <cellStyle name="Normal 14" xfId="108" xr:uid="{00000000-0005-0000-0000-00008C010000}"/>
    <cellStyle name="Normal 14 2" xfId="196" xr:uid="{00000000-0005-0000-0000-00008D010000}"/>
    <cellStyle name="Normal 14 2 2" xfId="352" xr:uid="{00000000-0005-0000-0000-00008E010000}"/>
    <cellStyle name="Normal 14 2 2 2" xfId="1291" xr:uid="{00000000-0005-0000-0000-00008F010000}"/>
    <cellStyle name="Normal 14 2 2 3" xfId="978" xr:uid="{00000000-0005-0000-0000-000090010000}"/>
    <cellStyle name="Normal 14 2 2 4" xfId="665" xr:uid="{00000000-0005-0000-0000-000091010000}"/>
    <cellStyle name="Normal 14 2 3" xfId="1135" xr:uid="{00000000-0005-0000-0000-000092010000}"/>
    <cellStyle name="Normal 14 2 4" xfId="822" xr:uid="{00000000-0005-0000-0000-000093010000}"/>
    <cellStyle name="Normal 14 2 5" xfId="509" xr:uid="{00000000-0005-0000-0000-000094010000}"/>
    <cellStyle name="Normal 14 3" xfId="273" xr:uid="{00000000-0005-0000-0000-000095010000}"/>
    <cellStyle name="Normal 14 3 2" xfId="1212" xr:uid="{00000000-0005-0000-0000-000096010000}"/>
    <cellStyle name="Normal 14 3 3" xfId="899" xr:uid="{00000000-0005-0000-0000-000097010000}"/>
    <cellStyle name="Normal 14 3 4" xfId="586" xr:uid="{00000000-0005-0000-0000-000098010000}"/>
    <cellStyle name="Normal 14 4" xfId="1056" xr:uid="{00000000-0005-0000-0000-000099010000}"/>
    <cellStyle name="Normal 14 5" xfId="743" xr:uid="{00000000-0005-0000-0000-00009A010000}"/>
    <cellStyle name="Normal 14 6" xfId="430" xr:uid="{00000000-0005-0000-0000-00009B010000}"/>
    <cellStyle name="Normal 15" xfId="116" xr:uid="{00000000-0005-0000-0000-00009C010000}"/>
    <cellStyle name="Normal 16" xfId="1294" xr:uid="{00000000-0005-0000-0000-00009D010000}"/>
    <cellStyle name="Normal 17" xfId="1298" xr:uid="{00000000-0005-0000-0000-00009E010000}"/>
    <cellStyle name="Normal 18" xfId="1299" xr:uid="{0B231044-BE06-46F2-A742-3E5EE9C761CD}"/>
    <cellStyle name="Normal 2" xfId="9" xr:uid="{00000000-0005-0000-0000-00009F010000}"/>
    <cellStyle name="Normal 2 10" xfId="46" xr:uid="{00000000-0005-0000-0000-0000A0010000}"/>
    <cellStyle name="Normal 2 10 2" xfId="147" xr:uid="{00000000-0005-0000-0000-0000A1010000}"/>
    <cellStyle name="Normal 2 10 2 2" xfId="303" xr:uid="{00000000-0005-0000-0000-0000A2010000}"/>
    <cellStyle name="Normal 2 10 2 2 2" xfId="1242" xr:uid="{00000000-0005-0000-0000-0000A3010000}"/>
    <cellStyle name="Normal 2 10 2 2 3" xfId="929" xr:uid="{00000000-0005-0000-0000-0000A4010000}"/>
    <cellStyle name="Normal 2 10 2 2 4" xfId="616" xr:uid="{00000000-0005-0000-0000-0000A5010000}"/>
    <cellStyle name="Normal 2 10 2 3" xfId="1086" xr:uid="{00000000-0005-0000-0000-0000A6010000}"/>
    <cellStyle name="Normal 2 10 2 4" xfId="773" xr:uid="{00000000-0005-0000-0000-0000A7010000}"/>
    <cellStyle name="Normal 2 10 2 5" xfId="460" xr:uid="{00000000-0005-0000-0000-0000A8010000}"/>
    <cellStyle name="Normal 2 10 3" xfId="224" xr:uid="{00000000-0005-0000-0000-0000A9010000}"/>
    <cellStyle name="Normal 2 10 3 2" xfId="1163" xr:uid="{00000000-0005-0000-0000-0000AA010000}"/>
    <cellStyle name="Normal 2 10 3 3" xfId="850" xr:uid="{00000000-0005-0000-0000-0000AB010000}"/>
    <cellStyle name="Normal 2 10 3 4" xfId="537" xr:uid="{00000000-0005-0000-0000-0000AC010000}"/>
    <cellStyle name="Normal 2 10 4" xfId="1007" xr:uid="{00000000-0005-0000-0000-0000AD010000}"/>
    <cellStyle name="Normal 2 10 5" xfId="694" xr:uid="{00000000-0005-0000-0000-0000AE010000}"/>
    <cellStyle name="Normal 2 10 6" xfId="381" xr:uid="{00000000-0005-0000-0000-0000AF010000}"/>
    <cellStyle name="Normal 2 2" xfId="10" xr:uid="{00000000-0005-0000-0000-0000B0010000}"/>
    <cellStyle name="Normal 2 3" xfId="11" xr:uid="{00000000-0005-0000-0000-0000B1010000}"/>
    <cellStyle name="Normal 2 3 2" xfId="47" xr:uid="{00000000-0005-0000-0000-0000B2010000}"/>
    <cellStyle name="Normal 2 3 2 2" xfId="48" xr:uid="{00000000-0005-0000-0000-0000B3010000}"/>
    <cellStyle name="Normal 2 3 2 2 2" xfId="149" xr:uid="{00000000-0005-0000-0000-0000B4010000}"/>
    <cellStyle name="Normal 2 3 2 2 2 2" xfId="305" xr:uid="{00000000-0005-0000-0000-0000B5010000}"/>
    <cellStyle name="Normal 2 3 2 2 2 2 2" xfId="1244" xr:uid="{00000000-0005-0000-0000-0000B6010000}"/>
    <cellStyle name="Normal 2 3 2 2 2 2 3" xfId="931" xr:uid="{00000000-0005-0000-0000-0000B7010000}"/>
    <cellStyle name="Normal 2 3 2 2 2 2 4" xfId="618" xr:uid="{00000000-0005-0000-0000-0000B8010000}"/>
    <cellStyle name="Normal 2 3 2 2 2 3" xfId="1088" xr:uid="{00000000-0005-0000-0000-0000B9010000}"/>
    <cellStyle name="Normal 2 3 2 2 2 4" xfId="775" xr:uid="{00000000-0005-0000-0000-0000BA010000}"/>
    <cellStyle name="Normal 2 3 2 2 2 5" xfId="462" xr:uid="{00000000-0005-0000-0000-0000BB010000}"/>
    <cellStyle name="Normal 2 3 2 2 3" xfId="226" xr:uid="{00000000-0005-0000-0000-0000BC010000}"/>
    <cellStyle name="Normal 2 3 2 2 3 2" xfId="1165" xr:uid="{00000000-0005-0000-0000-0000BD010000}"/>
    <cellStyle name="Normal 2 3 2 2 3 3" xfId="852" xr:uid="{00000000-0005-0000-0000-0000BE010000}"/>
    <cellStyle name="Normal 2 3 2 2 3 4" xfId="539" xr:uid="{00000000-0005-0000-0000-0000BF010000}"/>
    <cellStyle name="Normal 2 3 2 2 4" xfId="1009" xr:uid="{00000000-0005-0000-0000-0000C0010000}"/>
    <cellStyle name="Normal 2 3 2 2 5" xfId="696" xr:uid="{00000000-0005-0000-0000-0000C1010000}"/>
    <cellStyle name="Normal 2 3 2 2 6" xfId="383" xr:uid="{00000000-0005-0000-0000-0000C2010000}"/>
    <cellStyle name="Normal 2 3 2 3" xfId="148" xr:uid="{00000000-0005-0000-0000-0000C3010000}"/>
    <cellStyle name="Normal 2 3 2 3 2" xfId="304" xr:uid="{00000000-0005-0000-0000-0000C4010000}"/>
    <cellStyle name="Normal 2 3 2 3 2 2" xfId="1243" xr:uid="{00000000-0005-0000-0000-0000C5010000}"/>
    <cellStyle name="Normal 2 3 2 3 2 3" xfId="930" xr:uid="{00000000-0005-0000-0000-0000C6010000}"/>
    <cellStyle name="Normal 2 3 2 3 2 4" xfId="617" xr:uid="{00000000-0005-0000-0000-0000C7010000}"/>
    <cellStyle name="Normal 2 3 2 3 3" xfId="1087" xr:uid="{00000000-0005-0000-0000-0000C8010000}"/>
    <cellStyle name="Normal 2 3 2 3 4" xfId="774" xr:uid="{00000000-0005-0000-0000-0000C9010000}"/>
    <cellStyle name="Normal 2 3 2 3 5" xfId="461" xr:uid="{00000000-0005-0000-0000-0000CA010000}"/>
    <cellStyle name="Normal 2 3 2 4" xfId="225" xr:uid="{00000000-0005-0000-0000-0000CB010000}"/>
    <cellStyle name="Normal 2 3 2 4 2" xfId="1164" xr:uid="{00000000-0005-0000-0000-0000CC010000}"/>
    <cellStyle name="Normal 2 3 2 4 3" xfId="851" xr:uid="{00000000-0005-0000-0000-0000CD010000}"/>
    <cellStyle name="Normal 2 3 2 4 4" xfId="538" xr:uid="{00000000-0005-0000-0000-0000CE010000}"/>
    <cellStyle name="Normal 2 3 2 5" xfId="1008" xr:uid="{00000000-0005-0000-0000-0000CF010000}"/>
    <cellStyle name="Normal 2 3 2 6" xfId="695" xr:uid="{00000000-0005-0000-0000-0000D0010000}"/>
    <cellStyle name="Normal 2 3 2 7" xfId="382" xr:uid="{00000000-0005-0000-0000-0000D1010000}"/>
    <cellStyle name="Normal 2 3 3" xfId="49" xr:uid="{00000000-0005-0000-0000-0000D2010000}"/>
    <cellStyle name="Normal 2 3 3 2" xfId="50" xr:uid="{00000000-0005-0000-0000-0000D3010000}"/>
    <cellStyle name="Normal 2 3 3 2 2" xfId="151" xr:uid="{00000000-0005-0000-0000-0000D4010000}"/>
    <cellStyle name="Normal 2 3 3 2 2 2" xfId="307" xr:uid="{00000000-0005-0000-0000-0000D5010000}"/>
    <cellStyle name="Normal 2 3 3 2 2 2 2" xfId="1246" xr:uid="{00000000-0005-0000-0000-0000D6010000}"/>
    <cellStyle name="Normal 2 3 3 2 2 2 3" xfId="933" xr:uid="{00000000-0005-0000-0000-0000D7010000}"/>
    <cellStyle name="Normal 2 3 3 2 2 2 4" xfId="620" xr:uid="{00000000-0005-0000-0000-0000D8010000}"/>
    <cellStyle name="Normal 2 3 3 2 2 3" xfId="1090" xr:uid="{00000000-0005-0000-0000-0000D9010000}"/>
    <cellStyle name="Normal 2 3 3 2 2 4" xfId="777" xr:uid="{00000000-0005-0000-0000-0000DA010000}"/>
    <cellStyle name="Normal 2 3 3 2 2 5" xfId="464" xr:uid="{00000000-0005-0000-0000-0000DB010000}"/>
    <cellStyle name="Normal 2 3 3 2 3" xfId="228" xr:uid="{00000000-0005-0000-0000-0000DC010000}"/>
    <cellStyle name="Normal 2 3 3 2 3 2" xfId="1167" xr:uid="{00000000-0005-0000-0000-0000DD010000}"/>
    <cellStyle name="Normal 2 3 3 2 3 3" xfId="854" xr:uid="{00000000-0005-0000-0000-0000DE010000}"/>
    <cellStyle name="Normal 2 3 3 2 3 4" xfId="541" xr:uid="{00000000-0005-0000-0000-0000DF010000}"/>
    <cellStyle name="Normal 2 3 3 2 4" xfId="1011" xr:uid="{00000000-0005-0000-0000-0000E0010000}"/>
    <cellStyle name="Normal 2 3 3 2 5" xfId="698" xr:uid="{00000000-0005-0000-0000-0000E1010000}"/>
    <cellStyle name="Normal 2 3 3 2 6" xfId="385" xr:uid="{00000000-0005-0000-0000-0000E2010000}"/>
    <cellStyle name="Normal 2 3 3 3" xfId="150" xr:uid="{00000000-0005-0000-0000-0000E3010000}"/>
    <cellStyle name="Normal 2 3 3 3 2" xfId="306" xr:uid="{00000000-0005-0000-0000-0000E4010000}"/>
    <cellStyle name="Normal 2 3 3 3 2 2" xfId="1245" xr:uid="{00000000-0005-0000-0000-0000E5010000}"/>
    <cellStyle name="Normal 2 3 3 3 2 3" xfId="932" xr:uid="{00000000-0005-0000-0000-0000E6010000}"/>
    <cellStyle name="Normal 2 3 3 3 2 4" xfId="619" xr:uid="{00000000-0005-0000-0000-0000E7010000}"/>
    <cellStyle name="Normal 2 3 3 3 3" xfId="1089" xr:uid="{00000000-0005-0000-0000-0000E8010000}"/>
    <cellStyle name="Normal 2 3 3 3 4" xfId="776" xr:uid="{00000000-0005-0000-0000-0000E9010000}"/>
    <cellStyle name="Normal 2 3 3 3 5" xfId="463" xr:uid="{00000000-0005-0000-0000-0000EA010000}"/>
    <cellStyle name="Normal 2 3 3 4" xfId="227" xr:uid="{00000000-0005-0000-0000-0000EB010000}"/>
    <cellStyle name="Normal 2 3 3 4 2" xfId="1166" xr:uid="{00000000-0005-0000-0000-0000EC010000}"/>
    <cellStyle name="Normal 2 3 3 4 3" xfId="853" xr:uid="{00000000-0005-0000-0000-0000ED010000}"/>
    <cellStyle name="Normal 2 3 3 4 4" xfId="540" xr:uid="{00000000-0005-0000-0000-0000EE010000}"/>
    <cellStyle name="Normal 2 3 3 5" xfId="1010" xr:uid="{00000000-0005-0000-0000-0000EF010000}"/>
    <cellStyle name="Normal 2 3 3 6" xfId="697" xr:uid="{00000000-0005-0000-0000-0000F0010000}"/>
    <cellStyle name="Normal 2 3 3 7" xfId="384" xr:uid="{00000000-0005-0000-0000-0000F1010000}"/>
    <cellStyle name="Normal 2 3 4" xfId="51" xr:uid="{00000000-0005-0000-0000-0000F2010000}"/>
    <cellStyle name="Normal 2 3 4 2" xfId="52" xr:uid="{00000000-0005-0000-0000-0000F3010000}"/>
    <cellStyle name="Normal 2 3 4 2 2" xfId="153" xr:uid="{00000000-0005-0000-0000-0000F4010000}"/>
    <cellStyle name="Normal 2 3 4 2 2 2" xfId="309" xr:uid="{00000000-0005-0000-0000-0000F5010000}"/>
    <cellStyle name="Normal 2 3 4 2 2 2 2" xfId="1248" xr:uid="{00000000-0005-0000-0000-0000F6010000}"/>
    <cellStyle name="Normal 2 3 4 2 2 2 3" xfId="935" xr:uid="{00000000-0005-0000-0000-0000F7010000}"/>
    <cellStyle name="Normal 2 3 4 2 2 2 4" xfId="622" xr:uid="{00000000-0005-0000-0000-0000F8010000}"/>
    <cellStyle name="Normal 2 3 4 2 2 3" xfId="1092" xr:uid="{00000000-0005-0000-0000-0000F9010000}"/>
    <cellStyle name="Normal 2 3 4 2 2 4" xfId="779" xr:uid="{00000000-0005-0000-0000-0000FA010000}"/>
    <cellStyle name="Normal 2 3 4 2 2 5" xfId="466" xr:uid="{00000000-0005-0000-0000-0000FB010000}"/>
    <cellStyle name="Normal 2 3 4 2 3" xfId="230" xr:uid="{00000000-0005-0000-0000-0000FC010000}"/>
    <cellStyle name="Normal 2 3 4 2 3 2" xfId="1169" xr:uid="{00000000-0005-0000-0000-0000FD010000}"/>
    <cellStyle name="Normal 2 3 4 2 3 3" xfId="856" xr:uid="{00000000-0005-0000-0000-0000FE010000}"/>
    <cellStyle name="Normal 2 3 4 2 3 4" xfId="543" xr:uid="{00000000-0005-0000-0000-0000FF010000}"/>
    <cellStyle name="Normal 2 3 4 2 4" xfId="1013" xr:uid="{00000000-0005-0000-0000-000000020000}"/>
    <cellStyle name="Normal 2 3 4 2 5" xfId="700" xr:uid="{00000000-0005-0000-0000-000001020000}"/>
    <cellStyle name="Normal 2 3 4 2 6" xfId="387" xr:uid="{00000000-0005-0000-0000-000002020000}"/>
    <cellStyle name="Normal 2 3 4 3" xfId="152" xr:uid="{00000000-0005-0000-0000-000003020000}"/>
    <cellStyle name="Normal 2 3 4 3 2" xfId="308" xr:uid="{00000000-0005-0000-0000-000004020000}"/>
    <cellStyle name="Normal 2 3 4 3 2 2" xfId="1247" xr:uid="{00000000-0005-0000-0000-000005020000}"/>
    <cellStyle name="Normal 2 3 4 3 2 3" xfId="934" xr:uid="{00000000-0005-0000-0000-000006020000}"/>
    <cellStyle name="Normal 2 3 4 3 2 4" xfId="621" xr:uid="{00000000-0005-0000-0000-000007020000}"/>
    <cellStyle name="Normal 2 3 4 3 3" xfId="1091" xr:uid="{00000000-0005-0000-0000-000008020000}"/>
    <cellStyle name="Normal 2 3 4 3 4" xfId="778" xr:uid="{00000000-0005-0000-0000-000009020000}"/>
    <cellStyle name="Normal 2 3 4 3 5" xfId="465" xr:uid="{00000000-0005-0000-0000-00000A020000}"/>
    <cellStyle name="Normal 2 3 4 4" xfId="229" xr:uid="{00000000-0005-0000-0000-00000B020000}"/>
    <cellStyle name="Normal 2 3 4 4 2" xfId="1168" xr:uid="{00000000-0005-0000-0000-00000C020000}"/>
    <cellStyle name="Normal 2 3 4 4 3" xfId="855" xr:uid="{00000000-0005-0000-0000-00000D020000}"/>
    <cellStyle name="Normal 2 3 4 4 4" xfId="542" xr:uid="{00000000-0005-0000-0000-00000E020000}"/>
    <cellStyle name="Normal 2 3 4 5" xfId="1012" xr:uid="{00000000-0005-0000-0000-00000F020000}"/>
    <cellStyle name="Normal 2 3 4 6" xfId="699" xr:uid="{00000000-0005-0000-0000-000010020000}"/>
    <cellStyle name="Normal 2 3 4 7" xfId="386" xr:uid="{00000000-0005-0000-0000-000011020000}"/>
    <cellStyle name="Normal 2 3 5" xfId="53" xr:uid="{00000000-0005-0000-0000-000012020000}"/>
    <cellStyle name="Normal 2 3 5 2" xfId="154" xr:uid="{00000000-0005-0000-0000-000013020000}"/>
    <cellStyle name="Normal 2 3 5 2 2" xfId="310" xr:uid="{00000000-0005-0000-0000-000014020000}"/>
    <cellStyle name="Normal 2 3 5 2 2 2" xfId="1249" xr:uid="{00000000-0005-0000-0000-000015020000}"/>
    <cellStyle name="Normal 2 3 5 2 2 3" xfId="936" xr:uid="{00000000-0005-0000-0000-000016020000}"/>
    <cellStyle name="Normal 2 3 5 2 2 4" xfId="623" xr:uid="{00000000-0005-0000-0000-000017020000}"/>
    <cellStyle name="Normal 2 3 5 2 3" xfId="1093" xr:uid="{00000000-0005-0000-0000-000018020000}"/>
    <cellStyle name="Normal 2 3 5 2 4" xfId="780" xr:uid="{00000000-0005-0000-0000-000019020000}"/>
    <cellStyle name="Normal 2 3 5 2 5" xfId="467" xr:uid="{00000000-0005-0000-0000-00001A020000}"/>
    <cellStyle name="Normal 2 3 5 3" xfId="231" xr:uid="{00000000-0005-0000-0000-00001B020000}"/>
    <cellStyle name="Normal 2 3 5 3 2" xfId="1170" xr:uid="{00000000-0005-0000-0000-00001C020000}"/>
    <cellStyle name="Normal 2 3 5 3 3" xfId="857" xr:uid="{00000000-0005-0000-0000-00001D020000}"/>
    <cellStyle name="Normal 2 3 5 3 4" xfId="544" xr:uid="{00000000-0005-0000-0000-00001E020000}"/>
    <cellStyle name="Normal 2 3 5 4" xfId="1014" xr:uid="{00000000-0005-0000-0000-00001F020000}"/>
    <cellStyle name="Normal 2 3 5 5" xfId="701" xr:uid="{00000000-0005-0000-0000-000020020000}"/>
    <cellStyle name="Normal 2 3 5 6" xfId="388" xr:uid="{00000000-0005-0000-0000-000021020000}"/>
    <cellStyle name="Normal 2 4" xfId="54" xr:uid="{00000000-0005-0000-0000-000022020000}"/>
    <cellStyle name="Normal 2 4 10" xfId="389" xr:uid="{00000000-0005-0000-0000-000023020000}"/>
    <cellStyle name="Normal 2 4 2" xfId="55" xr:uid="{00000000-0005-0000-0000-000024020000}"/>
    <cellStyle name="Normal 2 4 2 2" xfId="56" xr:uid="{00000000-0005-0000-0000-000025020000}"/>
    <cellStyle name="Normal 2 4 2 2 2" xfId="157" xr:uid="{00000000-0005-0000-0000-000026020000}"/>
    <cellStyle name="Normal 2 4 2 2 2 2" xfId="313" xr:uid="{00000000-0005-0000-0000-000027020000}"/>
    <cellStyle name="Normal 2 4 2 2 2 2 2" xfId="1252" xr:uid="{00000000-0005-0000-0000-000028020000}"/>
    <cellStyle name="Normal 2 4 2 2 2 2 3" xfId="939" xr:uid="{00000000-0005-0000-0000-000029020000}"/>
    <cellStyle name="Normal 2 4 2 2 2 2 4" xfId="626" xr:uid="{00000000-0005-0000-0000-00002A020000}"/>
    <cellStyle name="Normal 2 4 2 2 2 3" xfId="1096" xr:uid="{00000000-0005-0000-0000-00002B020000}"/>
    <cellStyle name="Normal 2 4 2 2 2 4" xfId="783" xr:uid="{00000000-0005-0000-0000-00002C020000}"/>
    <cellStyle name="Normal 2 4 2 2 2 5" xfId="470" xr:uid="{00000000-0005-0000-0000-00002D020000}"/>
    <cellStyle name="Normal 2 4 2 2 3" xfId="234" xr:uid="{00000000-0005-0000-0000-00002E020000}"/>
    <cellStyle name="Normal 2 4 2 2 3 2" xfId="1173" xr:uid="{00000000-0005-0000-0000-00002F020000}"/>
    <cellStyle name="Normal 2 4 2 2 3 3" xfId="860" xr:uid="{00000000-0005-0000-0000-000030020000}"/>
    <cellStyle name="Normal 2 4 2 2 3 4" xfId="547" xr:uid="{00000000-0005-0000-0000-000031020000}"/>
    <cellStyle name="Normal 2 4 2 2 4" xfId="1017" xr:uid="{00000000-0005-0000-0000-000032020000}"/>
    <cellStyle name="Normal 2 4 2 2 5" xfId="704" xr:uid="{00000000-0005-0000-0000-000033020000}"/>
    <cellStyle name="Normal 2 4 2 2 6" xfId="391" xr:uid="{00000000-0005-0000-0000-000034020000}"/>
    <cellStyle name="Normal 2 4 2 3" xfId="156" xr:uid="{00000000-0005-0000-0000-000035020000}"/>
    <cellStyle name="Normal 2 4 2 3 2" xfId="312" xr:uid="{00000000-0005-0000-0000-000036020000}"/>
    <cellStyle name="Normal 2 4 2 3 2 2" xfId="1251" xr:uid="{00000000-0005-0000-0000-000037020000}"/>
    <cellStyle name="Normal 2 4 2 3 2 3" xfId="938" xr:uid="{00000000-0005-0000-0000-000038020000}"/>
    <cellStyle name="Normal 2 4 2 3 2 4" xfId="625" xr:uid="{00000000-0005-0000-0000-000039020000}"/>
    <cellStyle name="Normal 2 4 2 3 3" xfId="1095" xr:uid="{00000000-0005-0000-0000-00003A020000}"/>
    <cellStyle name="Normal 2 4 2 3 4" xfId="782" xr:uid="{00000000-0005-0000-0000-00003B020000}"/>
    <cellStyle name="Normal 2 4 2 3 5" xfId="469" xr:uid="{00000000-0005-0000-0000-00003C020000}"/>
    <cellStyle name="Normal 2 4 2 4" xfId="233" xr:uid="{00000000-0005-0000-0000-00003D020000}"/>
    <cellStyle name="Normal 2 4 2 4 2" xfId="1172" xr:uid="{00000000-0005-0000-0000-00003E020000}"/>
    <cellStyle name="Normal 2 4 2 4 3" xfId="859" xr:uid="{00000000-0005-0000-0000-00003F020000}"/>
    <cellStyle name="Normal 2 4 2 4 4" xfId="546" xr:uid="{00000000-0005-0000-0000-000040020000}"/>
    <cellStyle name="Normal 2 4 2 5" xfId="1016" xr:uid="{00000000-0005-0000-0000-000041020000}"/>
    <cellStyle name="Normal 2 4 2 6" xfId="703" xr:uid="{00000000-0005-0000-0000-000042020000}"/>
    <cellStyle name="Normal 2 4 2 7" xfId="390" xr:uid="{00000000-0005-0000-0000-000043020000}"/>
    <cellStyle name="Normal 2 4 3" xfId="57" xr:uid="{00000000-0005-0000-0000-000044020000}"/>
    <cellStyle name="Normal 2 4 3 2" xfId="58" xr:uid="{00000000-0005-0000-0000-000045020000}"/>
    <cellStyle name="Normal 2 4 3 2 2" xfId="159" xr:uid="{00000000-0005-0000-0000-000046020000}"/>
    <cellStyle name="Normal 2 4 3 2 2 2" xfId="315" xr:uid="{00000000-0005-0000-0000-000047020000}"/>
    <cellStyle name="Normal 2 4 3 2 2 2 2" xfId="1254" xr:uid="{00000000-0005-0000-0000-000048020000}"/>
    <cellStyle name="Normal 2 4 3 2 2 2 3" xfId="941" xr:uid="{00000000-0005-0000-0000-000049020000}"/>
    <cellStyle name="Normal 2 4 3 2 2 2 4" xfId="628" xr:uid="{00000000-0005-0000-0000-00004A020000}"/>
    <cellStyle name="Normal 2 4 3 2 2 3" xfId="1098" xr:uid="{00000000-0005-0000-0000-00004B020000}"/>
    <cellStyle name="Normal 2 4 3 2 2 4" xfId="785" xr:uid="{00000000-0005-0000-0000-00004C020000}"/>
    <cellStyle name="Normal 2 4 3 2 2 5" xfId="472" xr:uid="{00000000-0005-0000-0000-00004D020000}"/>
    <cellStyle name="Normal 2 4 3 2 3" xfId="236" xr:uid="{00000000-0005-0000-0000-00004E020000}"/>
    <cellStyle name="Normal 2 4 3 2 3 2" xfId="1175" xr:uid="{00000000-0005-0000-0000-00004F020000}"/>
    <cellStyle name="Normal 2 4 3 2 3 3" xfId="862" xr:uid="{00000000-0005-0000-0000-000050020000}"/>
    <cellStyle name="Normal 2 4 3 2 3 4" xfId="549" xr:uid="{00000000-0005-0000-0000-000051020000}"/>
    <cellStyle name="Normal 2 4 3 2 4" xfId="1019" xr:uid="{00000000-0005-0000-0000-000052020000}"/>
    <cellStyle name="Normal 2 4 3 2 5" xfId="706" xr:uid="{00000000-0005-0000-0000-000053020000}"/>
    <cellStyle name="Normal 2 4 3 2 6" xfId="393" xr:uid="{00000000-0005-0000-0000-000054020000}"/>
    <cellStyle name="Normal 2 4 3 3" xfId="158" xr:uid="{00000000-0005-0000-0000-000055020000}"/>
    <cellStyle name="Normal 2 4 3 3 2" xfId="314" xr:uid="{00000000-0005-0000-0000-000056020000}"/>
    <cellStyle name="Normal 2 4 3 3 2 2" xfId="1253" xr:uid="{00000000-0005-0000-0000-000057020000}"/>
    <cellStyle name="Normal 2 4 3 3 2 3" xfId="940" xr:uid="{00000000-0005-0000-0000-000058020000}"/>
    <cellStyle name="Normal 2 4 3 3 2 4" xfId="627" xr:uid="{00000000-0005-0000-0000-000059020000}"/>
    <cellStyle name="Normal 2 4 3 3 3" xfId="1097" xr:uid="{00000000-0005-0000-0000-00005A020000}"/>
    <cellStyle name="Normal 2 4 3 3 4" xfId="784" xr:uid="{00000000-0005-0000-0000-00005B020000}"/>
    <cellStyle name="Normal 2 4 3 3 5" xfId="471" xr:uid="{00000000-0005-0000-0000-00005C020000}"/>
    <cellStyle name="Normal 2 4 3 4" xfId="235" xr:uid="{00000000-0005-0000-0000-00005D020000}"/>
    <cellStyle name="Normal 2 4 3 4 2" xfId="1174" xr:uid="{00000000-0005-0000-0000-00005E020000}"/>
    <cellStyle name="Normal 2 4 3 4 3" xfId="861" xr:uid="{00000000-0005-0000-0000-00005F020000}"/>
    <cellStyle name="Normal 2 4 3 4 4" xfId="548" xr:uid="{00000000-0005-0000-0000-000060020000}"/>
    <cellStyle name="Normal 2 4 3 5" xfId="1018" xr:uid="{00000000-0005-0000-0000-000061020000}"/>
    <cellStyle name="Normal 2 4 3 6" xfId="705" xr:uid="{00000000-0005-0000-0000-000062020000}"/>
    <cellStyle name="Normal 2 4 3 7" xfId="392" xr:uid="{00000000-0005-0000-0000-000063020000}"/>
    <cellStyle name="Normal 2 4 4" xfId="59" xr:uid="{00000000-0005-0000-0000-000064020000}"/>
    <cellStyle name="Normal 2 4 4 2" xfId="60" xr:uid="{00000000-0005-0000-0000-000065020000}"/>
    <cellStyle name="Normal 2 4 4 2 2" xfId="161" xr:uid="{00000000-0005-0000-0000-000066020000}"/>
    <cellStyle name="Normal 2 4 4 2 2 2" xfId="317" xr:uid="{00000000-0005-0000-0000-000067020000}"/>
    <cellStyle name="Normal 2 4 4 2 2 2 2" xfId="1256" xr:uid="{00000000-0005-0000-0000-000068020000}"/>
    <cellStyle name="Normal 2 4 4 2 2 2 3" xfId="943" xr:uid="{00000000-0005-0000-0000-000069020000}"/>
    <cellStyle name="Normal 2 4 4 2 2 2 4" xfId="630" xr:uid="{00000000-0005-0000-0000-00006A020000}"/>
    <cellStyle name="Normal 2 4 4 2 2 3" xfId="1100" xr:uid="{00000000-0005-0000-0000-00006B020000}"/>
    <cellStyle name="Normal 2 4 4 2 2 4" xfId="787" xr:uid="{00000000-0005-0000-0000-00006C020000}"/>
    <cellStyle name="Normal 2 4 4 2 2 5" xfId="474" xr:uid="{00000000-0005-0000-0000-00006D020000}"/>
    <cellStyle name="Normal 2 4 4 2 3" xfId="238" xr:uid="{00000000-0005-0000-0000-00006E020000}"/>
    <cellStyle name="Normal 2 4 4 2 3 2" xfId="1177" xr:uid="{00000000-0005-0000-0000-00006F020000}"/>
    <cellStyle name="Normal 2 4 4 2 3 3" xfId="864" xr:uid="{00000000-0005-0000-0000-000070020000}"/>
    <cellStyle name="Normal 2 4 4 2 3 4" xfId="551" xr:uid="{00000000-0005-0000-0000-000071020000}"/>
    <cellStyle name="Normal 2 4 4 2 4" xfId="1021" xr:uid="{00000000-0005-0000-0000-000072020000}"/>
    <cellStyle name="Normal 2 4 4 2 5" xfId="708" xr:uid="{00000000-0005-0000-0000-000073020000}"/>
    <cellStyle name="Normal 2 4 4 2 6" xfId="395" xr:uid="{00000000-0005-0000-0000-000074020000}"/>
    <cellStyle name="Normal 2 4 4 3" xfId="160" xr:uid="{00000000-0005-0000-0000-000075020000}"/>
    <cellStyle name="Normal 2 4 4 3 2" xfId="316" xr:uid="{00000000-0005-0000-0000-000076020000}"/>
    <cellStyle name="Normal 2 4 4 3 2 2" xfId="1255" xr:uid="{00000000-0005-0000-0000-000077020000}"/>
    <cellStyle name="Normal 2 4 4 3 2 3" xfId="942" xr:uid="{00000000-0005-0000-0000-000078020000}"/>
    <cellStyle name="Normal 2 4 4 3 2 4" xfId="629" xr:uid="{00000000-0005-0000-0000-000079020000}"/>
    <cellStyle name="Normal 2 4 4 3 3" xfId="1099" xr:uid="{00000000-0005-0000-0000-00007A020000}"/>
    <cellStyle name="Normal 2 4 4 3 4" xfId="786" xr:uid="{00000000-0005-0000-0000-00007B020000}"/>
    <cellStyle name="Normal 2 4 4 3 5" xfId="473" xr:uid="{00000000-0005-0000-0000-00007C020000}"/>
    <cellStyle name="Normal 2 4 4 4" xfId="237" xr:uid="{00000000-0005-0000-0000-00007D020000}"/>
    <cellStyle name="Normal 2 4 4 4 2" xfId="1176" xr:uid="{00000000-0005-0000-0000-00007E020000}"/>
    <cellStyle name="Normal 2 4 4 4 3" xfId="863" xr:uid="{00000000-0005-0000-0000-00007F020000}"/>
    <cellStyle name="Normal 2 4 4 4 4" xfId="550" xr:uid="{00000000-0005-0000-0000-000080020000}"/>
    <cellStyle name="Normal 2 4 4 5" xfId="1020" xr:uid="{00000000-0005-0000-0000-000081020000}"/>
    <cellStyle name="Normal 2 4 4 6" xfId="707" xr:uid="{00000000-0005-0000-0000-000082020000}"/>
    <cellStyle name="Normal 2 4 4 7" xfId="394" xr:uid="{00000000-0005-0000-0000-000083020000}"/>
    <cellStyle name="Normal 2 4 5" xfId="61" xr:uid="{00000000-0005-0000-0000-000084020000}"/>
    <cellStyle name="Normal 2 4 5 2" xfId="162" xr:uid="{00000000-0005-0000-0000-000085020000}"/>
    <cellStyle name="Normal 2 4 5 2 2" xfId="318" xr:uid="{00000000-0005-0000-0000-000086020000}"/>
    <cellStyle name="Normal 2 4 5 2 2 2" xfId="1257" xr:uid="{00000000-0005-0000-0000-000087020000}"/>
    <cellStyle name="Normal 2 4 5 2 2 3" xfId="944" xr:uid="{00000000-0005-0000-0000-000088020000}"/>
    <cellStyle name="Normal 2 4 5 2 2 4" xfId="631" xr:uid="{00000000-0005-0000-0000-000089020000}"/>
    <cellStyle name="Normal 2 4 5 2 3" xfId="1101" xr:uid="{00000000-0005-0000-0000-00008A020000}"/>
    <cellStyle name="Normal 2 4 5 2 4" xfId="788" xr:uid="{00000000-0005-0000-0000-00008B020000}"/>
    <cellStyle name="Normal 2 4 5 2 5" xfId="475" xr:uid="{00000000-0005-0000-0000-00008C020000}"/>
    <cellStyle name="Normal 2 4 5 3" xfId="239" xr:uid="{00000000-0005-0000-0000-00008D020000}"/>
    <cellStyle name="Normal 2 4 5 3 2" xfId="1178" xr:uid="{00000000-0005-0000-0000-00008E020000}"/>
    <cellStyle name="Normal 2 4 5 3 3" xfId="865" xr:uid="{00000000-0005-0000-0000-00008F020000}"/>
    <cellStyle name="Normal 2 4 5 3 4" xfId="552" xr:uid="{00000000-0005-0000-0000-000090020000}"/>
    <cellStyle name="Normal 2 4 5 4" xfId="1022" xr:uid="{00000000-0005-0000-0000-000091020000}"/>
    <cellStyle name="Normal 2 4 5 5" xfId="709" xr:uid="{00000000-0005-0000-0000-000092020000}"/>
    <cellStyle name="Normal 2 4 5 6" xfId="396" xr:uid="{00000000-0005-0000-0000-000093020000}"/>
    <cellStyle name="Normal 2 4 6" xfId="155" xr:uid="{00000000-0005-0000-0000-000094020000}"/>
    <cellStyle name="Normal 2 4 6 2" xfId="311" xr:uid="{00000000-0005-0000-0000-000095020000}"/>
    <cellStyle name="Normal 2 4 6 2 2" xfId="1250" xr:uid="{00000000-0005-0000-0000-000096020000}"/>
    <cellStyle name="Normal 2 4 6 2 3" xfId="937" xr:uid="{00000000-0005-0000-0000-000097020000}"/>
    <cellStyle name="Normal 2 4 6 2 4" xfId="624" xr:uid="{00000000-0005-0000-0000-000098020000}"/>
    <cellStyle name="Normal 2 4 6 3" xfId="1094" xr:uid="{00000000-0005-0000-0000-000099020000}"/>
    <cellStyle name="Normal 2 4 6 4" xfId="781" xr:uid="{00000000-0005-0000-0000-00009A020000}"/>
    <cellStyle name="Normal 2 4 6 5" xfId="468" xr:uid="{00000000-0005-0000-0000-00009B020000}"/>
    <cellStyle name="Normal 2 4 7" xfId="232" xr:uid="{00000000-0005-0000-0000-00009C020000}"/>
    <cellStyle name="Normal 2 4 7 2" xfId="1171" xr:uid="{00000000-0005-0000-0000-00009D020000}"/>
    <cellStyle name="Normal 2 4 7 3" xfId="858" xr:uid="{00000000-0005-0000-0000-00009E020000}"/>
    <cellStyle name="Normal 2 4 7 4" xfId="545" xr:uid="{00000000-0005-0000-0000-00009F020000}"/>
    <cellStyle name="Normal 2 4 8" xfId="1015" xr:uid="{00000000-0005-0000-0000-0000A0020000}"/>
    <cellStyle name="Normal 2 4 9" xfId="702" xr:uid="{00000000-0005-0000-0000-0000A1020000}"/>
    <cellStyle name="Normal 2 5" xfId="62" xr:uid="{00000000-0005-0000-0000-0000A2020000}"/>
    <cellStyle name="Normal 2 5 10" xfId="397" xr:uid="{00000000-0005-0000-0000-0000A3020000}"/>
    <cellStyle name="Normal 2 5 2" xfId="63" xr:uid="{00000000-0005-0000-0000-0000A4020000}"/>
    <cellStyle name="Normal 2 5 2 2" xfId="64" xr:uid="{00000000-0005-0000-0000-0000A5020000}"/>
    <cellStyle name="Normal 2 5 2 2 2" xfId="165" xr:uid="{00000000-0005-0000-0000-0000A6020000}"/>
    <cellStyle name="Normal 2 5 2 2 2 2" xfId="321" xr:uid="{00000000-0005-0000-0000-0000A7020000}"/>
    <cellStyle name="Normal 2 5 2 2 2 2 2" xfId="1260" xr:uid="{00000000-0005-0000-0000-0000A8020000}"/>
    <cellStyle name="Normal 2 5 2 2 2 2 3" xfId="947" xr:uid="{00000000-0005-0000-0000-0000A9020000}"/>
    <cellStyle name="Normal 2 5 2 2 2 2 4" xfId="634" xr:uid="{00000000-0005-0000-0000-0000AA020000}"/>
    <cellStyle name="Normal 2 5 2 2 2 3" xfId="1104" xr:uid="{00000000-0005-0000-0000-0000AB020000}"/>
    <cellStyle name="Normal 2 5 2 2 2 4" xfId="791" xr:uid="{00000000-0005-0000-0000-0000AC020000}"/>
    <cellStyle name="Normal 2 5 2 2 2 5" xfId="478" xr:uid="{00000000-0005-0000-0000-0000AD020000}"/>
    <cellStyle name="Normal 2 5 2 2 3" xfId="242" xr:uid="{00000000-0005-0000-0000-0000AE020000}"/>
    <cellStyle name="Normal 2 5 2 2 3 2" xfId="1181" xr:uid="{00000000-0005-0000-0000-0000AF020000}"/>
    <cellStyle name="Normal 2 5 2 2 3 3" xfId="868" xr:uid="{00000000-0005-0000-0000-0000B0020000}"/>
    <cellStyle name="Normal 2 5 2 2 3 4" xfId="555" xr:uid="{00000000-0005-0000-0000-0000B1020000}"/>
    <cellStyle name="Normal 2 5 2 2 4" xfId="1025" xr:uid="{00000000-0005-0000-0000-0000B2020000}"/>
    <cellStyle name="Normal 2 5 2 2 5" xfId="712" xr:uid="{00000000-0005-0000-0000-0000B3020000}"/>
    <cellStyle name="Normal 2 5 2 2 6" xfId="399" xr:uid="{00000000-0005-0000-0000-0000B4020000}"/>
    <cellStyle name="Normal 2 5 2 3" xfId="164" xr:uid="{00000000-0005-0000-0000-0000B5020000}"/>
    <cellStyle name="Normal 2 5 2 3 2" xfId="320" xr:uid="{00000000-0005-0000-0000-0000B6020000}"/>
    <cellStyle name="Normal 2 5 2 3 2 2" xfId="1259" xr:uid="{00000000-0005-0000-0000-0000B7020000}"/>
    <cellStyle name="Normal 2 5 2 3 2 3" xfId="946" xr:uid="{00000000-0005-0000-0000-0000B8020000}"/>
    <cellStyle name="Normal 2 5 2 3 2 4" xfId="633" xr:uid="{00000000-0005-0000-0000-0000B9020000}"/>
    <cellStyle name="Normal 2 5 2 3 3" xfId="1103" xr:uid="{00000000-0005-0000-0000-0000BA020000}"/>
    <cellStyle name="Normal 2 5 2 3 4" xfId="790" xr:uid="{00000000-0005-0000-0000-0000BB020000}"/>
    <cellStyle name="Normal 2 5 2 3 5" xfId="477" xr:uid="{00000000-0005-0000-0000-0000BC020000}"/>
    <cellStyle name="Normal 2 5 2 4" xfId="241" xr:uid="{00000000-0005-0000-0000-0000BD020000}"/>
    <cellStyle name="Normal 2 5 2 4 2" xfId="1180" xr:uid="{00000000-0005-0000-0000-0000BE020000}"/>
    <cellStyle name="Normal 2 5 2 4 3" xfId="867" xr:uid="{00000000-0005-0000-0000-0000BF020000}"/>
    <cellStyle name="Normal 2 5 2 4 4" xfId="554" xr:uid="{00000000-0005-0000-0000-0000C0020000}"/>
    <cellStyle name="Normal 2 5 2 5" xfId="1024" xr:uid="{00000000-0005-0000-0000-0000C1020000}"/>
    <cellStyle name="Normal 2 5 2 6" xfId="711" xr:uid="{00000000-0005-0000-0000-0000C2020000}"/>
    <cellStyle name="Normal 2 5 2 7" xfId="398" xr:uid="{00000000-0005-0000-0000-0000C3020000}"/>
    <cellStyle name="Normal 2 5 3" xfId="65" xr:uid="{00000000-0005-0000-0000-0000C4020000}"/>
    <cellStyle name="Normal 2 5 3 2" xfId="66" xr:uid="{00000000-0005-0000-0000-0000C5020000}"/>
    <cellStyle name="Normal 2 5 3 2 2" xfId="167" xr:uid="{00000000-0005-0000-0000-0000C6020000}"/>
    <cellStyle name="Normal 2 5 3 2 2 2" xfId="323" xr:uid="{00000000-0005-0000-0000-0000C7020000}"/>
    <cellStyle name="Normal 2 5 3 2 2 2 2" xfId="1262" xr:uid="{00000000-0005-0000-0000-0000C8020000}"/>
    <cellStyle name="Normal 2 5 3 2 2 2 3" xfId="949" xr:uid="{00000000-0005-0000-0000-0000C9020000}"/>
    <cellStyle name="Normal 2 5 3 2 2 2 4" xfId="636" xr:uid="{00000000-0005-0000-0000-0000CA020000}"/>
    <cellStyle name="Normal 2 5 3 2 2 3" xfId="1106" xr:uid="{00000000-0005-0000-0000-0000CB020000}"/>
    <cellStyle name="Normal 2 5 3 2 2 4" xfId="793" xr:uid="{00000000-0005-0000-0000-0000CC020000}"/>
    <cellStyle name="Normal 2 5 3 2 2 5" xfId="480" xr:uid="{00000000-0005-0000-0000-0000CD020000}"/>
    <cellStyle name="Normal 2 5 3 2 3" xfId="244" xr:uid="{00000000-0005-0000-0000-0000CE020000}"/>
    <cellStyle name="Normal 2 5 3 2 3 2" xfId="1183" xr:uid="{00000000-0005-0000-0000-0000CF020000}"/>
    <cellStyle name="Normal 2 5 3 2 3 3" xfId="870" xr:uid="{00000000-0005-0000-0000-0000D0020000}"/>
    <cellStyle name="Normal 2 5 3 2 3 4" xfId="557" xr:uid="{00000000-0005-0000-0000-0000D1020000}"/>
    <cellStyle name="Normal 2 5 3 2 4" xfId="1027" xr:uid="{00000000-0005-0000-0000-0000D2020000}"/>
    <cellStyle name="Normal 2 5 3 2 5" xfId="714" xr:uid="{00000000-0005-0000-0000-0000D3020000}"/>
    <cellStyle name="Normal 2 5 3 2 6" xfId="401" xr:uid="{00000000-0005-0000-0000-0000D4020000}"/>
    <cellStyle name="Normal 2 5 3 3" xfId="166" xr:uid="{00000000-0005-0000-0000-0000D5020000}"/>
    <cellStyle name="Normal 2 5 3 3 2" xfId="322" xr:uid="{00000000-0005-0000-0000-0000D6020000}"/>
    <cellStyle name="Normal 2 5 3 3 2 2" xfId="1261" xr:uid="{00000000-0005-0000-0000-0000D7020000}"/>
    <cellStyle name="Normal 2 5 3 3 2 3" xfId="948" xr:uid="{00000000-0005-0000-0000-0000D8020000}"/>
    <cellStyle name="Normal 2 5 3 3 2 4" xfId="635" xr:uid="{00000000-0005-0000-0000-0000D9020000}"/>
    <cellStyle name="Normal 2 5 3 3 3" xfId="1105" xr:uid="{00000000-0005-0000-0000-0000DA020000}"/>
    <cellStyle name="Normal 2 5 3 3 4" xfId="792" xr:uid="{00000000-0005-0000-0000-0000DB020000}"/>
    <cellStyle name="Normal 2 5 3 3 5" xfId="479" xr:uid="{00000000-0005-0000-0000-0000DC020000}"/>
    <cellStyle name="Normal 2 5 3 4" xfId="243" xr:uid="{00000000-0005-0000-0000-0000DD020000}"/>
    <cellStyle name="Normal 2 5 3 4 2" xfId="1182" xr:uid="{00000000-0005-0000-0000-0000DE020000}"/>
    <cellStyle name="Normal 2 5 3 4 3" xfId="869" xr:uid="{00000000-0005-0000-0000-0000DF020000}"/>
    <cellStyle name="Normal 2 5 3 4 4" xfId="556" xr:uid="{00000000-0005-0000-0000-0000E0020000}"/>
    <cellStyle name="Normal 2 5 3 5" xfId="1026" xr:uid="{00000000-0005-0000-0000-0000E1020000}"/>
    <cellStyle name="Normal 2 5 3 6" xfId="713" xr:uid="{00000000-0005-0000-0000-0000E2020000}"/>
    <cellStyle name="Normal 2 5 3 7" xfId="400" xr:uid="{00000000-0005-0000-0000-0000E3020000}"/>
    <cellStyle name="Normal 2 5 4" xfId="67" xr:uid="{00000000-0005-0000-0000-0000E4020000}"/>
    <cellStyle name="Normal 2 5 4 2" xfId="68" xr:uid="{00000000-0005-0000-0000-0000E5020000}"/>
    <cellStyle name="Normal 2 5 4 2 2" xfId="169" xr:uid="{00000000-0005-0000-0000-0000E6020000}"/>
    <cellStyle name="Normal 2 5 4 2 2 2" xfId="325" xr:uid="{00000000-0005-0000-0000-0000E7020000}"/>
    <cellStyle name="Normal 2 5 4 2 2 2 2" xfId="1264" xr:uid="{00000000-0005-0000-0000-0000E8020000}"/>
    <cellStyle name="Normal 2 5 4 2 2 2 3" xfId="951" xr:uid="{00000000-0005-0000-0000-0000E9020000}"/>
    <cellStyle name="Normal 2 5 4 2 2 2 4" xfId="638" xr:uid="{00000000-0005-0000-0000-0000EA020000}"/>
    <cellStyle name="Normal 2 5 4 2 2 3" xfId="1108" xr:uid="{00000000-0005-0000-0000-0000EB020000}"/>
    <cellStyle name="Normal 2 5 4 2 2 4" xfId="795" xr:uid="{00000000-0005-0000-0000-0000EC020000}"/>
    <cellStyle name="Normal 2 5 4 2 2 5" xfId="482" xr:uid="{00000000-0005-0000-0000-0000ED020000}"/>
    <cellStyle name="Normal 2 5 4 2 3" xfId="246" xr:uid="{00000000-0005-0000-0000-0000EE020000}"/>
    <cellStyle name="Normal 2 5 4 2 3 2" xfId="1185" xr:uid="{00000000-0005-0000-0000-0000EF020000}"/>
    <cellStyle name="Normal 2 5 4 2 3 3" xfId="872" xr:uid="{00000000-0005-0000-0000-0000F0020000}"/>
    <cellStyle name="Normal 2 5 4 2 3 4" xfId="559" xr:uid="{00000000-0005-0000-0000-0000F1020000}"/>
    <cellStyle name="Normal 2 5 4 2 4" xfId="1029" xr:uid="{00000000-0005-0000-0000-0000F2020000}"/>
    <cellStyle name="Normal 2 5 4 2 5" xfId="716" xr:uid="{00000000-0005-0000-0000-0000F3020000}"/>
    <cellStyle name="Normal 2 5 4 2 6" xfId="403" xr:uid="{00000000-0005-0000-0000-0000F4020000}"/>
    <cellStyle name="Normal 2 5 4 3" xfId="168" xr:uid="{00000000-0005-0000-0000-0000F5020000}"/>
    <cellStyle name="Normal 2 5 4 3 2" xfId="324" xr:uid="{00000000-0005-0000-0000-0000F6020000}"/>
    <cellStyle name="Normal 2 5 4 3 2 2" xfId="1263" xr:uid="{00000000-0005-0000-0000-0000F7020000}"/>
    <cellStyle name="Normal 2 5 4 3 2 3" xfId="950" xr:uid="{00000000-0005-0000-0000-0000F8020000}"/>
    <cellStyle name="Normal 2 5 4 3 2 4" xfId="637" xr:uid="{00000000-0005-0000-0000-0000F9020000}"/>
    <cellStyle name="Normal 2 5 4 3 3" xfId="1107" xr:uid="{00000000-0005-0000-0000-0000FA020000}"/>
    <cellStyle name="Normal 2 5 4 3 4" xfId="794" xr:uid="{00000000-0005-0000-0000-0000FB020000}"/>
    <cellStyle name="Normal 2 5 4 3 5" xfId="481" xr:uid="{00000000-0005-0000-0000-0000FC020000}"/>
    <cellStyle name="Normal 2 5 4 4" xfId="245" xr:uid="{00000000-0005-0000-0000-0000FD020000}"/>
    <cellStyle name="Normal 2 5 4 4 2" xfId="1184" xr:uid="{00000000-0005-0000-0000-0000FE020000}"/>
    <cellStyle name="Normal 2 5 4 4 3" xfId="871" xr:uid="{00000000-0005-0000-0000-0000FF020000}"/>
    <cellStyle name="Normal 2 5 4 4 4" xfId="558" xr:uid="{00000000-0005-0000-0000-000000030000}"/>
    <cellStyle name="Normal 2 5 4 5" xfId="1028" xr:uid="{00000000-0005-0000-0000-000001030000}"/>
    <cellStyle name="Normal 2 5 4 6" xfId="715" xr:uid="{00000000-0005-0000-0000-000002030000}"/>
    <cellStyle name="Normal 2 5 4 7" xfId="402" xr:uid="{00000000-0005-0000-0000-000003030000}"/>
    <cellStyle name="Normal 2 5 5" xfId="69" xr:uid="{00000000-0005-0000-0000-000004030000}"/>
    <cellStyle name="Normal 2 5 5 2" xfId="170" xr:uid="{00000000-0005-0000-0000-000005030000}"/>
    <cellStyle name="Normal 2 5 5 2 2" xfId="326" xr:uid="{00000000-0005-0000-0000-000006030000}"/>
    <cellStyle name="Normal 2 5 5 2 2 2" xfId="1265" xr:uid="{00000000-0005-0000-0000-000007030000}"/>
    <cellStyle name="Normal 2 5 5 2 2 3" xfId="952" xr:uid="{00000000-0005-0000-0000-000008030000}"/>
    <cellStyle name="Normal 2 5 5 2 2 4" xfId="639" xr:uid="{00000000-0005-0000-0000-000009030000}"/>
    <cellStyle name="Normal 2 5 5 2 3" xfId="1109" xr:uid="{00000000-0005-0000-0000-00000A030000}"/>
    <cellStyle name="Normal 2 5 5 2 4" xfId="796" xr:uid="{00000000-0005-0000-0000-00000B030000}"/>
    <cellStyle name="Normal 2 5 5 2 5" xfId="483" xr:uid="{00000000-0005-0000-0000-00000C030000}"/>
    <cellStyle name="Normal 2 5 5 3" xfId="247" xr:uid="{00000000-0005-0000-0000-00000D030000}"/>
    <cellStyle name="Normal 2 5 5 3 2" xfId="1186" xr:uid="{00000000-0005-0000-0000-00000E030000}"/>
    <cellStyle name="Normal 2 5 5 3 3" xfId="873" xr:uid="{00000000-0005-0000-0000-00000F030000}"/>
    <cellStyle name="Normal 2 5 5 3 4" xfId="560" xr:uid="{00000000-0005-0000-0000-000010030000}"/>
    <cellStyle name="Normal 2 5 5 4" xfId="1030" xr:uid="{00000000-0005-0000-0000-000011030000}"/>
    <cellStyle name="Normal 2 5 5 5" xfId="717" xr:uid="{00000000-0005-0000-0000-000012030000}"/>
    <cellStyle name="Normal 2 5 5 6" xfId="404" xr:uid="{00000000-0005-0000-0000-000013030000}"/>
    <cellStyle name="Normal 2 5 6" xfId="163" xr:uid="{00000000-0005-0000-0000-000014030000}"/>
    <cellStyle name="Normal 2 5 6 2" xfId="319" xr:uid="{00000000-0005-0000-0000-000015030000}"/>
    <cellStyle name="Normal 2 5 6 2 2" xfId="1258" xr:uid="{00000000-0005-0000-0000-000016030000}"/>
    <cellStyle name="Normal 2 5 6 2 3" xfId="945" xr:uid="{00000000-0005-0000-0000-000017030000}"/>
    <cellStyle name="Normal 2 5 6 2 4" xfId="632" xr:uid="{00000000-0005-0000-0000-000018030000}"/>
    <cellStyle name="Normal 2 5 6 3" xfId="1102" xr:uid="{00000000-0005-0000-0000-000019030000}"/>
    <cellStyle name="Normal 2 5 6 4" xfId="789" xr:uid="{00000000-0005-0000-0000-00001A030000}"/>
    <cellStyle name="Normal 2 5 6 5" xfId="476" xr:uid="{00000000-0005-0000-0000-00001B030000}"/>
    <cellStyle name="Normal 2 5 7" xfId="240" xr:uid="{00000000-0005-0000-0000-00001C030000}"/>
    <cellStyle name="Normal 2 5 7 2" xfId="1179" xr:uid="{00000000-0005-0000-0000-00001D030000}"/>
    <cellStyle name="Normal 2 5 7 3" xfId="866" xr:uid="{00000000-0005-0000-0000-00001E030000}"/>
    <cellStyle name="Normal 2 5 7 4" xfId="553" xr:uid="{00000000-0005-0000-0000-00001F030000}"/>
    <cellStyle name="Normal 2 5 8" xfId="1023" xr:uid="{00000000-0005-0000-0000-000020030000}"/>
    <cellStyle name="Normal 2 5 9" xfId="710" xr:uid="{00000000-0005-0000-0000-000021030000}"/>
    <cellStyle name="Normal 2 6" xfId="70" xr:uid="{00000000-0005-0000-0000-000022030000}"/>
    <cellStyle name="Normal 2 6 10" xfId="405" xr:uid="{00000000-0005-0000-0000-000023030000}"/>
    <cellStyle name="Normal 2 6 2" xfId="71" xr:uid="{00000000-0005-0000-0000-000024030000}"/>
    <cellStyle name="Normal 2 6 2 2" xfId="72" xr:uid="{00000000-0005-0000-0000-000025030000}"/>
    <cellStyle name="Normal 2 6 2 2 2" xfId="173" xr:uid="{00000000-0005-0000-0000-000026030000}"/>
    <cellStyle name="Normal 2 6 2 2 2 2" xfId="329" xr:uid="{00000000-0005-0000-0000-000027030000}"/>
    <cellStyle name="Normal 2 6 2 2 2 2 2" xfId="1268" xr:uid="{00000000-0005-0000-0000-000028030000}"/>
    <cellStyle name="Normal 2 6 2 2 2 2 3" xfId="955" xr:uid="{00000000-0005-0000-0000-000029030000}"/>
    <cellStyle name="Normal 2 6 2 2 2 2 4" xfId="642" xr:uid="{00000000-0005-0000-0000-00002A030000}"/>
    <cellStyle name="Normal 2 6 2 2 2 3" xfId="1112" xr:uid="{00000000-0005-0000-0000-00002B030000}"/>
    <cellStyle name="Normal 2 6 2 2 2 4" xfId="799" xr:uid="{00000000-0005-0000-0000-00002C030000}"/>
    <cellStyle name="Normal 2 6 2 2 2 5" xfId="486" xr:uid="{00000000-0005-0000-0000-00002D030000}"/>
    <cellStyle name="Normal 2 6 2 2 3" xfId="250" xr:uid="{00000000-0005-0000-0000-00002E030000}"/>
    <cellStyle name="Normal 2 6 2 2 3 2" xfId="1189" xr:uid="{00000000-0005-0000-0000-00002F030000}"/>
    <cellStyle name="Normal 2 6 2 2 3 3" xfId="876" xr:uid="{00000000-0005-0000-0000-000030030000}"/>
    <cellStyle name="Normal 2 6 2 2 3 4" xfId="563" xr:uid="{00000000-0005-0000-0000-000031030000}"/>
    <cellStyle name="Normal 2 6 2 2 4" xfId="1033" xr:uid="{00000000-0005-0000-0000-000032030000}"/>
    <cellStyle name="Normal 2 6 2 2 5" xfId="720" xr:uid="{00000000-0005-0000-0000-000033030000}"/>
    <cellStyle name="Normal 2 6 2 2 6" xfId="407" xr:uid="{00000000-0005-0000-0000-000034030000}"/>
    <cellStyle name="Normal 2 6 2 3" xfId="172" xr:uid="{00000000-0005-0000-0000-000035030000}"/>
    <cellStyle name="Normal 2 6 2 3 2" xfId="328" xr:uid="{00000000-0005-0000-0000-000036030000}"/>
    <cellStyle name="Normal 2 6 2 3 2 2" xfId="1267" xr:uid="{00000000-0005-0000-0000-000037030000}"/>
    <cellStyle name="Normal 2 6 2 3 2 3" xfId="954" xr:uid="{00000000-0005-0000-0000-000038030000}"/>
    <cellStyle name="Normal 2 6 2 3 2 4" xfId="641" xr:uid="{00000000-0005-0000-0000-000039030000}"/>
    <cellStyle name="Normal 2 6 2 3 3" xfId="1111" xr:uid="{00000000-0005-0000-0000-00003A030000}"/>
    <cellStyle name="Normal 2 6 2 3 4" xfId="798" xr:uid="{00000000-0005-0000-0000-00003B030000}"/>
    <cellStyle name="Normal 2 6 2 3 5" xfId="485" xr:uid="{00000000-0005-0000-0000-00003C030000}"/>
    <cellStyle name="Normal 2 6 2 4" xfId="249" xr:uid="{00000000-0005-0000-0000-00003D030000}"/>
    <cellStyle name="Normal 2 6 2 4 2" xfId="1188" xr:uid="{00000000-0005-0000-0000-00003E030000}"/>
    <cellStyle name="Normal 2 6 2 4 3" xfId="875" xr:uid="{00000000-0005-0000-0000-00003F030000}"/>
    <cellStyle name="Normal 2 6 2 4 4" xfId="562" xr:uid="{00000000-0005-0000-0000-000040030000}"/>
    <cellStyle name="Normal 2 6 2 5" xfId="1032" xr:uid="{00000000-0005-0000-0000-000041030000}"/>
    <cellStyle name="Normal 2 6 2 6" xfId="719" xr:uid="{00000000-0005-0000-0000-000042030000}"/>
    <cellStyle name="Normal 2 6 2 7" xfId="406" xr:uid="{00000000-0005-0000-0000-000043030000}"/>
    <cellStyle name="Normal 2 6 3" xfId="73" xr:uid="{00000000-0005-0000-0000-000044030000}"/>
    <cellStyle name="Normal 2 6 3 2" xfId="74" xr:uid="{00000000-0005-0000-0000-000045030000}"/>
    <cellStyle name="Normal 2 6 3 2 2" xfId="175" xr:uid="{00000000-0005-0000-0000-000046030000}"/>
    <cellStyle name="Normal 2 6 3 2 2 2" xfId="331" xr:uid="{00000000-0005-0000-0000-000047030000}"/>
    <cellStyle name="Normal 2 6 3 2 2 2 2" xfId="1270" xr:uid="{00000000-0005-0000-0000-000048030000}"/>
    <cellStyle name="Normal 2 6 3 2 2 2 3" xfId="957" xr:uid="{00000000-0005-0000-0000-000049030000}"/>
    <cellStyle name="Normal 2 6 3 2 2 2 4" xfId="644" xr:uid="{00000000-0005-0000-0000-00004A030000}"/>
    <cellStyle name="Normal 2 6 3 2 2 3" xfId="1114" xr:uid="{00000000-0005-0000-0000-00004B030000}"/>
    <cellStyle name="Normal 2 6 3 2 2 4" xfId="801" xr:uid="{00000000-0005-0000-0000-00004C030000}"/>
    <cellStyle name="Normal 2 6 3 2 2 5" xfId="488" xr:uid="{00000000-0005-0000-0000-00004D030000}"/>
    <cellStyle name="Normal 2 6 3 2 3" xfId="252" xr:uid="{00000000-0005-0000-0000-00004E030000}"/>
    <cellStyle name="Normal 2 6 3 2 3 2" xfId="1191" xr:uid="{00000000-0005-0000-0000-00004F030000}"/>
    <cellStyle name="Normal 2 6 3 2 3 3" xfId="878" xr:uid="{00000000-0005-0000-0000-000050030000}"/>
    <cellStyle name="Normal 2 6 3 2 3 4" xfId="565" xr:uid="{00000000-0005-0000-0000-000051030000}"/>
    <cellStyle name="Normal 2 6 3 2 4" xfId="1035" xr:uid="{00000000-0005-0000-0000-000052030000}"/>
    <cellStyle name="Normal 2 6 3 2 5" xfId="722" xr:uid="{00000000-0005-0000-0000-000053030000}"/>
    <cellStyle name="Normal 2 6 3 2 6" xfId="409" xr:uid="{00000000-0005-0000-0000-000054030000}"/>
    <cellStyle name="Normal 2 6 3 3" xfId="174" xr:uid="{00000000-0005-0000-0000-000055030000}"/>
    <cellStyle name="Normal 2 6 3 3 2" xfId="330" xr:uid="{00000000-0005-0000-0000-000056030000}"/>
    <cellStyle name="Normal 2 6 3 3 2 2" xfId="1269" xr:uid="{00000000-0005-0000-0000-000057030000}"/>
    <cellStyle name="Normal 2 6 3 3 2 3" xfId="956" xr:uid="{00000000-0005-0000-0000-000058030000}"/>
    <cellStyle name="Normal 2 6 3 3 2 4" xfId="643" xr:uid="{00000000-0005-0000-0000-000059030000}"/>
    <cellStyle name="Normal 2 6 3 3 3" xfId="1113" xr:uid="{00000000-0005-0000-0000-00005A030000}"/>
    <cellStyle name="Normal 2 6 3 3 4" xfId="800" xr:uid="{00000000-0005-0000-0000-00005B030000}"/>
    <cellStyle name="Normal 2 6 3 3 5" xfId="487" xr:uid="{00000000-0005-0000-0000-00005C030000}"/>
    <cellStyle name="Normal 2 6 3 4" xfId="251" xr:uid="{00000000-0005-0000-0000-00005D030000}"/>
    <cellStyle name="Normal 2 6 3 4 2" xfId="1190" xr:uid="{00000000-0005-0000-0000-00005E030000}"/>
    <cellStyle name="Normal 2 6 3 4 3" xfId="877" xr:uid="{00000000-0005-0000-0000-00005F030000}"/>
    <cellStyle name="Normal 2 6 3 4 4" xfId="564" xr:uid="{00000000-0005-0000-0000-000060030000}"/>
    <cellStyle name="Normal 2 6 3 5" xfId="1034" xr:uid="{00000000-0005-0000-0000-000061030000}"/>
    <cellStyle name="Normal 2 6 3 6" xfId="721" xr:uid="{00000000-0005-0000-0000-000062030000}"/>
    <cellStyle name="Normal 2 6 3 7" xfId="408" xr:uid="{00000000-0005-0000-0000-000063030000}"/>
    <cellStyle name="Normal 2 6 4" xfId="75" xr:uid="{00000000-0005-0000-0000-000064030000}"/>
    <cellStyle name="Normal 2 6 4 2" xfId="76" xr:uid="{00000000-0005-0000-0000-000065030000}"/>
    <cellStyle name="Normal 2 6 4 2 2" xfId="177" xr:uid="{00000000-0005-0000-0000-000066030000}"/>
    <cellStyle name="Normal 2 6 4 2 2 2" xfId="333" xr:uid="{00000000-0005-0000-0000-000067030000}"/>
    <cellStyle name="Normal 2 6 4 2 2 2 2" xfId="1272" xr:uid="{00000000-0005-0000-0000-000068030000}"/>
    <cellStyle name="Normal 2 6 4 2 2 2 3" xfId="959" xr:uid="{00000000-0005-0000-0000-000069030000}"/>
    <cellStyle name="Normal 2 6 4 2 2 2 4" xfId="646" xr:uid="{00000000-0005-0000-0000-00006A030000}"/>
    <cellStyle name="Normal 2 6 4 2 2 3" xfId="1116" xr:uid="{00000000-0005-0000-0000-00006B030000}"/>
    <cellStyle name="Normal 2 6 4 2 2 4" xfId="803" xr:uid="{00000000-0005-0000-0000-00006C030000}"/>
    <cellStyle name="Normal 2 6 4 2 2 5" xfId="490" xr:uid="{00000000-0005-0000-0000-00006D030000}"/>
    <cellStyle name="Normal 2 6 4 2 3" xfId="254" xr:uid="{00000000-0005-0000-0000-00006E030000}"/>
    <cellStyle name="Normal 2 6 4 2 3 2" xfId="1193" xr:uid="{00000000-0005-0000-0000-00006F030000}"/>
    <cellStyle name="Normal 2 6 4 2 3 3" xfId="880" xr:uid="{00000000-0005-0000-0000-000070030000}"/>
    <cellStyle name="Normal 2 6 4 2 3 4" xfId="567" xr:uid="{00000000-0005-0000-0000-000071030000}"/>
    <cellStyle name="Normal 2 6 4 2 4" xfId="1037" xr:uid="{00000000-0005-0000-0000-000072030000}"/>
    <cellStyle name="Normal 2 6 4 2 5" xfId="724" xr:uid="{00000000-0005-0000-0000-000073030000}"/>
    <cellStyle name="Normal 2 6 4 2 6" xfId="411" xr:uid="{00000000-0005-0000-0000-000074030000}"/>
    <cellStyle name="Normal 2 6 4 3" xfId="176" xr:uid="{00000000-0005-0000-0000-000075030000}"/>
    <cellStyle name="Normal 2 6 4 3 2" xfId="332" xr:uid="{00000000-0005-0000-0000-000076030000}"/>
    <cellStyle name="Normal 2 6 4 3 2 2" xfId="1271" xr:uid="{00000000-0005-0000-0000-000077030000}"/>
    <cellStyle name="Normal 2 6 4 3 2 3" xfId="958" xr:uid="{00000000-0005-0000-0000-000078030000}"/>
    <cellStyle name="Normal 2 6 4 3 2 4" xfId="645" xr:uid="{00000000-0005-0000-0000-000079030000}"/>
    <cellStyle name="Normal 2 6 4 3 3" xfId="1115" xr:uid="{00000000-0005-0000-0000-00007A030000}"/>
    <cellStyle name="Normal 2 6 4 3 4" xfId="802" xr:uid="{00000000-0005-0000-0000-00007B030000}"/>
    <cellStyle name="Normal 2 6 4 3 5" xfId="489" xr:uid="{00000000-0005-0000-0000-00007C030000}"/>
    <cellStyle name="Normal 2 6 4 4" xfId="253" xr:uid="{00000000-0005-0000-0000-00007D030000}"/>
    <cellStyle name="Normal 2 6 4 4 2" xfId="1192" xr:uid="{00000000-0005-0000-0000-00007E030000}"/>
    <cellStyle name="Normal 2 6 4 4 3" xfId="879" xr:uid="{00000000-0005-0000-0000-00007F030000}"/>
    <cellStyle name="Normal 2 6 4 4 4" xfId="566" xr:uid="{00000000-0005-0000-0000-000080030000}"/>
    <cellStyle name="Normal 2 6 4 5" xfId="1036" xr:uid="{00000000-0005-0000-0000-000081030000}"/>
    <cellStyle name="Normal 2 6 4 6" xfId="723" xr:uid="{00000000-0005-0000-0000-000082030000}"/>
    <cellStyle name="Normal 2 6 4 7" xfId="410" xr:uid="{00000000-0005-0000-0000-000083030000}"/>
    <cellStyle name="Normal 2 6 5" xfId="77" xr:uid="{00000000-0005-0000-0000-000084030000}"/>
    <cellStyle name="Normal 2 6 5 2" xfId="178" xr:uid="{00000000-0005-0000-0000-000085030000}"/>
    <cellStyle name="Normal 2 6 5 2 2" xfId="334" xr:uid="{00000000-0005-0000-0000-000086030000}"/>
    <cellStyle name="Normal 2 6 5 2 2 2" xfId="1273" xr:uid="{00000000-0005-0000-0000-000087030000}"/>
    <cellStyle name="Normal 2 6 5 2 2 3" xfId="960" xr:uid="{00000000-0005-0000-0000-000088030000}"/>
    <cellStyle name="Normal 2 6 5 2 2 4" xfId="647" xr:uid="{00000000-0005-0000-0000-000089030000}"/>
    <cellStyle name="Normal 2 6 5 2 3" xfId="1117" xr:uid="{00000000-0005-0000-0000-00008A030000}"/>
    <cellStyle name="Normal 2 6 5 2 4" xfId="804" xr:uid="{00000000-0005-0000-0000-00008B030000}"/>
    <cellStyle name="Normal 2 6 5 2 5" xfId="491" xr:uid="{00000000-0005-0000-0000-00008C030000}"/>
    <cellStyle name="Normal 2 6 5 3" xfId="255" xr:uid="{00000000-0005-0000-0000-00008D030000}"/>
    <cellStyle name="Normal 2 6 5 3 2" xfId="1194" xr:uid="{00000000-0005-0000-0000-00008E030000}"/>
    <cellStyle name="Normal 2 6 5 3 3" xfId="881" xr:uid="{00000000-0005-0000-0000-00008F030000}"/>
    <cellStyle name="Normal 2 6 5 3 4" xfId="568" xr:uid="{00000000-0005-0000-0000-000090030000}"/>
    <cellStyle name="Normal 2 6 5 4" xfId="1038" xr:uid="{00000000-0005-0000-0000-000091030000}"/>
    <cellStyle name="Normal 2 6 5 5" xfId="725" xr:uid="{00000000-0005-0000-0000-000092030000}"/>
    <cellStyle name="Normal 2 6 5 6" xfId="412" xr:uid="{00000000-0005-0000-0000-000093030000}"/>
    <cellStyle name="Normal 2 6 6" xfId="171" xr:uid="{00000000-0005-0000-0000-000094030000}"/>
    <cellStyle name="Normal 2 6 6 2" xfId="327" xr:uid="{00000000-0005-0000-0000-000095030000}"/>
    <cellStyle name="Normal 2 6 6 2 2" xfId="1266" xr:uid="{00000000-0005-0000-0000-000096030000}"/>
    <cellStyle name="Normal 2 6 6 2 3" xfId="953" xr:uid="{00000000-0005-0000-0000-000097030000}"/>
    <cellStyle name="Normal 2 6 6 2 4" xfId="640" xr:uid="{00000000-0005-0000-0000-000098030000}"/>
    <cellStyle name="Normal 2 6 6 3" xfId="1110" xr:uid="{00000000-0005-0000-0000-000099030000}"/>
    <cellStyle name="Normal 2 6 6 4" xfId="797" xr:uid="{00000000-0005-0000-0000-00009A030000}"/>
    <cellStyle name="Normal 2 6 6 5" xfId="484" xr:uid="{00000000-0005-0000-0000-00009B030000}"/>
    <cellStyle name="Normal 2 6 7" xfId="248" xr:uid="{00000000-0005-0000-0000-00009C030000}"/>
    <cellStyle name="Normal 2 6 7 2" xfId="1187" xr:uid="{00000000-0005-0000-0000-00009D030000}"/>
    <cellStyle name="Normal 2 6 7 3" xfId="874" xr:uid="{00000000-0005-0000-0000-00009E030000}"/>
    <cellStyle name="Normal 2 6 7 4" xfId="561" xr:uid="{00000000-0005-0000-0000-00009F030000}"/>
    <cellStyle name="Normal 2 6 8" xfId="1031" xr:uid="{00000000-0005-0000-0000-0000A0030000}"/>
    <cellStyle name="Normal 2 6 9" xfId="718" xr:uid="{00000000-0005-0000-0000-0000A1030000}"/>
    <cellStyle name="Normal 2 7" xfId="78" xr:uid="{00000000-0005-0000-0000-0000A2030000}"/>
    <cellStyle name="Normal 2 7 2" xfId="79" xr:uid="{00000000-0005-0000-0000-0000A3030000}"/>
    <cellStyle name="Normal 2 7 2 2" xfId="180" xr:uid="{00000000-0005-0000-0000-0000A4030000}"/>
    <cellStyle name="Normal 2 7 2 2 2" xfId="336" xr:uid="{00000000-0005-0000-0000-0000A5030000}"/>
    <cellStyle name="Normal 2 7 2 2 2 2" xfId="1275" xr:uid="{00000000-0005-0000-0000-0000A6030000}"/>
    <cellStyle name="Normal 2 7 2 2 2 3" xfId="962" xr:uid="{00000000-0005-0000-0000-0000A7030000}"/>
    <cellStyle name="Normal 2 7 2 2 2 4" xfId="649" xr:uid="{00000000-0005-0000-0000-0000A8030000}"/>
    <cellStyle name="Normal 2 7 2 2 3" xfId="1119" xr:uid="{00000000-0005-0000-0000-0000A9030000}"/>
    <cellStyle name="Normal 2 7 2 2 4" xfId="806" xr:uid="{00000000-0005-0000-0000-0000AA030000}"/>
    <cellStyle name="Normal 2 7 2 2 5" xfId="493" xr:uid="{00000000-0005-0000-0000-0000AB030000}"/>
    <cellStyle name="Normal 2 7 2 3" xfId="257" xr:uid="{00000000-0005-0000-0000-0000AC030000}"/>
    <cellStyle name="Normal 2 7 2 3 2" xfId="1196" xr:uid="{00000000-0005-0000-0000-0000AD030000}"/>
    <cellStyle name="Normal 2 7 2 3 3" xfId="883" xr:uid="{00000000-0005-0000-0000-0000AE030000}"/>
    <cellStyle name="Normal 2 7 2 3 4" xfId="570" xr:uid="{00000000-0005-0000-0000-0000AF030000}"/>
    <cellStyle name="Normal 2 7 2 4" xfId="1040" xr:uid="{00000000-0005-0000-0000-0000B0030000}"/>
    <cellStyle name="Normal 2 7 2 5" xfId="727" xr:uid="{00000000-0005-0000-0000-0000B1030000}"/>
    <cellStyle name="Normal 2 7 2 6" xfId="414" xr:uid="{00000000-0005-0000-0000-0000B2030000}"/>
    <cellStyle name="Normal 2 7 3" xfId="179" xr:uid="{00000000-0005-0000-0000-0000B3030000}"/>
    <cellStyle name="Normal 2 7 3 2" xfId="335" xr:uid="{00000000-0005-0000-0000-0000B4030000}"/>
    <cellStyle name="Normal 2 7 3 2 2" xfId="1274" xr:uid="{00000000-0005-0000-0000-0000B5030000}"/>
    <cellStyle name="Normal 2 7 3 2 3" xfId="961" xr:uid="{00000000-0005-0000-0000-0000B6030000}"/>
    <cellStyle name="Normal 2 7 3 2 4" xfId="648" xr:uid="{00000000-0005-0000-0000-0000B7030000}"/>
    <cellStyle name="Normal 2 7 3 3" xfId="1118" xr:uid="{00000000-0005-0000-0000-0000B8030000}"/>
    <cellStyle name="Normal 2 7 3 4" xfId="805" xr:uid="{00000000-0005-0000-0000-0000B9030000}"/>
    <cellStyle name="Normal 2 7 3 5" xfId="492" xr:uid="{00000000-0005-0000-0000-0000BA030000}"/>
    <cellStyle name="Normal 2 7 4" xfId="256" xr:uid="{00000000-0005-0000-0000-0000BB030000}"/>
    <cellStyle name="Normal 2 7 4 2" xfId="1195" xr:uid="{00000000-0005-0000-0000-0000BC030000}"/>
    <cellStyle name="Normal 2 7 4 3" xfId="882" xr:uid="{00000000-0005-0000-0000-0000BD030000}"/>
    <cellStyle name="Normal 2 7 4 4" xfId="569" xr:uid="{00000000-0005-0000-0000-0000BE030000}"/>
    <cellStyle name="Normal 2 7 5" xfId="1039" xr:uid="{00000000-0005-0000-0000-0000BF030000}"/>
    <cellStyle name="Normal 2 7 6" xfId="726" xr:uid="{00000000-0005-0000-0000-0000C0030000}"/>
    <cellStyle name="Normal 2 7 7" xfId="413" xr:uid="{00000000-0005-0000-0000-0000C1030000}"/>
    <cellStyle name="Normal 2 8" xfId="80" xr:uid="{00000000-0005-0000-0000-0000C2030000}"/>
    <cellStyle name="Normal 2 8 2" xfId="81" xr:uid="{00000000-0005-0000-0000-0000C3030000}"/>
    <cellStyle name="Normal 2 8 2 2" xfId="182" xr:uid="{00000000-0005-0000-0000-0000C4030000}"/>
    <cellStyle name="Normal 2 8 2 2 2" xfId="338" xr:uid="{00000000-0005-0000-0000-0000C5030000}"/>
    <cellStyle name="Normal 2 8 2 2 2 2" xfId="1277" xr:uid="{00000000-0005-0000-0000-0000C6030000}"/>
    <cellStyle name="Normal 2 8 2 2 2 3" xfId="964" xr:uid="{00000000-0005-0000-0000-0000C7030000}"/>
    <cellStyle name="Normal 2 8 2 2 2 4" xfId="651" xr:uid="{00000000-0005-0000-0000-0000C8030000}"/>
    <cellStyle name="Normal 2 8 2 2 3" xfId="1121" xr:uid="{00000000-0005-0000-0000-0000C9030000}"/>
    <cellStyle name="Normal 2 8 2 2 4" xfId="808" xr:uid="{00000000-0005-0000-0000-0000CA030000}"/>
    <cellStyle name="Normal 2 8 2 2 5" xfId="495" xr:uid="{00000000-0005-0000-0000-0000CB030000}"/>
    <cellStyle name="Normal 2 8 2 3" xfId="259" xr:uid="{00000000-0005-0000-0000-0000CC030000}"/>
    <cellStyle name="Normal 2 8 2 3 2" xfId="1198" xr:uid="{00000000-0005-0000-0000-0000CD030000}"/>
    <cellStyle name="Normal 2 8 2 3 3" xfId="885" xr:uid="{00000000-0005-0000-0000-0000CE030000}"/>
    <cellStyle name="Normal 2 8 2 3 4" xfId="572" xr:uid="{00000000-0005-0000-0000-0000CF030000}"/>
    <cellStyle name="Normal 2 8 2 4" xfId="1042" xr:uid="{00000000-0005-0000-0000-0000D0030000}"/>
    <cellStyle name="Normal 2 8 2 5" xfId="729" xr:uid="{00000000-0005-0000-0000-0000D1030000}"/>
    <cellStyle name="Normal 2 8 2 6" xfId="416" xr:uid="{00000000-0005-0000-0000-0000D2030000}"/>
    <cellStyle name="Normal 2 8 3" xfId="181" xr:uid="{00000000-0005-0000-0000-0000D3030000}"/>
    <cellStyle name="Normal 2 8 3 2" xfId="337" xr:uid="{00000000-0005-0000-0000-0000D4030000}"/>
    <cellStyle name="Normal 2 8 3 2 2" xfId="1276" xr:uid="{00000000-0005-0000-0000-0000D5030000}"/>
    <cellStyle name="Normal 2 8 3 2 3" xfId="963" xr:uid="{00000000-0005-0000-0000-0000D6030000}"/>
    <cellStyle name="Normal 2 8 3 2 4" xfId="650" xr:uid="{00000000-0005-0000-0000-0000D7030000}"/>
    <cellStyle name="Normal 2 8 3 3" xfId="1120" xr:uid="{00000000-0005-0000-0000-0000D8030000}"/>
    <cellStyle name="Normal 2 8 3 4" xfId="807" xr:uid="{00000000-0005-0000-0000-0000D9030000}"/>
    <cellStyle name="Normal 2 8 3 5" xfId="494" xr:uid="{00000000-0005-0000-0000-0000DA030000}"/>
    <cellStyle name="Normal 2 8 4" xfId="258" xr:uid="{00000000-0005-0000-0000-0000DB030000}"/>
    <cellStyle name="Normal 2 8 4 2" xfId="1197" xr:uid="{00000000-0005-0000-0000-0000DC030000}"/>
    <cellStyle name="Normal 2 8 4 3" xfId="884" xr:uid="{00000000-0005-0000-0000-0000DD030000}"/>
    <cellStyle name="Normal 2 8 4 4" xfId="571" xr:uid="{00000000-0005-0000-0000-0000DE030000}"/>
    <cellStyle name="Normal 2 8 5" xfId="1041" xr:uid="{00000000-0005-0000-0000-0000DF030000}"/>
    <cellStyle name="Normal 2 8 6" xfId="728" xr:uid="{00000000-0005-0000-0000-0000E0030000}"/>
    <cellStyle name="Normal 2 8 7" xfId="415" xr:uid="{00000000-0005-0000-0000-0000E1030000}"/>
    <cellStyle name="Normal 2 9" xfId="82" xr:uid="{00000000-0005-0000-0000-0000E2030000}"/>
    <cellStyle name="Normal 2 9 2" xfId="83" xr:uid="{00000000-0005-0000-0000-0000E3030000}"/>
    <cellStyle name="Normal 2 9 2 2" xfId="184" xr:uid="{00000000-0005-0000-0000-0000E4030000}"/>
    <cellStyle name="Normal 2 9 2 2 2" xfId="340" xr:uid="{00000000-0005-0000-0000-0000E5030000}"/>
    <cellStyle name="Normal 2 9 2 2 2 2" xfId="1279" xr:uid="{00000000-0005-0000-0000-0000E6030000}"/>
    <cellStyle name="Normal 2 9 2 2 2 3" xfId="966" xr:uid="{00000000-0005-0000-0000-0000E7030000}"/>
    <cellStyle name="Normal 2 9 2 2 2 4" xfId="653" xr:uid="{00000000-0005-0000-0000-0000E8030000}"/>
    <cellStyle name="Normal 2 9 2 2 3" xfId="1123" xr:uid="{00000000-0005-0000-0000-0000E9030000}"/>
    <cellStyle name="Normal 2 9 2 2 4" xfId="810" xr:uid="{00000000-0005-0000-0000-0000EA030000}"/>
    <cellStyle name="Normal 2 9 2 2 5" xfId="497" xr:uid="{00000000-0005-0000-0000-0000EB030000}"/>
    <cellStyle name="Normal 2 9 2 3" xfId="261" xr:uid="{00000000-0005-0000-0000-0000EC030000}"/>
    <cellStyle name="Normal 2 9 2 3 2" xfId="1200" xr:uid="{00000000-0005-0000-0000-0000ED030000}"/>
    <cellStyle name="Normal 2 9 2 3 3" xfId="887" xr:uid="{00000000-0005-0000-0000-0000EE030000}"/>
    <cellStyle name="Normal 2 9 2 3 4" xfId="574" xr:uid="{00000000-0005-0000-0000-0000EF030000}"/>
    <cellStyle name="Normal 2 9 2 4" xfId="1044" xr:uid="{00000000-0005-0000-0000-0000F0030000}"/>
    <cellStyle name="Normal 2 9 2 5" xfId="731" xr:uid="{00000000-0005-0000-0000-0000F1030000}"/>
    <cellStyle name="Normal 2 9 2 6" xfId="418" xr:uid="{00000000-0005-0000-0000-0000F2030000}"/>
    <cellStyle name="Normal 2 9 3" xfId="183" xr:uid="{00000000-0005-0000-0000-0000F3030000}"/>
    <cellStyle name="Normal 2 9 3 2" xfId="339" xr:uid="{00000000-0005-0000-0000-0000F4030000}"/>
    <cellStyle name="Normal 2 9 3 2 2" xfId="1278" xr:uid="{00000000-0005-0000-0000-0000F5030000}"/>
    <cellStyle name="Normal 2 9 3 2 3" xfId="965" xr:uid="{00000000-0005-0000-0000-0000F6030000}"/>
    <cellStyle name="Normal 2 9 3 2 4" xfId="652" xr:uid="{00000000-0005-0000-0000-0000F7030000}"/>
    <cellStyle name="Normal 2 9 3 3" xfId="1122" xr:uid="{00000000-0005-0000-0000-0000F8030000}"/>
    <cellStyle name="Normal 2 9 3 4" xfId="809" xr:uid="{00000000-0005-0000-0000-0000F9030000}"/>
    <cellStyle name="Normal 2 9 3 5" xfId="496" xr:uid="{00000000-0005-0000-0000-0000FA030000}"/>
    <cellStyle name="Normal 2 9 4" xfId="260" xr:uid="{00000000-0005-0000-0000-0000FB030000}"/>
    <cellStyle name="Normal 2 9 4 2" xfId="1199" xr:uid="{00000000-0005-0000-0000-0000FC030000}"/>
    <cellStyle name="Normal 2 9 4 3" xfId="886" xr:uid="{00000000-0005-0000-0000-0000FD030000}"/>
    <cellStyle name="Normal 2 9 4 4" xfId="573" xr:uid="{00000000-0005-0000-0000-0000FE030000}"/>
    <cellStyle name="Normal 2 9 5" xfId="1043" xr:uid="{00000000-0005-0000-0000-0000FF030000}"/>
    <cellStyle name="Normal 2 9 6" xfId="730" xr:uid="{00000000-0005-0000-0000-000000040000}"/>
    <cellStyle name="Normal 2 9 7" xfId="417" xr:uid="{00000000-0005-0000-0000-000001040000}"/>
    <cellStyle name="Normal 2_Resp" xfId="84" xr:uid="{00000000-0005-0000-0000-000002040000}"/>
    <cellStyle name="Normal 3" xfId="12" xr:uid="{00000000-0005-0000-0000-000003040000}"/>
    <cellStyle name="Normal 3 2" xfId="13" xr:uid="{00000000-0005-0000-0000-000004040000}"/>
    <cellStyle name="Normal 3 2 2" xfId="121" xr:uid="{00000000-0005-0000-0000-000005040000}"/>
    <cellStyle name="Normal 3 2 2 2" xfId="277" xr:uid="{00000000-0005-0000-0000-000006040000}"/>
    <cellStyle name="Normal 3 2 2 2 2" xfId="1216" xr:uid="{00000000-0005-0000-0000-000007040000}"/>
    <cellStyle name="Normal 3 2 2 2 3" xfId="903" xr:uid="{00000000-0005-0000-0000-000008040000}"/>
    <cellStyle name="Normal 3 2 2 2 4" xfId="590" xr:uid="{00000000-0005-0000-0000-000009040000}"/>
    <cellStyle name="Normal 3 2 2 3" xfId="1060" xr:uid="{00000000-0005-0000-0000-00000A040000}"/>
    <cellStyle name="Normal 3 2 2 4" xfId="747" xr:uid="{00000000-0005-0000-0000-00000B040000}"/>
    <cellStyle name="Normal 3 2 2 5" xfId="434" xr:uid="{00000000-0005-0000-0000-00000C040000}"/>
    <cellStyle name="Normal 3 2 3" xfId="198" xr:uid="{00000000-0005-0000-0000-00000D040000}"/>
    <cellStyle name="Normal 3 2 3 2" xfId="1137" xr:uid="{00000000-0005-0000-0000-00000E040000}"/>
    <cellStyle name="Normal 3 2 3 3" xfId="824" xr:uid="{00000000-0005-0000-0000-00000F040000}"/>
    <cellStyle name="Normal 3 2 3 4" xfId="511" xr:uid="{00000000-0005-0000-0000-000010040000}"/>
    <cellStyle name="Normal 3 2 4" xfId="981" xr:uid="{00000000-0005-0000-0000-000011040000}"/>
    <cellStyle name="Normal 3 2 5" xfId="668" xr:uid="{00000000-0005-0000-0000-000012040000}"/>
    <cellStyle name="Normal 3 2 6" xfId="355" xr:uid="{00000000-0005-0000-0000-000013040000}"/>
    <cellStyle name="Normal 3 3" xfId="120" xr:uid="{00000000-0005-0000-0000-000014040000}"/>
    <cellStyle name="Normal 3 3 2" xfId="276" xr:uid="{00000000-0005-0000-0000-000015040000}"/>
    <cellStyle name="Normal 3 3 2 2" xfId="1215" xr:uid="{00000000-0005-0000-0000-000016040000}"/>
    <cellStyle name="Normal 3 3 2 3" xfId="902" xr:uid="{00000000-0005-0000-0000-000017040000}"/>
    <cellStyle name="Normal 3 3 2 4" xfId="589" xr:uid="{00000000-0005-0000-0000-000018040000}"/>
    <cellStyle name="Normal 3 3 3" xfId="1059" xr:uid="{00000000-0005-0000-0000-000019040000}"/>
    <cellStyle name="Normal 3 3 4" xfId="746" xr:uid="{00000000-0005-0000-0000-00001A040000}"/>
    <cellStyle name="Normal 3 3 5" xfId="433" xr:uid="{00000000-0005-0000-0000-00001B040000}"/>
    <cellStyle name="Normal 3 4" xfId="197" xr:uid="{00000000-0005-0000-0000-00001C040000}"/>
    <cellStyle name="Normal 3 4 2" xfId="1136" xr:uid="{00000000-0005-0000-0000-00001D040000}"/>
    <cellStyle name="Normal 3 4 3" xfId="823" xr:uid="{00000000-0005-0000-0000-00001E040000}"/>
    <cellStyle name="Normal 3 4 4" xfId="510" xr:uid="{00000000-0005-0000-0000-00001F040000}"/>
    <cellStyle name="Normal 3 5" xfId="980" xr:uid="{00000000-0005-0000-0000-000020040000}"/>
    <cellStyle name="Normal 3 6" xfId="667" xr:uid="{00000000-0005-0000-0000-000021040000}"/>
    <cellStyle name="Normal 3 7" xfId="354" xr:uid="{00000000-0005-0000-0000-000022040000}"/>
    <cellStyle name="Normal 4" xfId="14" xr:uid="{00000000-0005-0000-0000-000023040000}"/>
    <cellStyle name="Normal 4 2" xfId="117" xr:uid="{00000000-0005-0000-0000-000024040000}"/>
    <cellStyle name="Normal 4 2 2" xfId="274" xr:uid="{00000000-0005-0000-0000-000025040000}"/>
    <cellStyle name="Normal 4 2 2 2" xfId="1213" xr:uid="{00000000-0005-0000-0000-000026040000}"/>
    <cellStyle name="Normal 4 2 2 3" xfId="900" xr:uid="{00000000-0005-0000-0000-000027040000}"/>
    <cellStyle name="Normal 4 2 2 4" xfId="587" xr:uid="{00000000-0005-0000-0000-000028040000}"/>
    <cellStyle name="Normal 4 2 3" xfId="1057" xr:uid="{00000000-0005-0000-0000-000029040000}"/>
    <cellStyle name="Normal 4 2 4" xfId="744" xr:uid="{00000000-0005-0000-0000-00002A040000}"/>
    <cellStyle name="Normal 4 2 5" xfId="431" xr:uid="{00000000-0005-0000-0000-00002B040000}"/>
    <cellStyle name="Normal 4 3" xfId="122" xr:uid="{00000000-0005-0000-0000-00002C040000}"/>
    <cellStyle name="Normal 4 3 2" xfId="278" xr:uid="{00000000-0005-0000-0000-00002D040000}"/>
    <cellStyle name="Normal 4 3 2 2" xfId="1217" xr:uid="{00000000-0005-0000-0000-00002E040000}"/>
    <cellStyle name="Normal 4 3 2 3" xfId="904" xr:uid="{00000000-0005-0000-0000-00002F040000}"/>
    <cellStyle name="Normal 4 3 2 4" xfId="591" xr:uid="{00000000-0005-0000-0000-000030040000}"/>
    <cellStyle name="Normal 4 3 3" xfId="1061" xr:uid="{00000000-0005-0000-0000-000031040000}"/>
    <cellStyle name="Normal 4 3 4" xfId="748" xr:uid="{00000000-0005-0000-0000-000032040000}"/>
    <cellStyle name="Normal 4 3 5" xfId="435" xr:uid="{00000000-0005-0000-0000-000033040000}"/>
    <cellStyle name="Normal 4 4" xfId="199" xr:uid="{00000000-0005-0000-0000-000034040000}"/>
    <cellStyle name="Normal 4 4 2" xfId="1138" xr:uid="{00000000-0005-0000-0000-000035040000}"/>
    <cellStyle name="Normal 4 4 3" xfId="825" xr:uid="{00000000-0005-0000-0000-000036040000}"/>
    <cellStyle name="Normal 4 4 4" xfId="512" xr:uid="{00000000-0005-0000-0000-000037040000}"/>
    <cellStyle name="Normal 4 5" xfId="982" xr:uid="{00000000-0005-0000-0000-000038040000}"/>
    <cellStyle name="Normal 4 6" xfId="669" xr:uid="{00000000-0005-0000-0000-000039040000}"/>
    <cellStyle name="Normal 4 7" xfId="356" xr:uid="{00000000-0005-0000-0000-00003A040000}"/>
    <cellStyle name="Normal 5" xfId="15" xr:uid="{00000000-0005-0000-0000-00003B040000}"/>
    <cellStyle name="Normal 6" xfId="18" xr:uid="{00000000-0005-0000-0000-00003C040000}"/>
    <cellStyle name="Normal 6 2" xfId="23" xr:uid="{00000000-0005-0000-0000-00003D040000}"/>
    <cellStyle name="Normal 6 2 2" xfId="90" xr:uid="{00000000-0005-0000-0000-00003E040000}"/>
    <cellStyle name="Normal 6 2 2 2" xfId="96" xr:uid="{00000000-0005-0000-0000-00003F040000}"/>
    <cellStyle name="Normal 6 2 2 2 2" xfId="193" xr:uid="{00000000-0005-0000-0000-000040040000}"/>
    <cellStyle name="Normal 6 2 2 2 2 2" xfId="349" xr:uid="{00000000-0005-0000-0000-000041040000}"/>
    <cellStyle name="Normal 6 2 2 2 2 2 2" xfId="1288" xr:uid="{00000000-0005-0000-0000-000042040000}"/>
    <cellStyle name="Normal 6 2 2 2 2 2 3" xfId="975" xr:uid="{00000000-0005-0000-0000-000043040000}"/>
    <cellStyle name="Normal 6 2 2 2 2 2 4" xfId="662" xr:uid="{00000000-0005-0000-0000-000044040000}"/>
    <cellStyle name="Normal 6 2 2 2 2 3" xfId="1132" xr:uid="{00000000-0005-0000-0000-000045040000}"/>
    <cellStyle name="Normal 6 2 2 2 2 4" xfId="819" xr:uid="{00000000-0005-0000-0000-000046040000}"/>
    <cellStyle name="Normal 6 2 2 2 2 5" xfId="506" xr:uid="{00000000-0005-0000-0000-000047040000}"/>
    <cellStyle name="Normal 6 2 2 2 3" xfId="270" xr:uid="{00000000-0005-0000-0000-000048040000}"/>
    <cellStyle name="Normal 6 2 2 2 3 2" xfId="1209" xr:uid="{00000000-0005-0000-0000-000049040000}"/>
    <cellStyle name="Normal 6 2 2 2 3 3" xfId="896" xr:uid="{00000000-0005-0000-0000-00004A040000}"/>
    <cellStyle name="Normal 6 2 2 2 3 4" xfId="583" xr:uid="{00000000-0005-0000-0000-00004B040000}"/>
    <cellStyle name="Normal 6 2 2 2 4" xfId="1053" xr:uid="{00000000-0005-0000-0000-00004C040000}"/>
    <cellStyle name="Normal 6 2 2 2 5" xfId="740" xr:uid="{00000000-0005-0000-0000-00004D040000}"/>
    <cellStyle name="Normal 6 2 2 2 6" xfId="427" xr:uid="{00000000-0005-0000-0000-00004E040000}"/>
    <cellStyle name="Normal 6 2 2 3" xfId="187" xr:uid="{00000000-0005-0000-0000-00004F040000}"/>
    <cellStyle name="Normal 6 2 2 3 2" xfId="343" xr:uid="{00000000-0005-0000-0000-000050040000}"/>
    <cellStyle name="Normal 6 2 2 3 2 2" xfId="1282" xr:uid="{00000000-0005-0000-0000-000051040000}"/>
    <cellStyle name="Normal 6 2 2 3 2 3" xfId="969" xr:uid="{00000000-0005-0000-0000-000052040000}"/>
    <cellStyle name="Normal 6 2 2 3 2 4" xfId="656" xr:uid="{00000000-0005-0000-0000-000053040000}"/>
    <cellStyle name="Normal 6 2 2 3 3" xfId="1126" xr:uid="{00000000-0005-0000-0000-000054040000}"/>
    <cellStyle name="Normal 6 2 2 3 4" xfId="813" xr:uid="{00000000-0005-0000-0000-000055040000}"/>
    <cellStyle name="Normal 6 2 2 3 5" xfId="500" xr:uid="{00000000-0005-0000-0000-000056040000}"/>
    <cellStyle name="Normal 6 2 2 4" xfId="264" xr:uid="{00000000-0005-0000-0000-000057040000}"/>
    <cellStyle name="Normal 6 2 2 4 2" xfId="1203" xr:uid="{00000000-0005-0000-0000-000058040000}"/>
    <cellStyle name="Normal 6 2 2 4 3" xfId="890" xr:uid="{00000000-0005-0000-0000-000059040000}"/>
    <cellStyle name="Normal 6 2 2 4 4" xfId="577" xr:uid="{00000000-0005-0000-0000-00005A040000}"/>
    <cellStyle name="Normal 6 2 2 5" xfId="353" xr:uid="{00000000-0005-0000-0000-00005B040000}"/>
    <cellStyle name="Normal 6 2 2 5 2" xfId="979" xr:uid="{00000000-0005-0000-0000-00005C040000}"/>
    <cellStyle name="Normal 6 2 2 5 3" xfId="666" xr:uid="{00000000-0005-0000-0000-00005D040000}"/>
    <cellStyle name="Normal 6 2 2 5 4" xfId="1293" xr:uid="{00000000-0005-0000-0000-00005E040000}"/>
    <cellStyle name="Normal 6 2 2 6" xfId="1047" xr:uid="{00000000-0005-0000-0000-00005F040000}"/>
    <cellStyle name="Normal 6 2 2 7" xfId="734" xr:uid="{00000000-0005-0000-0000-000060040000}"/>
    <cellStyle name="Normal 6 2 2 8" xfId="421" xr:uid="{00000000-0005-0000-0000-000061040000}"/>
    <cellStyle name="Normal 6 2 3" xfId="127" xr:uid="{00000000-0005-0000-0000-000062040000}"/>
    <cellStyle name="Normal 6 2 3 2" xfId="283" xr:uid="{00000000-0005-0000-0000-000063040000}"/>
    <cellStyle name="Normal 6 2 3 2 2" xfId="1222" xr:uid="{00000000-0005-0000-0000-000064040000}"/>
    <cellStyle name="Normal 6 2 3 2 3" xfId="909" xr:uid="{00000000-0005-0000-0000-000065040000}"/>
    <cellStyle name="Normal 6 2 3 2 4" xfId="596" xr:uid="{00000000-0005-0000-0000-000066040000}"/>
    <cellStyle name="Normal 6 2 3 3" xfId="1066" xr:uid="{00000000-0005-0000-0000-000067040000}"/>
    <cellStyle name="Normal 6 2 3 4" xfId="753" xr:uid="{00000000-0005-0000-0000-000068040000}"/>
    <cellStyle name="Normal 6 2 3 5" xfId="440" xr:uid="{00000000-0005-0000-0000-000069040000}"/>
    <cellStyle name="Normal 6 2 4" xfId="204" xr:uid="{00000000-0005-0000-0000-00006A040000}"/>
    <cellStyle name="Normal 6 2 4 2" xfId="1143" xr:uid="{00000000-0005-0000-0000-00006B040000}"/>
    <cellStyle name="Normal 6 2 4 3" xfId="830" xr:uid="{00000000-0005-0000-0000-00006C040000}"/>
    <cellStyle name="Normal 6 2 4 4" xfId="517" xr:uid="{00000000-0005-0000-0000-00006D040000}"/>
    <cellStyle name="Normal 6 2 5" xfId="987" xr:uid="{00000000-0005-0000-0000-00006E040000}"/>
    <cellStyle name="Normal 6 2 6" xfId="674" xr:uid="{00000000-0005-0000-0000-00006F040000}"/>
    <cellStyle name="Normal 6 2 7" xfId="361" xr:uid="{00000000-0005-0000-0000-000070040000}"/>
    <cellStyle name="Normal 6 3" xfId="123" xr:uid="{00000000-0005-0000-0000-000071040000}"/>
    <cellStyle name="Normal 6 3 2" xfId="279" xr:uid="{00000000-0005-0000-0000-000072040000}"/>
    <cellStyle name="Normal 6 3 2 2" xfId="1218" xr:uid="{00000000-0005-0000-0000-000073040000}"/>
    <cellStyle name="Normal 6 3 2 3" xfId="905" xr:uid="{00000000-0005-0000-0000-000074040000}"/>
    <cellStyle name="Normal 6 3 2 4" xfId="592" xr:uid="{00000000-0005-0000-0000-000075040000}"/>
    <cellStyle name="Normal 6 3 3" xfId="1062" xr:uid="{00000000-0005-0000-0000-000076040000}"/>
    <cellStyle name="Normal 6 3 4" xfId="749" xr:uid="{00000000-0005-0000-0000-000077040000}"/>
    <cellStyle name="Normal 6 3 5" xfId="436" xr:uid="{00000000-0005-0000-0000-000078040000}"/>
    <cellStyle name="Normal 6 4" xfId="200" xr:uid="{00000000-0005-0000-0000-000079040000}"/>
    <cellStyle name="Normal 6 4 2" xfId="1139" xr:uid="{00000000-0005-0000-0000-00007A040000}"/>
    <cellStyle name="Normal 6 4 3" xfId="826" xr:uid="{00000000-0005-0000-0000-00007B040000}"/>
    <cellStyle name="Normal 6 4 4" xfId="513" xr:uid="{00000000-0005-0000-0000-00007C040000}"/>
    <cellStyle name="Normal 6 5" xfId="983" xr:uid="{00000000-0005-0000-0000-00007D040000}"/>
    <cellStyle name="Normal 6 6" xfId="670" xr:uid="{00000000-0005-0000-0000-00007E040000}"/>
    <cellStyle name="Normal 6 7" xfId="357" xr:uid="{00000000-0005-0000-0000-00007F040000}"/>
    <cellStyle name="Normal 7" xfId="85" xr:uid="{00000000-0005-0000-0000-000080040000}"/>
    <cellStyle name="Normal 8" xfId="86" xr:uid="{00000000-0005-0000-0000-000081040000}"/>
    <cellStyle name="Normal 9" xfId="87" xr:uid="{00000000-0005-0000-0000-000082040000}"/>
    <cellStyle name="Note 2" xfId="19" xr:uid="{00000000-0005-0000-0000-000083040000}"/>
    <cellStyle name="Note 2 2" xfId="24" xr:uid="{00000000-0005-0000-0000-000084040000}"/>
    <cellStyle name="Note 2 2 2" xfId="91" xr:uid="{00000000-0005-0000-0000-000085040000}"/>
    <cellStyle name="Note 2 2 2 2" xfId="97" xr:uid="{00000000-0005-0000-0000-000086040000}"/>
    <cellStyle name="Note 2 2 2 2 2" xfId="194" xr:uid="{00000000-0005-0000-0000-000087040000}"/>
    <cellStyle name="Note 2 2 2 2 2 2" xfId="350" xr:uid="{00000000-0005-0000-0000-000088040000}"/>
    <cellStyle name="Note 2 2 2 2 2 2 2" xfId="1289" xr:uid="{00000000-0005-0000-0000-000089040000}"/>
    <cellStyle name="Note 2 2 2 2 2 2 3" xfId="976" xr:uid="{00000000-0005-0000-0000-00008A040000}"/>
    <cellStyle name="Note 2 2 2 2 2 2 4" xfId="663" xr:uid="{00000000-0005-0000-0000-00008B040000}"/>
    <cellStyle name="Note 2 2 2 2 2 3" xfId="1133" xr:uid="{00000000-0005-0000-0000-00008C040000}"/>
    <cellStyle name="Note 2 2 2 2 2 4" xfId="820" xr:uid="{00000000-0005-0000-0000-00008D040000}"/>
    <cellStyle name="Note 2 2 2 2 2 5" xfId="507" xr:uid="{00000000-0005-0000-0000-00008E040000}"/>
    <cellStyle name="Note 2 2 2 2 3" xfId="271" xr:uid="{00000000-0005-0000-0000-00008F040000}"/>
    <cellStyle name="Note 2 2 2 2 3 2" xfId="1210" xr:uid="{00000000-0005-0000-0000-000090040000}"/>
    <cellStyle name="Note 2 2 2 2 3 3" xfId="897" xr:uid="{00000000-0005-0000-0000-000091040000}"/>
    <cellStyle name="Note 2 2 2 2 3 4" xfId="584" xr:uid="{00000000-0005-0000-0000-000092040000}"/>
    <cellStyle name="Note 2 2 2 2 4" xfId="1054" xr:uid="{00000000-0005-0000-0000-000093040000}"/>
    <cellStyle name="Note 2 2 2 2 5" xfId="741" xr:uid="{00000000-0005-0000-0000-000094040000}"/>
    <cellStyle name="Note 2 2 2 2 6" xfId="428" xr:uid="{00000000-0005-0000-0000-000095040000}"/>
    <cellStyle name="Note 2 2 2 3" xfId="188" xr:uid="{00000000-0005-0000-0000-000096040000}"/>
    <cellStyle name="Note 2 2 2 3 2" xfId="344" xr:uid="{00000000-0005-0000-0000-000097040000}"/>
    <cellStyle name="Note 2 2 2 3 2 2" xfId="1283" xr:uid="{00000000-0005-0000-0000-000098040000}"/>
    <cellStyle name="Note 2 2 2 3 2 3" xfId="970" xr:uid="{00000000-0005-0000-0000-000099040000}"/>
    <cellStyle name="Note 2 2 2 3 2 4" xfId="657" xr:uid="{00000000-0005-0000-0000-00009A040000}"/>
    <cellStyle name="Note 2 2 2 3 3" xfId="1127" xr:uid="{00000000-0005-0000-0000-00009B040000}"/>
    <cellStyle name="Note 2 2 2 3 4" xfId="814" xr:uid="{00000000-0005-0000-0000-00009C040000}"/>
    <cellStyle name="Note 2 2 2 3 5" xfId="501" xr:uid="{00000000-0005-0000-0000-00009D040000}"/>
    <cellStyle name="Note 2 2 2 4" xfId="265" xr:uid="{00000000-0005-0000-0000-00009E040000}"/>
    <cellStyle name="Note 2 2 2 4 2" xfId="1204" xr:uid="{00000000-0005-0000-0000-00009F040000}"/>
    <cellStyle name="Note 2 2 2 4 3" xfId="891" xr:uid="{00000000-0005-0000-0000-0000A0040000}"/>
    <cellStyle name="Note 2 2 2 4 4" xfId="578" xr:uid="{00000000-0005-0000-0000-0000A1040000}"/>
    <cellStyle name="Note 2 2 2 5" xfId="1048" xr:uid="{00000000-0005-0000-0000-0000A2040000}"/>
    <cellStyle name="Note 2 2 2 6" xfId="735" xr:uid="{00000000-0005-0000-0000-0000A3040000}"/>
    <cellStyle name="Note 2 2 2 7" xfId="422" xr:uid="{00000000-0005-0000-0000-0000A4040000}"/>
    <cellStyle name="Note 2 2 3" xfId="128" xr:uid="{00000000-0005-0000-0000-0000A5040000}"/>
    <cellStyle name="Note 2 2 3 2" xfId="284" xr:uid="{00000000-0005-0000-0000-0000A6040000}"/>
    <cellStyle name="Note 2 2 3 2 2" xfId="1223" xr:uid="{00000000-0005-0000-0000-0000A7040000}"/>
    <cellStyle name="Note 2 2 3 2 3" xfId="910" xr:uid="{00000000-0005-0000-0000-0000A8040000}"/>
    <cellStyle name="Note 2 2 3 2 4" xfId="597" xr:uid="{00000000-0005-0000-0000-0000A9040000}"/>
    <cellStyle name="Note 2 2 3 3" xfId="1067" xr:uid="{00000000-0005-0000-0000-0000AA040000}"/>
    <cellStyle name="Note 2 2 3 4" xfId="754" xr:uid="{00000000-0005-0000-0000-0000AB040000}"/>
    <cellStyle name="Note 2 2 3 5" xfId="441" xr:uid="{00000000-0005-0000-0000-0000AC040000}"/>
    <cellStyle name="Note 2 2 4" xfId="205" xr:uid="{00000000-0005-0000-0000-0000AD040000}"/>
    <cellStyle name="Note 2 2 4 2" xfId="1144" xr:uid="{00000000-0005-0000-0000-0000AE040000}"/>
    <cellStyle name="Note 2 2 4 3" xfId="831" xr:uid="{00000000-0005-0000-0000-0000AF040000}"/>
    <cellStyle name="Note 2 2 4 4" xfId="518" xr:uid="{00000000-0005-0000-0000-0000B0040000}"/>
    <cellStyle name="Note 2 2 5" xfId="988" xr:uid="{00000000-0005-0000-0000-0000B1040000}"/>
    <cellStyle name="Note 2 2 6" xfId="675" xr:uid="{00000000-0005-0000-0000-0000B2040000}"/>
    <cellStyle name="Note 2 2 7" xfId="362" xr:uid="{00000000-0005-0000-0000-0000B3040000}"/>
    <cellStyle name="Note 2 3" xfId="124" xr:uid="{00000000-0005-0000-0000-0000B4040000}"/>
    <cellStyle name="Note 2 3 2" xfId="280" xr:uid="{00000000-0005-0000-0000-0000B5040000}"/>
    <cellStyle name="Note 2 3 2 2" xfId="1219" xr:uid="{00000000-0005-0000-0000-0000B6040000}"/>
    <cellStyle name="Note 2 3 2 3" xfId="906" xr:uid="{00000000-0005-0000-0000-0000B7040000}"/>
    <cellStyle name="Note 2 3 2 4" xfId="593" xr:uid="{00000000-0005-0000-0000-0000B8040000}"/>
    <cellStyle name="Note 2 3 3" xfId="1063" xr:uid="{00000000-0005-0000-0000-0000B9040000}"/>
    <cellStyle name="Note 2 3 4" xfId="750" xr:uid="{00000000-0005-0000-0000-0000BA040000}"/>
    <cellStyle name="Note 2 3 5" xfId="437" xr:uid="{00000000-0005-0000-0000-0000BB040000}"/>
    <cellStyle name="Note 2 4" xfId="201" xr:uid="{00000000-0005-0000-0000-0000BC040000}"/>
    <cellStyle name="Note 2 4 2" xfId="1140" xr:uid="{00000000-0005-0000-0000-0000BD040000}"/>
    <cellStyle name="Note 2 4 3" xfId="827" xr:uid="{00000000-0005-0000-0000-0000BE040000}"/>
    <cellStyle name="Note 2 4 4" xfId="514" xr:uid="{00000000-0005-0000-0000-0000BF040000}"/>
    <cellStyle name="Note 2 5" xfId="984" xr:uid="{00000000-0005-0000-0000-0000C0040000}"/>
    <cellStyle name="Note 2 6" xfId="671" xr:uid="{00000000-0005-0000-0000-0000C1040000}"/>
    <cellStyle name="Note 2 7" xfId="358" xr:uid="{00000000-0005-0000-0000-0000C2040000}"/>
    <cellStyle name="Note 3" xfId="88" xr:uid="{00000000-0005-0000-0000-0000C3040000}"/>
    <cellStyle name="Note 3 2" xfId="89" xr:uid="{00000000-0005-0000-0000-0000C4040000}"/>
    <cellStyle name="Note 3 2 2" xfId="186" xr:uid="{00000000-0005-0000-0000-0000C5040000}"/>
    <cellStyle name="Note 3 2 2 2" xfId="342" xr:uid="{00000000-0005-0000-0000-0000C6040000}"/>
    <cellStyle name="Note 3 2 2 2 2" xfId="1281" xr:uid="{00000000-0005-0000-0000-0000C7040000}"/>
    <cellStyle name="Note 3 2 2 2 3" xfId="968" xr:uid="{00000000-0005-0000-0000-0000C8040000}"/>
    <cellStyle name="Note 3 2 2 2 4" xfId="655" xr:uid="{00000000-0005-0000-0000-0000C9040000}"/>
    <cellStyle name="Note 3 2 2 3" xfId="1125" xr:uid="{00000000-0005-0000-0000-0000CA040000}"/>
    <cellStyle name="Note 3 2 2 4" xfId="812" xr:uid="{00000000-0005-0000-0000-0000CB040000}"/>
    <cellStyle name="Note 3 2 2 5" xfId="499" xr:uid="{00000000-0005-0000-0000-0000CC040000}"/>
    <cellStyle name="Note 3 2 3" xfId="263" xr:uid="{00000000-0005-0000-0000-0000CD040000}"/>
    <cellStyle name="Note 3 2 3 2" xfId="1202" xr:uid="{00000000-0005-0000-0000-0000CE040000}"/>
    <cellStyle name="Note 3 2 3 3" xfId="889" xr:uid="{00000000-0005-0000-0000-0000CF040000}"/>
    <cellStyle name="Note 3 2 3 4" xfId="576" xr:uid="{00000000-0005-0000-0000-0000D0040000}"/>
    <cellStyle name="Note 3 2 4" xfId="1046" xr:uid="{00000000-0005-0000-0000-0000D1040000}"/>
    <cellStyle name="Note 3 2 5" xfId="733" xr:uid="{00000000-0005-0000-0000-0000D2040000}"/>
    <cellStyle name="Note 3 2 6" xfId="420" xr:uid="{00000000-0005-0000-0000-0000D3040000}"/>
    <cellStyle name="Note 3 3" xfId="185" xr:uid="{00000000-0005-0000-0000-0000D4040000}"/>
    <cellStyle name="Note 3 3 2" xfId="341" xr:uid="{00000000-0005-0000-0000-0000D5040000}"/>
    <cellStyle name="Note 3 3 2 2" xfId="1280" xr:uid="{00000000-0005-0000-0000-0000D6040000}"/>
    <cellStyle name="Note 3 3 2 3" xfId="967" xr:uid="{00000000-0005-0000-0000-0000D7040000}"/>
    <cellStyle name="Note 3 3 2 4" xfId="654" xr:uid="{00000000-0005-0000-0000-0000D8040000}"/>
    <cellStyle name="Note 3 3 3" xfId="1124" xr:uid="{00000000-0005-0000-0000-0000D9040000}"/>
    <cellStyle name="Note 3 3 4" xfId="811" xr:uid="{00000000-0005-0000-0000-0000DA040000}"/>
    <cellStyle name="Note 3 3 5" xfId="498" xr:uid="{00000000-0005-0000-0000-0000DB040000}"/>
    <cellStyle name="Note 3 4" xfId="262" xr:uid="{00000000-0005-0000-0000-0000DC040000}"/>
    <cellStyle name="Note 3 4 2" xfId="1201" xr:uid="{00000000-0005-0000-0000-0000DD040000}"/>
    <cellStyle name="Note 3 4 3" xfId="888" xr:uid="{00000000-0005-0000-0000-0000DE040000}"/>
    <cellStyle name="Note 3 4 4" xfId="575" xr:uid="{00000000-0005-0000-0000-0000DF040000}"/>
    <cellStyle name="Note 3 5" xfId="1045" xr:uid="{00000000-0005-0000-0000-0000E0040000}"/>
    <cellStyle name="Note 3 6" xfId="732" xr:uid="{00000000-0005-0000-0000-0000E1040000}"/>
    <cellStyle name="Note 3 7" xfId="419" xr:uid="{00000000-0005-0000-0000-0000E2040000}"/>
    <cellStyle name="Percent" xfId="22" builtinId="5"/>
    <cellStyle name="Percent 2" xfId="16" xr:uid="{00000000-0005-0000-0000-0000E4040000}"/>
    <cellStyle name="Percent 3" xfId="17" xr:uid="{00000000-0005-0000-0000-0000E5040000}"/>
    <cellStyle name="Percent 4" xfId="21" xr:uid="{00000000-0005-0000-0000-0000E6040000}"/>
    <cellStyle name="Percent 4 2" xfId="26" xr:uid="{00000000-0005-0000-0000-0000E7040000}"/>
    <cellStyle name="Percent 4 2 2" xfId="130" xr:uid="{00000000-0005-0000-0000-0000E8040000}"/>
    <cellStyle name="Percent 4 2 2 2" xfId="286" xr:uid="{00000000-0005-0000-0000-0000E9040000}"/>
    <cellStyle name="Percent 4 2 2 2 2" xfId="1225" xr:uid="{00000000-0005-0000-0000-0000EA040000}"/>
    <cellStyle name="Percent 4 2 2 2 3" xfId="912" xr:uid="{00000000-0005-0000-0000-0000EB040000}"/>
    <cellStyle name="Percent 4 2 2 2 4" xfId="599" xr:uid="{00000000-0005-0000-0000-0000EC040000}"/>
    <cellStyle name="Percent 4 2 2 3" xfId="1069" xr:uid="{00000000-0005-0000-0000-0000ED040000}"/>
    <cellStyle name="Percent 4 2 2 4" xfId="756" xr:uid="{00000000-0005-0000-0000-0000EE040000}"/>
    <cellStyle name="Percent 4 2 2 5" xfId="443" xr:uid="{00000000-0005-0000-0000-0000EF040000}"/>
    <cellStyle name="Percent 4 2 3" xfId="207" xr:uid="{00000000-0005-0000-0000-0000F0040000}"/>
    <cellStyle name="Percent 4 2 3 2" xfId="1146" xr:uid="{00000000-0005-0000-0000-0000F1040000}"/>
    <cellStyle name="Percent 4 2 3 3" xfId="833" xr:uid="{00000000-0005-0000-0000-0000F2040000}"/>
    <cellStyle name="Percent 4 2 3 4" xfId="520" xr:uid="{00000000-0005-0000-0000-0000F3040000}"/>
    <cellStyle name="Percent 4 2 4" xfId="990" xr:uid="{00000000-0005-0000-0000-0000F4040000}"/>
    <cellStyle name="Percent 4 2 5" xfId="677" xr:uid="{00000000-0005-0000-0000-0000F5040000}"/>
    <cellStyle name="Percent 4 2 6" xfId="364" xr:uid="{00000000-0005-0000-0000-0000F6040000}"/>
    <cellStyle name="Percent 4 3" xfId="126" xr:uid="{00000000-0005-0000-0000-0000F7040000}"/>
    <cellStyle name="Percent 4 3 2" xfId="282" xr:uid="{00000000-0005-0000-0000-0000F8040000}"/>
    <cellStyle name="Percent 4 3 2 2" xfId="1221" xr:uid="{00000000-0005-0000-0000-0000F9040000}"/>
    <cellStyle name="Percent 4 3 2 3" xfId="908" xr:uid="{00000000-0005-0000-0000-0000FA040000}"/>
    <cellStyle name="Percent 4 3 2 4" xfId="595" xr:uid="{00000000-0005-0000-0000-0000FB040000}"/>
    <cellStyle name="Percent 4 3 3" xfId="1065" xr:uid="{00000000-0005-0000-0000-0000FC040000}"/>
    <cellStyle name="Percent 4 3 4" xfId="752" xr:uid="{00000000-0005-0000-0000-0000FD040000}"/>
    <cellStyle name="Percent 4 3 5" xfId="439" xr:uid="{00000000-0005-0000-0000-0000FE040000}"/>
    <cellStyle name="Percent 4 4" xfId="203" xr:uid="{00000000-0005-0000-0000-0000FF040000}"/>
    <cellStyle name="Percent 4 4 2" xfId="1142" xr:uid="{00000000-0005-0000-0000-000000050000}"/>
    <cellStyle name="Percent 4 4 3" xfId="829" xr:uid="{00000000-0005-0000-0000-000001050000}"/>
    <cellStyle name="Percent 4 4 4" xfId="516" xr:uid="{00000000-0005-0000-0000-000002050000}"/>
    <cellStyle name="Percent 4 5" xfId="986" xr:uid="{00000000-0005-0000-0000-000003050000}"/>
    <cellStyle name="Percent 4 6" xfId="673" xr:uid="{00000000-0005-0000-0000-000004050000}"/>
    <cellStyle name="Percent 4 7" xfId="360" xr:uid="{00000000-0005-0000-0000-000005050000}"/>
    <cellStyle name="Percent 5" xfId="118" xr:uid="{00000000-0005-0000-0000-000006050000}"/>
    <cellStyle name="Percent 5 2" xfId="275" xr:uid="{00000000-0005-0000-0000-000007050000}"/>
    <cellStyle name="Percent 5 2 2" xfId="1214" xr:uid="{00000000-0005-0000-0000-000008050000}"/>
    <cellStyle name="Percent 5 2 3" xfId="901" xr:uid="{00000000-0005-0000-0000-000009050000}"/>
    <cellStyle name="Percent 5 2 4" xfId="588" xr:uid="{00000000-0005-0000-0000-00000A050000}"/>
    <cellStyle name="Percent 5 3" xfId="1058" xr:uid="{00000000-0005-0000-0000-00000B050000}"/>
    <cellStyle name="Percent 5 4" xfId="745" xr:uid="{00000000-0005-0000-0000-00000C050000}"/>
    <cellStyle name="Percent 5 5" xfId="432" xr:uid="{00000000-0005-0000-0000-00000D050000}"/>
    <cellStyle name="Percent Complete" xfId="106" xr:uid="{00000000-0005-0000-0000-00000E050000}"/>
    <cellStyle name="Period Headers" xfId="105" xr:uid="{00000000-0005-0000-0000-00000F050000}"/>
    <cellStyle name="Period Highlight Control" xfId="103" xr:uid="{00000000-0005-0000-0000-000010050000}"/>
    <cellStyle name="Project Headers" xfId="104" xr:uid="{00000000-0005-0000-0000-000011050000}"/>
    <cellStyle name="Title 2" xfId="119" xr:uid="{00000000-0005-0000-0000-000012050000}"/>
  </cellStyles>
  <dxfs count="120">
    <dxf>
      <fill>
        <patternFill>
          <bgColor theme="5" tint="0.79998168889431442"/>
        </patternFill>
      </fill>
    </dxf>
    <dxf>
      <border>
        <top/>
        <bottom/>
        <vertical/>
        <horizontal/>
      </border>
    </dxf>
    <dxf>
      <border>
        <right/>
        <top/>
        <bottom/>
        <vertical/>
        <horizontal/>
      </border>
    </dxf>
    <dxf>
      <font>
        <color theme="0"/>
      </font>
      <fill>
        <patternFill>
          <bgColor theme="0"/>
        </patternFill>
      </fill>
    </dxf>
    <dxf>
      <fill>
        <patternFill patternType="darkUp">
          <fgColor theme="0" tint="-0.499984740745262"/>
        </patternFill>
      </fill>
    </dxf>
    <dxf>
      <fill>
        <patternFill patternType="darkUp">
          <fgColor theme="0" tint="-0.499984740745262"/>
        </patternFill>
      </fill>
    </dxf>
    <dxf>
      <fill>
        <patternFill patternType="darkUp">
          <fgColor theme="0" tint="-0.499984740745262"/>
        </patternFill>
      </fill>
    </dxf>
    <dxf>
      <fill>
        <patternFill patternType="darkUp">
          <fgColor theme="0" tint="-0.499984740745262"/>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fill>
        <patternFill>
          <bgColor rgb="FFFFFFCC"/>
        </patternFill>
      </fill>
    </dxf>
    <dxf>
      <fill>
        <patternFill patternType="darkUp">
          <fgColor theme="0" tint="-0.499984740745262"/>
        </patternFill>
      </fill>
    </dxf>
    <dxf>
      <border>
        <left/>
        <top/>
        <bottom/>
        <vertical/>
        <horizontal/>
      </border>
    </dxf>
    <dxf>
      <font>
        <color theme="0"/>
      </font>
      <fill>
        <patternFill>
          <bgColor theme="0"/>
        </patternFill>
      </fill>
    </dxf>
    <dxf>
      <font>
        <color theme="0"/>
      </font>
      <fill>
        <patternFill>
          <bgColor theme="0"/>
        </patternFill>
      </fill>
    </dxf>
    <dxf>
      <border>
        <right/>
        <top/>
        <bottom/>
        <vertical/>
        <horizontal/>
      </border>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rgb="FFFF5050"/>
      </font>
    </dxf>
    <dxf>
      <font>
        <color rgb="FFFF5050"/>
      </font>
    </dxf>
    <dxf>
      <font>
        <color rgb="FFFF5050"/>
      </font>
    </dxf>
    <dxf>
      <font>
        <color theme="0"/>
      </font>
    </dxf>
    <dxf>
      <border>
        <right/>
        <top/>
        <bottom/>
        <vertical/>
        <horizontal/>
      </border>
    </dxf>
    <dxf>
      <border>
        <left/>
        <top/>
        <bottom/>
        <vertical/>
        <horizontal/>
      </border>
    </dxf>
    <dxf>
      <font>
        <color theme="0"/>
      </font>
      <fill>
        <patternFill>
          <bgColor theme="0"/>
        </patternFill>
      </fill>
    </dxf>
    <dxf>
      <font>
        <color theme="1" tint="0.34998626667073579"/>
      </font>
      <fill>
        <patternFill>
          <bgColor rgb="FFFFFFCC"/>
        </patternFill>
      </fill>
    </dxf>
    <dxf>
      <fill>
        <patternFill>
          <bgColor rgb="FFFFFFCC"/>
        </patternFill>
      </fill>
    </dxf>
    <dxf>
      <fill>
        <patternFill>
          <bgColor rgb="FFFFFFCC"/>
        </patternFill>
      </fill>
    </dxf>
    <dxf>
      <font>
        <color theme="0"/>
      </font>
      <fill>
        <patternFill>
          <bgColor theme="0"/>
        </patternFill>
      </fill>
    </dxf>
    <dxf>
      <font>
        <color theme="0"/>
      </font>
      <fill>
        <patternFill>
          <bgColor theme="0"/>
        </patternFill>
      </fill>
    </dxf>
    <dxf>
      <fill>
        <patternFill patternType="darkUp">
          <fgColor theme="0" tint="-0.499984740745262"/>
        </patternFill>
      </fill>
    </dxf>
    <dxf>
      <numFmt numFmtId="167" formatCode="&quot;$&quot;#,##0.00"/>
    </dxf>
    <dxf>
      <numFmt numFmtId="167" formatCode="&quot;$&quot;#,##0.00"/>
    </dxf>
    <dxf>
      <font>
        <b/>
        <i val="0"/>
      </font>
    </dxf>
    <dxf>
      <font>
        <b/>
        <i val="0"/>
      </font>
    </dxf>
    <dxf>
      <fill>
        <patternFill>
          <bgColor rgb="FFFFFFCC"/>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CC"/>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dxf>
    <dxf>
      <font>
        <b/>
        <i/>
        <u/>
      </font>
    </dxf>
    <dxf>
      <font>
        <b val="0"/>
        <i val="0"/>
      </font>
    </dxf>
    <dxf>
      <font>
        <b val="0"/>
        <i val="0"/>
      </font>
    </dxf>
    <dxf>
      <font>
        <b/>
        <i val="0"/>
      </font>
    </dxf>
    <dxf>
      <font>
        <b/>
        <i val="0"/>
      </font>
    </dxf>
    <dxf>
      <font>
        <color theme="1" tint="0.34998626667073579"/>
      </font>
      <fill>
        <patternFill>
          <bgColor rgb="FFFFFFCC"/>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i/>
        <u/>
      </font>
    </dxf>
    <dxf>
      <font>
        <b/>
        <i/>
        <u/>
      </font>
    </dxf>
    <dxf>
      <font>
        <b/>
        <i/>
        <u/>
      </font>
    </dxf>
    <dxf>
      <font>
        <b/>
        <i/>
        <u/>
      </font>
    </dxf>
    <dxf>
      <font>
        <b/>
        <i/>
        <u/>
      </font>
    </dxf>
    <dxf>
      <font>
        <b/>
        <i/>
        <u/>
      </font>
    </dxf>
    <dxf>
      <font>
        <b/>
        <i/>
        <u/>
      </font>
    </dxf>
    <dxf>
      <font>
        <b/>
        <i/>
        <u/>
      </font>
    </dxf>
    <dxf>
      <font>
        <b/>
        <i/>
        <u/>
      </font>
    </dxf>
    <dxf>
      <font>
        <color theme="1" tint="0.24994659260841701"/>
      </font>
    </dxf>
    <dxf>
      <font>
        <color theme="0"/>
      </font>
    </dxf>
    <dxf>
      <font>
        <color theme="1" tint="0.34998626667073579"/>
      </font>
      <fill>
        <patternFill>
          <bgColor rgb="FFFFFFCC"/>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border>
        <top/>
        <bottom/>
        <vertical/>
        <horizontal/>
      </border>
    </dxf>
    <dxf>
      <border>
        <top/>
        <bottom/>
        <vertical/>
        <horizontal/>
      </border>
    </dxf>
    <dxf>
      <border>
        <top/>
        <bottom/>
        <vertical/>
        <horizontal/>
      </border>
    </dxf>
    <dxf>
      <font>
        <color rgb="FF00B050"/>
      </font>
      <fill>
        <patternFill>
          <bgColor theme="6" tint="0.79998168889431442"/>
        </patternFill>
      </fill>
      <border>
        <left style="thin">
          <color auto="1"/>
        </left>
        <right style="thin">
          <color auto="1"/>
        </right>
        <top style="thin">
          <color auto="1"/>
        </top>
        <bottom style="thin">
          <color auto="1"/>
        </bottom>
        <vertical/>
        <horizontal/>
      </border>
    </dxf>
    <dxf>
      <font>
        <color rgb="FFFF5050"/>
      </font>
      <fill>
        <patternFill>
          <bgColor theme="5" tint="0.79998168889431442"/>
        </patternFill>
      </fill>
      <border>
        <left style="thin">
          <color rgb="FFFF0000"/>
        </left>
        <right style="thin">
          <color rgb="FFFF0000"/>
        </right>
        <top style="thin">
          <color rgb="FFFF0000"/>
        </top>
        <bottom style="thin">
          <color rgb="FFFF0000"/>
        </bottom>
        <vertical/>
        <horizontal/>
      </border>
    </dxf>
    <dxf>
      <border>
        <top/>
        <bottom/>
        <vertical/>
        <horizontal/>
      </border>
    </dxf>
    <dxf>
      <border>
        <top/>
        <bottom/>
        <vertical/>
        <horizontal/>
      </border>
    </dxf>
    <dxf>
      <font>
        <b/>
        <i val="0"/>
        <sz val="9"/>
        <color theme="1"/>
      </font>
      <border>
        <bottom style="medium">
          <color theme="4"/>
        </bottom>
        <vertical/>
        <horizontal/>
      </border>
    </dxf>
    <dxf>
      <font>
        <sz val="9"/>
        <color theme="1"/>
      </font>
      <border>
        <left style="thin">
          <color theme="4"/>
        </left>
        <right style="thin">
          <color theme="4"/>
        </right>
        <top style="thin">
          <color theme="4"/>
        </top>
        <bottom style="thin">
          <color theme="4"/>
        </bottom>
        <vertical/>
        <horizontal/>
      </border>
    </dxf>
    <dxf>
      <font>
        <sz val="10"/>
        <color theme="1"/>
      </font>
      <border>
        <bottom style="medium">
          <color theme="4"/>
        </bottom>
        <vertical/>
        <horizontal/>
      </border>
    </dxf>
    <dxf>
      <font>
        <sz val="10"/>
        <color theme="1"/>
      </font>
      <border>
        <left style="thin">
          <color theme="4"/>
        </left>
        <right style="thin">
          <color theme="4"/>
        </right>
        <top style="thin">
          <color theme="4"/>
        </top>
        <bottom style="thin">
          <color theme="4"/>
        </bottom>
        <vertical/>
        <horizontal/>
      </border>
    </dxf>
    <dxf>
      <font>
        <b/>
        <color theme="1"/>
      </font>
      <border>
        <bottom style="medium">
          <color theme="4"/>
        </bottom>
        <vertical/>
        <horizontal/>
      </border>
    </dxf>
    <dxf>
      <font>
        <color theme="1"/>
      </font>
      <border>
        <left style="thin">
          <color theme="4"/>
        </left>
        <right style="thin">
          <color theme="4"/>
        </right>
        <top style="thin">
          <color theme="4"/>
        </top>
        <bottom style="thin">
          <color theme="4"/>
        </bottom>
        <vertical/>
        <horizontal/>
      </border>
    </dxf>
    <dxf>
      <fill>
        <patternFill>
          <bgColor rgb="FF398CCC"/>
        </patternFill>
      </fill>
    </dxf>
    <dxf>
      <font>
        <b/>
        <i val="0"/>
        <name val="Calibri"/>
        <family val="2"/>
        <scheme val="minor"/>
      </font>
      <fill>
        <patternFill>
          <bgColor theme="0"/>
        </patternFill>
      </fill>
      <border>
        <bottom style="medium">
          <color rgb="FF398CCC"/>
        </bottom>
      </border>
    </dxf>
    <dxf>
      <fill>
        <patternFill patternType="none">
          <bgColor auto="1"/>
        </patternFill>
      </fill>
    </dxf>
    <dxf>
      <font>
        <b/>
        <i val="0"/>
        <name val="Calibri"/>
        <family val="2"/>
        <scheme val="minor"/>
      </font>
      <fill>
        <patternFill>
          <bgColor theme="0"/>
        </patternFill>
      </fill>
      <border>
        <bottom style="medium">
          <color rgb="FF398CCC"/>
        </bottom>
      </border>
    </dxf>
    <dxf>
      <fill>
        <patternFill patternType="none">
          <bgColor auto="1"/>
        </patternFill>
      </fill>
    </dxf>
    <dxf>
      <fill>
        <patternFill>
          <bgColor rgb="FF0070C0"/>
        </patternFill>
      </fill>
    </dxf>
  </dxfs>
  <tableStyles count="7" defaultTableStyle="TableStyleMedium2" defaultPivotStyle="PivotStyleLight16">
    <tableStyle name="Slicer Style 1" pivot="0" table="0" count="1" xr9:uid="{00000000-0011-0000-FFFF-FFFF00000000}">
      <tableStyleElement type="headerRow" dxfId="119"/>
    </tableStyle>
    <tableStyle name="Slicer Style 1 2" pivot="0" table="0" count="8" xr9:uid="{00000000-0011-0000-FFFF-FFFF01000000}">
      <tableStyleElement type="wholeTable" dxfId="118"/>
      <tableStyleElement type="headerRow" dxfId="117"/>
    </tableStyle>
    <tableStyle name="Slicer Style 1 2 2" pivot="0" table="0" count="10" xr9:uid="{00000000-0011-0000-FFFF-FFFF02000000}">
      <tableStyleElement type="wholeTable" dxfId="116"/>
      <tableStyleElement type="headerRow" dxfId="115"/>
    </tableStyle>
    <tableStyle name="Slicer Style 2" pivot="0" table="0" count="1" xr9:uid="{00000000-0011-0000-FFFF-FFFF03000000}">
      <tableStyleElement type="headerRow" dxfId="114"/>
    </tableStyle>
    <tableStyle name="SlicerStyleLight1 2" pivot="0" table="0" count="10" xr9:uid="{00000000-0011-0000-FFFF-FFFF04000000}">
      <tableStyleElement type="wholeTable" dxfId="113"/>
      <tableStyleElement type="headerRow" dxfId="112"/>
    </tableStyle>
    <tableStyle name="SlicerStyleLight1 2 2" pivot="0" table="0" count="10" xr9:uid="{00000000-0011-0000-FFFF-FFFF05000000}">
      <tableStyleElement type="wholeTable" dxfId="111"/>
      <tableStyleElement type="headerRow" dxfId="110"/>
    </tableStyle>
    <tableStyle name="SlicerStyleLight1 2 2 2" pivot="0" table="0" count="10" xr9:uid="{00000000-0011-0000-FFFF-FFFF06000000}">
      <tableStyleElement type="wholeTable" dxfId="109"/>
      <tableStyleElement type="headerRow" dxfId="108"/>
    </tableStyle>
  </tableStyles>
  <colors>
    <mruColors>
      <color rgb="FF398CCC"/>
      <color rgb="FF2A6896"/>
      <color rgb="FF2F74A8"/>
      <color rgb="FFFF5050"/>
      <color rgb="FF545F6B"/>
      <color rgb="FFEDEFF2"/>
      <color rgb="FFFFFFCC"/>
      <color rgb="FFFFCCCC"/>
      <color rgb="FFE8E8E8"/>
      <color rgb="FF333A3D"/>
    </mruColors>
  </colors>
  <extLst>
    <ext xmlns:x14="http://schemas.microsoft.com/office/spreadsheetml/2009/9/main" uri="{46F421CA-312F-682f-3DD2-61675219B42D}">
      <x14:dxfs count="38">
        <dxf>
          <font>
            <sz val="8"/>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8"/>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8"/>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8"/>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8"/>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sz val="8"/>
            <color rgb="FF000000"/>
          </font>
          <fill>
            <patternFill patternType="solid">
              <fgColor theme="8" tint="0.79998168889431442"/>
              <bgColor theme="8" tint="0.79998168889431442"/>
            </patternFill>
          </fill>
          <border>
            <left style="thin">
              <color rgb="FF999999"/>
            </left>
            <right style="thin">
              <color rgb="FF999999"/>
            </right>
            <top style="thin">
              <color rgb="FF999999"/>
            </top>
            <bottom style="thin">
              <color rgb="FF999999"/>
            </bottom>
            <vertical/>
            <horizontal/>
          </border>
        </dxf>
        <dxf>
          <font>
            <sz val="8"/>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sz val="8"/>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sz val="10"/>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10"/>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10"/>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10"/>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sz val="10"/>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sz val="10"/>
            <color rgb="FF000000"/>
          </font>
          <fill>
            <patternFill patternType="solid">
              <fgColor theme="8" tint="0.79998168889431442"/>
              <bgColor theme="8" tint="0.79998168889431442"/>
            </patternFill>
          </fill>
          <border>
            <left style="thin">
              <color rgb="FF999999"/>
            </left>
            <right style="thin">
              <color rgb="FF999999"/>
            </right>
            <top style="thin">
              <color rgb="FF999999"/>
            </top>
            <bottom style="thin">
              <color rgb="FF999999"/>
            </bottom>
            <vertical/>
            <horizontal/>
          </border>
        </dxf>
        <dxf>
          <font>
            <sz val="10"/>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sz val="10"/>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rgb="FF398CCC"/>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8" tint="0.79998168889431442"/>
              <bgColor theme="8"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ill>
            <patternFill>
              <bgColor rgb="FF398CCC"/>
            </patternFill>
          </fill>
        </dxf>
        <dxf>
          <fill>
            <patternFill>
              <bgColor rgb="FF398CCC"/>
            </patternFill>
          </fill>
        </dxf>
        <dxf>
          <fill>
            <patternFill>
              <bgColor rgb="FF398CCC"/>
            </patternFill>
          </fill>
        </dxf>
        <dxf>
          <fill>
            <patternFill>
              <bgColor rgb="FF398CCC"/>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398CCC"/>
            </patternFill>
          </fill>
        </dxf>
        <dxf>
          <fill>
            <patternFill>
              <bgColor rgb="FF398CCC"/>
            </patternFill>
          </fill>
        </dxf>
        <dxf>
          <fill>
            <patternFill>
              <bgColor rgb="FF398CCC"/>
            </patternFill>
          </fill>
        </dxf>
        <dxf>
          <fill>
            <patternFill>
              <bgColor rgb="FF398CCC"/>
            </patternFill>
          </fill>
        </dxf>
        <dxf>
          <fill>
            <patternFill>
              <bgColor theme="8" tint="0.79998168889431442"/>
            </patternFill>
          </fill>
        </dxf>
        <dxf>
          <fill>
            <patternFill>
              <bgColor theme="8" tint="0.79998168889431442"/>
            </patternFill>
          </fill>
        </dxf>
      </x14:dxfs>
    </ext>
    <ext xmlns:x14="http://schemas.microsoft.com/office/spreadsheetml/2009/9/main" uri="{EB79DEF2-80B8-43e5-95BD-54CBDDF9020C}">
      <x14:slicerStyles defaultSlicerStyle="SlicerStyleLight1 2">
        <x14:slicerStyle name="Slicer Style 1"/>
        <x14:slicerStyle name="Slicer Style 1 2">
          <x14:slicerStyleElements>
            <x14:slicerStyleElement type="selectedItemWithData" dxfId="37"/>
            <x14:slicerStyleElement type="selectedItemWithNoData" dxfId="36"/>
            <x14:slicerStyleElement type="hoveredUnselectedItemWithData" dxfId="35"/>
            <x14:slicerStyleElement type="hoveredSelectedItemWithData" dxfId="34"/>
            <x14:slicerStyleElement type="hoveredUnselectedItemWithNoData" dxfId="33"/>
            <x14:slicerStyleElement type="hoveredSelectedItemWithNoData" dxfId="32"/>
          </x14:slicerStyleElements>
        </x14:slicerStyle>
        <x14:slicerStyle name="Slicer Style 1 2 2">
          <x14:slicerStyleElements>
            <x14:slicerStyleElement type="unselectedItemWithData" dxfId="31"/>
            <x14:slicerStyleElement type="unselectedItemWithNoData" dxfId="30"/>
            <x14:slicerStyleElement type="selectedItemWithData" dxfId="29"/>
            <x14:slicerStyleElement type="selectedItemWithNoData" dxfId="28"/>
            <x14:slicerStyleElement type="hoveredUnselectedItemWithData" dxfId="27"/>
            <x14:slicerStyleElement type="hoveredSelectedItemWithData" dxfId="26"/>
            <x14:slicerStyleElement type="hoveredUnselectedItemWithNoData" dxfId="25"/>
            <x14:slicerStyleElement type="hoveredSelectedItemWithNoData" dxfId="24"/>
          </x14:slicerStyleElements>
        </x14:slicerStyle>
        <x14:slicerStyle name="Slicer Style 2"/>
        <x14:slicerStyle name="SlicerStyleLight1 2">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StyleLight1 2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1 2 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666666666666666"/>
          <c:y val="0.10648148148148148"/>
          <c:w val="0.49166666666666664"/>
          <c:h val="0.81944444444444442"/>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017-4A25-AB1E-F4CF1F57AAC8}"/>
              </c:ext>
            </c:extLst>
          </c:dPt>
          <c:dPt>
            <c:idx val="1"/>
            <c:bubble3D val="0"/>
            <c:spPr>
              <a:solidFill>
                <a:schemeClr val="accent6"/>
              </a:solidFill>
              <a:ln w="127000">
                <a:solidFill>
                  <a:schemeClr val="accent6"/>
                </a:solidFill>
              </a:ln>
              <a:effectLst/>
            </c:spPr>
            <c:extLst>
              <c:ext xmlns:c16="http://schemas.microsoft.com/office/drawing/2014/chart" uri="{C3380CC4-5D6E-409C-BE32-E72D297353CC}">
                <c16:uniqueId val="{00000001-F13A-4B07-BCF0-702E83041AED}"/>
              </c:ext>
            </c:extLst>
          </c:dPt>
          <c:cat>
            <c:numRef>
              <c:f>'2 REHAB ANALYZER'!$BF$121:$BF$122</c:f>
              <c:numCache>
                <c:formatCode>"$"#,##0</c:formatCode>
                <c:ptCount val="2"/>
              </c:numCache>
            </c:numRef>
          </c:cat>
          <c:val>
            <c:numRef>
              <c:f>'2 REHAB ANALYZER'!$BG$121:$BG$122</c:f>
              <c:numCache>
                <c:formatCode>0%</c:formatCode>
                <c:ptCount val="2"/>
                <c:pt idx="0">
                  <c:v>0</c:v>
                </c:pt>
                <c:pt idx="1">
                  <c:v>0</c:v>
                </c:pt>
              </c:numCache>
            </c:numRef>
          </c:val>
          <c:extLst>
            <c:ext xmlns:c16="http://schemas.microsoft.com/office/drawing/2014/chart" uri="{C3380CC4-5D6E-409C-BE32-E72D297353CC}">
              <c16:uniqueId val="{00000000-F13A-4B07-BCF0-702E83041AED}"/>
            </c:ext>
          </c:extLst>
        </c:ser>
        <c:dLbls>
          <c:showLegendKey val="0"/>
          <c:showVal val="0"/>
          <c:showCatName val="0"/>
          <c:showSerName val="0"/>
          <c:showPercent val="0"/>
          <c:showBubbleSize val="0"/>
          <c:showLeaderLines val="1"/>
        </c:dLbls>
        <c:firstSliceAng val="0"/>
        <c:holeSize val="81"/>
      </c:doughnutChart>
      <c:spPr>
        <a:noFill/>
        <a:ln>
          <a:noFill/>
        </a:ln>
        <a:effectLst/>
      </c:spPr>
    </c:plotArea>
    <c:plotVisOnly val="0"/>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2048069943317"/>
          <c:y val="8.9551504289231476E-2"/>
          <c:w val="0.76365617905681893"/>
          <c:h val="0.92497501115486469"/>
        </c:manualLayout>
      </c:layout>
      <c:doughnutChart>
        <c:varyColors val="1"/>
        <c:ser>
          <c:idx val="0"/>
          <c:order val="0"/>
          <c:spPr>
            <a:solidFill>
              <a:schemeClr val="accent4"/>
            </a:solidFill>
          </c:spPr>
          <c:dPt>
            <c:idx val="0"/>
            <c:bubble3D val="0"/>
            <c:spPr>
              <a:solidFill>
                <a:schemeClr val="accent6"/>
              </a:solidFill>
            </c:spPr>
            <c:extLst>
              <c:ext xmlns:c16="http://schemas.microsoft.com/office/drawing/2014/chart" uri="{C3380CC4-5D6E-409C-BE32-E72D297353CC}">
                <c16:uniqueId val="{00000001-872F-42FD-BA86-96CE7F1435F9}"/>
              </c:ext>
            </c:extLst>
          </c:dPt>
          <c:dPt>
            <c:idx val="1"/>
            <c:bubble3D val="0"/>
            <c:spPr>
              <a:solidFill>
                <a:schemeClr val="accent3"/>
              </a:solidFill>
            </c:spPr>
            <c:extLst>
              <c:ext xmlns:c16="http://schemas.microsoft.com/office/drawing/2014/chart" uri="{C3380CC4-5D6E-409C-BE32-E72D297353CC}">
                <c16:uniqueId val="{00000003-872F-42FD-BA86-96CE7F1435F9}"/>
              </c:ext>
            </c:extLst>
          </c:dPt>
          <c:dPt>
            <c:idx val="2"/>
            <c:bubble3D val="0"/>
            <c:spPr>
              <a:solidFill>
                <a:schemeClr val="accent2"/>
              </a:solidFill>
            </c:spPr>
            <c:extLst>
              <c:ext xmlns:c16="http://schemas.microsoft.com/office/drawing/2014/chart" uri="{C3380CC4-5D6E-409C-BE32-E72D297353CC}">
                <c16:uniqueId val="{00000005-872F-42FD-BA86-96CE7F1435F9}"/>
              </c:ext>
            </c:extLst>
          </c:dPt>
          <c:dPt>
            <c:idx val="3"/>
            <c:bubble3D val="0"/>
            <c:spPr>
              <a:solidFill>
                <a:schemeClr val="accent4"/>
              </a:solidFill>
              <a:ln w="88900">
                <a:solidFill>
                  <a:schemeClr val="accent4"/>
                </a:solidFill>
              </a:ln>
            </c:spPr>
            <c:extLst>
              <c:ext xmlns:c16="http://schemas.microsoft.com/office/drawing/2014/chart" uri="{C3380CC4-5D6E-409C-BE32-E72D297353CC}">
                <c16:uniqueId val="{00000007-872F-42FD-BA86-96CE7F1435F9}"/>
              </c:ext>
            </c:extLst>
          </c:dPt>
          <c:dPt>
            <c:idx val="4"/>
            <c:bubble3D val="0"/>
            <c:extLst>
              <c:ext xmlns:c16="http://schemas.microsoft.com/office/drawing/2014/chart" uri="{C3380CC4-5D6E-409C-BE32-E72D297353CC}">
                <c16:uniqueId val="{00000009-872F-42FD-BA86-96CE7F1435F9}"/>
              </c:ext>
            </c:extLst>
          </c:dPt>
          <c:cat>
            <c:numRef>
              <c:f>'2 REHAB ANALYZER'!$BF$110:$BF$113</c:f>
              <c:numCache>
                <c:formatCode>"$"#,##0</c:formatCode>
                <c:ptCount val="4"/>
              </c:numCache>
            </c:numRef>
          </c:cat>
          <c:val>
            <c:numRef>
              <c:f>'2 REHAB ANALYZER'!$BG$110:$BG$113</c:f>
              <c:numCache>
                <c:formatCode>"$"#,##0</c:formatCode>
                <c:ptCount val="4"/>
                <c:pt idx="0">
                  <c:v>0</c:v>
                </c:pt>
                <c:pt idx="1">
                  <c:v>0</c:v>
                </c:pt>
                <c:pt idx="2">
                  <c:v>0</c:v>
                </c:pt>
                <c:pt idx="3">
                  <c:v>0</c:v>
                </c:pt>
              </c:numCache>
            </c:numRef>
          </c:val>
          <c:extLst>
            <c:ext xmlns:c16="http://schemas.microsoft.com/office/drawing/2014/chart" uri="{C3380CC4-5D6E-409C-BE32-E72D297353CC}">
              <c16:uniqueId val="{0000000A-872F-42FD-BA86-96CE7F1435F9}"/>
            </c:ext>
          </c:extLst>
        </c:ser>
        <c:dLbls>
          <c:showLegendKey val="0"/>
          <c:showVal val="0"/>
          <c:showCatName val="0"/>
          <c:showSerName val="0"/>
          <c:showPercent val="0"/>
          <c:showBubbleSize val="0"/>
          <c:showLeaderLines val="1"/>
        </c:dLbls>
        <c:firstSliceAng val="0"/>
        <c:holeSize val="75"/>
      </c:doughnutChart>
    </c:plotArea>
    <c:plotVisOnly val="0"/>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4287797358663"/>
          <c:y val="7.2398190045248875E-2"/>
          <c:w val="0.77645502645502651"/>
          <c:h val="0.88536953242835603"/>
        </c:manualLayout>
      </c:layout>
      <c:doughnutChart>
        <c:varyColors val="1"/>
        <c:ser>
          <c:idx val="0"/>
          <c:order val="0"/>
          <c:dPt>
            <c:idx val="0"/>
            <c:bubble3D val="0"/>
            <c:spPr>
              <a:solidFill>
                <a:schemeClr val="accent6"/>
              </a:solidFill>
            </c:spPr>
            <c:extLst>
              <c:ext xmlns:c16="http://schemas.microsoft.com/office/drawing/2014/chart" uri="{C3380CC4-5D6E-409C-BE32-E72D297353CC}">
                <c16:uniqueId val="{00000001-EB3D-4581-9E68-AB654216C81A}"/>
              </c:ext>
            </c:extLst>
          </c:dPt>
          <c:dPt>
            <c:idx val="1"/>
            <c:bubble3D val="0"/>
            <c:spPr>
              <a:solidFill>
                <a:schemeClr val="accent3"/>
              </a:solidFill>
            </c:spPr>
            <c:extLst>
              <c:ext xmlns:c16="http://schemas.microsoft.com/office/drawing/2014/chart" uri="{C3380CC4-5D6E-409C-BE32-E72D297353CC}">
                <c16:uniqueId val="{00000003-EB3D-4581-9E68-AB654216C81A}"/>
              </c:ext>
            </c:extLst>
          </c:dPt>
          <c:dPt>
            <c:idx val="2"/>
            <c:bubble3D val="0"/>
            <c:spPr>
              <a:solidFill>
                <a:schemeClr val="accent2"/>
              </a:solidFill>
            </c:spPr>
            <c:extLst>
              <c:ext xmlns:c16="http://schemas.microsoft.com/office/drawing/2014/chart" uri="{C3380CC4-5D6E-409C-BE32-E72D297353CC}">
                <c16:uniqueId val="{00000005-EB3D-4581-9E68-AB654216C81A}"/>
              </c:ext>
            </c:extLst>
          </c:dPt>
          <c:dPt>
            <c:idx val="3"/>
            <c:bubble3D val="0"/>
            <c:spPr>
              <a:solidFill>
                <a:schemeClr val="accent4"/>
              </a:solidFill>
              <a:ln w="88900">
                <a:solidFill>
                  <a:schemeClr val="accent4"/>
                </a:solidFill>
              </a:ln>
            </c:spPr>
            <c:extLst>
              <c:ext xmlns:c16="http://schemas.microsoft.com/office/drawing/2014/chart" uri="{C3380CC4-5D6E-409C-BE32-E72D297353CC}">
                <c16:uniqueId val="{00000007-EB3D-4581-9E68-AB654216C81A}"/>
              </c:ext>
            </c:extLst>
          </c:dPt>
          <c:dPt>
            <c:idx val="4"/>
            <c:bubble3D val="0"/>
            <c:spPr>
              <a:solidFill>
                <a:schemeClr val="tx1">
                  <a:lumMod val="65000"/>
                  <a:lumOff val="35000"/>
                </a:schemeClr>
              </a:solidFill>
            </c:spPr>
            <c:extLst>
              <c:ext xmlns:c16="http://schemas.microsoft.com/office/drawing/2014/chart" uri="{C3380CC4-5D6E-409C-BE32-E72D297353CC}">
                <c16:uniqueId val="{00000009-EB3D-4581-9E68-AB654216C81A}"/>
              </c:ext>
            </c:extLst>
          </c:dPt>
          <c:cat>
            <c:numRef>
              <c:f>'2 REHAB ANALYZER'!$BF$110:$BF$113</c:f>
              <c:numCache>
                <c:formatCode>"$"#,##0</c:formatCode>
                <c:ptCount val="4"/>
              </c:numCache>
            </c:numRef>
          </c:cat>
          <c:val>
            <c:numRef>
              <c:f>'2 REHAB ANALYZER'!$BG$110:$BG$113</c:f>
              <c:numCache>
                <c:formatCode>"$"#,##0</c:formatCode>
                <c:ptCount val="4"/>
                <c:pt idx="0">
                  <c:v>0</c:v>
                </c:pt>
                <c:pt idx="1">
                  <c:v>0</c:v>
                </c:pt>
                <c:pt idx="2">
                  <c:v>0</c:v>
                </c:pt>
                <c:pt idx="3">
                  <c:v>0</c:v>
                </c:pt>
              </c:numCache>
            </c:numRef>
          </c:val>
          <c:extLst>
            <c:ext xmlns:c16="http://schemas.microsoft.com/office/drawing/2014/chart" uri="{C3380CC4-5D6E-409C-BE32-E72D297353CC}">
              <c16:uniqueId val="{0000000A-EB3D-4581-9E68-AB654216C81A}"/>
            </c:ext>
          </c:extLst>
        </c:ser>
        <c:dLbls>
          <c:showLegendKey val="0"/>
          <c:showVal val="0"/>
          <c:showCatName val="0"/>
          <c:showSerName val="0"/>
          <c:showPercent val="0"/>
          <c:showBubbleSize val="0"/>
          <c:showLeaderLines val="1"/>
        </c:dLbls>
        <c:firstSliceAng val="0"/>
        <c:holeSize val="75"/>
      </c:doughnutChart>
    </c:plotArea>
    <c:plotVisOnly val="0"/>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hyperlink" Target="#Project_Name"/><Relationship Id="rId3" Type="http://schemas.openxmlformats.org/officeDocument/2006/relationships/image" Target="../media/image1.png"/><Relationship Id="rId7" Type="http://schemas.openxmlformats.org/officeDocument/2006/relationships/hyperlink" Target="http://www.houseflippingspreadsheet.com/videos.html" TargetMode="External"/><Relationship Id="rId12" Type="http://schemas.openxmlformats.org/officeDocument/2006/relationships/hyperlink" Target="#Zoom_Setting"/><Relationship Id="rId2" Type="http://schemas.openxmlformats.org/officeDocument/2006/relationships/hyperlink" Target="http://www.houseflippingspreadsheet.com/" TargetMode="External"/><Relationship Id="rId1" Type="http://schemas.openxmlformats.org/officeDocument/2006/relationships/hyperlink" Target="http://www.houseflippingspreadsheet.com" TargetMode="External"/><Relationship Id="rId6" Type="http://schemas.openxmlformats.org/officeDocument/2006/relationships/image" Target="../media/image3.png"/><Relationship Id="rId11" Type="http://schemas.openxmlformats.org/officeDocument/2006/relationships/hyperlink" Target="#Scope_1_First_Cell"/><Relationship Id="rId5" Type="http://schemas.openxmlformats.org/officeDocument/2006/relationships/image" Target="../media/image2.png"/><Relationship Id="rId10" Type="http://schemas.openxmlformats.org/officeDocument/2006/relationships/hyperlink" Target="#AFTER_REPAIR_VALUE_CELL"/><Relationship Id="rId4" Type="http://schemas.openxmlformats.org/officeDocument/2006/relationships/hyperlink" Target="http://www.houseflippingspreadsheet.com/report-piracy.html" TargetMode="External"/><Relationship Id="rId9" Type="http://schemas.openxmlformats.org/officeDocument/2006/relationships/hyperlink" Target="https://www.houseflippingspreadsheet.com/pricing" TargetMode="External"/><Relationship Id="rId14" Type="http://schemas.openxmlformats.org/officeDocument/2006/relationships/image" Target="../media/image5.png"/></Relationships>
</file>

<file path=xl/drawings/_rels/drawing2.xml.rels><?xml version="1.0" encoding="UTF-8" standalone="yes"?>
<Relationships xmlns="http://schemas.openxmlformats.org/package/2006/relationships"><Relationship Id="rId8" Type="http://schemas.openxmlformats.org/officeDocument/2006/relationships/hyperlink" Target="#Project_Name"/><Relationship Id="rId3" Type="http://schemas.openxmlformats.org/officeDocument/2006/relationships/hyperlink" Target="#AFTER_REPAIR_VALUE_CEL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hyperlink" Target="https://www.houseflippingspreadsheet.com/pricing" TargetMode="External"/><Relationship Id="rId1" Type="http://schemas.openxmlformats.org/officeDocument/2006/relationships/image" Target="../media/image6.png"/><Relationship Id="rId6" Type="http://schemas.openxmlformats.org/officeDocument/2006/relationships/hyperlink" Target="http://www.houseflippingspreadsheet.com/videos.html" TargetMode="External"/><Relationship Id="rId11" Type="http://schemas.openxmlformats.org/officeDocument/2006/relationships/image" Target="../media/image8.png"/><Relationship Id="rId5" Type="http://schemas.openxmlformats.org/officeDocument/2006/relationships/hyperlink" Target="#Zoom_Setting"/><Relationship Id="rId10" Type="http://schemas.openxmlformats.org/officeDocument/2006/relationships/image" Target="../media/image7.png"/><Relationship Id="rId4" Type="http://schemas.openxmlformats.org/officeDocument/2006/relationships/hyperlink" Target="#Scope_1_First_Cell"/><Relationship Id="rId9"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hyperlink" Target="https://www.houseflippingspreadsheet.com/" TargetMode="External"/><Relationship Id="rId2" Type="http://schemas.openxmlformats.org/officeDocument/2006/relationships/image" Target="../media/image10.png"/><Relationship Id="rId1" Type="http://schemas.openxmlformats.org/officeDocument/2006/relationships/image" Target="../media/image6.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hyperlink" Target="http://www.houseflippingspreadsheet.com/videos.html" TargetMode="External"/></Relationships>
</file>

<file path=xl/drawings/_rels/drawing4.xml.rels><?xml version="1.0" encoding="UTF-8" standalone="yes"?>
<Relationships xmlns="http://schemas.openxmlformats.org/package/2006/relationships"><Relationship Id="rId8" Type="http://schemas.openxmlformats.org/officeDocument/2006/relationships/hyperlink" Target="#Zoom_Setting"/><Relationship Id="rId3" Type="http://schemas.openxmlformats.org/officeDocument/2006/relationships/hyperlink" Target="#AFTER_REPAIR_VALUE_CELL"/><Relationship Id="rId7" Type="http://schemas.openxmlformats.org/officeDocument/2006/relationships/hyperlink" Target="#Scope_1_First_Cell"/><Relationship Id="rId2" Type="http://schemas.openxmlformats.org/officeDocument/2006/relationships/image" Target="../media/image10.png"/><Relationship Id="rId1" Type="http://schemas.openxmlformats.org/officeDocument/2006/relationships/image" Target="../media/image6.png"/><Relationship Id="rId6" Type="http://schemas.openxmlformats.org/officeDocument/2006/relationships/hyperlink" Target="https://www.houseflippingspreadsheet.com/pricing" TargetMode="External"/><Relationship Id="rId5" Type="http://schemas.openxmlformats.org/officeDocument/2006/relationships/image" Target="../media/image4.png"/><Relationship Id="rId10" Type="http://schemas.openxmlformats.org/officeDocument/2006/relationships/image" Target="../media/image5.png"/><Relationship Id="rId4" Type="http://schemas.openxmlformats.org/officeDocument/2006/relationships/hyperlink" Target="http://www.houseflippingspreadsheet.com/videos.html" TargetMode="External"/><Relationship Id="rId9" Type="http://schemas.openxmlformats.org/officeDocument/2006/relationships/hyperlink" Target="#Project_Name"/></Relationships>
</file>

<file path=xl/drawings/_rels/drawing5.xml.rels><?xml version="1.0" encoding="UTF-8" standalone="yes"?>
<Relationships xmlns="http://schemas.openxmlformats.org/package/2006/relationships"><Relationship Id="rId8" Type="http://schemas.openxmlformats.org/officeDocument/2006/relationships/hyperlink" Target="http://www.houseflippingspreadsheet.com/videos.html" TargetMode="External"/><Relationship Id="rId13" Type="http://schemas.openxmlformats.org/officeDocument/2006/relationships/image" Target="../media/image5.png"/><Relationship Id="rId3" Type="http://schemas.openxmlformats.org/officeDocument/2006/relationships/image" Target="../media/image13.png"/><Relationship Id="rId7" Type="http://schemas.openxmlformats.org/officeDocument/2006/relationships/hyperlink" Target="#Project_Name"/><Relationship Id="rId12" Type="http://schemas.openxmlformats.org/officeDocument/2006/relationships/hyperlink" Target="#Zoom_Setti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hyperlink" Target="#AFTER_REPAIR_VALUE_CELL"/><Relationship Id="rId11" Type="http://schemas.openxmlformats.org/officeDocument/2006/relationships/hyperlink" Target="https://www.houseflippingspreadsheet.com/pricing" TargetMode="External"/><Relationship Id="rId5" Type="http://schemas.openxmlformats.org/officeDocument/2006/relationships/hyperlink" Target="#Scope_1_First_Cell"/><Relationship Id="rId10" Type="http://schemas.openxmlformats.org/officeDocument/2006/relationships/hyperlink" Target="https://www.flipperforce.com/software-features/house-flipping-spreadsheet?utm_source=spreadsheet&amp;utm_medium=banner&amp;utm_campaign=lite" TargetMode="External"/><Relationship Id="rId4" Type="http://schemas.openxmlformats.org/officeDocument/2006/relationships/image" Target="../media/image6.png"/><Relationship Id="rId9" Type="http://schemas.openxmlformats.org/officeDocument/2006/relationships/image" Target="../media/image4.png"/><Relationship Id="rId14" Type="http://schemas.openxmlformats.org/officeDocument/2006/relationships/hyperlink" Target="#MACROS!A1"/></Relationships>
</file>

<file path=xl/drawings/_rels/drawing6.xml.rels><?xml version="1.0" encoding="UTF-8" standalone="yes"?>
<Relationships xmlns="http://schemas.openxmlformats.org/package/2006/relationships"><Relationship Id="rId8" Type="http://schemas.openxmlformats.org/officeDocument/2006/relationships/hyperlink" Target="#Zoom_Setting"/><Relationship Id="rId3" Type="http://schemas.openxmlformats.org/officeDocument/2006/relationships/hyperlink" Target="#AFTER_REPAIR_VALUE_CELL"/><Relationship Id="rId7" Type="http://schemas.openxmlformats.org/officeDocument/2006/relationships/hyperlink" Target="#Scope_1_First_Cell"/><Relationship Id="rId2" Type="http://schemas.openxmlformats.org/officeDocument/2006/relationships/image" Target="../media/image14.png"/><Relationship Id="rId1" Type="http://schemas.openxmlformats.org/officeDocument/2006/relationships/image" Target="../media/image6.png"/><Relationship Id="rId6" Type="http://schemas.openxmlformats.org/officeDocument/2006/relationships/hyperlink" Target="https://www.houseflippingspreadsheet.com/pricing" TargetMode="External"/><Relationship Id="rId5" Type="http://schemas.openxmlformats.org/officeDocument/2006/relationships/image" Target="../media/image4.png"/><Relationship Id="rId10" Type="http://schemas.openxmlformats.org/officeDocument/2006/relationships/image" Target="../media/image5.png"/><Relationship Id="rId4" Type="http://schemas.openxmlformats.org/officeDocument/2006/relationships/hyperlink" Target="http://www.houseflippingspreadsheet.com/videos.html" TargetMode="External"/><Relationship Id="rId9" Type="http://schemas.openxmlformats.org/officeDocument/2006/relationships/hyperlink" Target="#Project_Name"/></Relationships>
</file>

<file path=xl/drawings/_rels/drawing7.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AFTER_REPAIR_VALUE_CELL"/><Relationship Id="rId3" Type="http://schemas.openxmlformats.org/officeDocument/2006/relationships/image" Target="../media/image15.png"/><Relationship Id="rId7" Type="http://schemas.openxmlformats.org/officeDocument/2006/relationships/image" Target="../media/image18.png"/><Relationship Id="rId12" Type="http://schemas.openxmlformats.org/officeDocument/2006/relationships/hyperlink" Target="https://www.houseflippingspreadsheet.com/pricing" TargetMode="External"/><Relationship Id="rId2" Type="http://schemas.openxmlformats.org/officeDocument/2006/relationships/chart" Target="../charts/chart2.xml"/><Relationship Id="rId16" Type="http://schemas.openxmlformats.org/officeDocument/2006/relationships/hyperlink" Target="#Project_Name"/><Relationship Id="rId1" Type="http://schemas.openxmlformats.org/officeDocument/2006/relationships/chart" Target="../charts/chart1.xml"/><Relationship Id="rId6" Type="http://schemas.openxmlformats.org/officeDocument/2006/relationships/image" Target="../media/image17.png"/><Relationship Id="rId11" Type="http://schemas.openxmlformats.org/officeDocument/2006/relationships/image" Target="../media/image4.png"/><Relationship Id="rId5" Type="http://schemas.openxmlformats.org/officeDocument/2006/relationships/chart" Target="../charts/chart3.xml"/><Relationship Id="rId15" Type="http://schemas.openxmlformats.org/officeDocument/2006/relationships/hyperlink" Target="#Zoom_Setting"/><Relationship Id="rId10" Type="http://schemas.openxmlformats.org/officeDocument/2006/relationships/hyperlink" Target="http://www.houseflippingspreadsheet.com/videos.html" TargetMode="External"/><Relationship Id="rId4" Type="http://schemas.openxmlformats.org/officeDocument/2006/relationships/image" Target="../media/image16.png"/><Relationship Id="rId9" Type="http://schemas.openxmlformats.org/officeDocument/2006/relationships/image" Target="../media/image5.png"/><Relationship Id="rId14" Type="http://schemas.openxmlformats.org/officeDocument/2006/relationships/hyperlink" Target="#Scope_1_First_Cell"/></Relationships>
</file>

<file path=xl/drawings/_rels/drawing8.xml.rels><?xml version="1.0" encoding="UTF-8" standalone="yes"?>
<Relationships xmlns="http://schemas.openxmlformats.org/package/2006/relationships"><Relationship Id="rId8" Type="http://schemas.openxmlformats.org/officeDocument/2006/relationships/hyperlink" Target="http://www.houseflippingspreadsheet.com/report-piracy.html" TargetMode="External"/><Relationship Id="rId13" Type="http://schemas.openxmlformats.org/officeDocument/2006/relationships/image" Target="../media/image29.png"/><Relationship Id="rId18" Type="http://schemas.openxmlformats.org/officeDocument/2006/relationships/hyperlink" Target="http://www.houseflippingspreadsheet.com/changing-unit-costs-on-the-repair-cost-estimator-tutorial.html" TargetMode="External"/><Relationship Id="rId26" Type="http://schemas.openxmlformats.org/officeDocument/2006/relationships/hyperlink" Target="#Zoom_Setting"/><Relationship Id="rId3" Type="http://schemas.openxmlformats.org/officeDocument/2006/relationships/image" Target="../media/image22.png"/><Relationship Id="rId21" Type="http://schemas.openxmlformats.org/officeDocument/2006/relationships/hyperlink" Target="http://www.houseflippingspreadsheet.com/videos.html" TargetMode="External"/><Relationship Id="rId7" Type="http://schemas.openxmlformats.org/officeDocument/2006/relationships/image" Target="../media/image26.png"/><Relationship Id="rId12" Type="http://schemas.openxmlformats.org/officeDocument/2006/relationships/image" Target="../media/image6.png"/><Relationship Id="rId17" Type="http://schemas.openxmlformats.org/officeDocument/2006/relationships/hyperlink" Target="http://www.houseflippingspreadsheet.com/changing-scope-of-work-video-tutorial.html" TargetMode="External"/><Relationship Id="rId25" Type="http://schemas.openxmlformats.org/officeDocument/2006/relationships/hyperlink" Target="#Scope_1_First_Cell"/><Relationship Id="rId2" Type="http://schemas.openxmlformats.org/officeDocument/2006/relationships/image" Target="../media/image21.png"/><Relationship Id="rId16" Type="http://schemas.openxmlformats.org/officeDocument/2006/relationships/hyperlink" Target="http://www.houseflippingspreadsheet.com/repair-cost-estimator---the-basics-tutorial.html" TargetMode="External"/><Relationship Id="rId20" Type="http://schemas.openxmlformats.org/officeDocument/2006/relationships/image" Target="../media/image31.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28.png"/><Relationship Id="rId24" Type="http://schemas.openxmlformats.org/officeDocument/2006/relationships/hyperlink" Target="#AFTER_REPAIR_VALUE_CELL"/><Relationship Id="rId5" Type="http://schemas.openxmlformats.org/officeDocument/2006/relationships/image" Target="../media/image24.png"/><Relationship Id="rId15" Type="http://schemas.openxmlformats.org/officeDocument/2006/relationships/image" Target="../media/image18.png"/><Relationship Id="rId23" Type="http://schemas.openxmlformats.org/officeDocument/2006/relationships/hyperlink" Target="https://www.houseflippingspreadsheet.com/pricing" TargetMode="External"/><Relationship Id="rId28" Type="http://schemas.openxmlformats.org/officeDocument/2006/relationships/image" Target="../media/image5.png"/><Relationship Id="rId10" Type="http://schemas.openxmlformats.org/officeDocument/2006/relationships/image" Target="../media/image27.png"/><Relationship Id="rId19" Type="http://schemas.openxmlformats.org/officeDocument/2006/relationships/hyperlink" Target="http://www.houseflippingspreadsheet.com/repair-cost-estimate-report-tutorial.html" TargetMode="External"/><Relationship Id="rId4" Type="http://schemas.openxmlformats.org/officeDocument/2006/relationships/image" Target="../media/image23.png"/><Relationship Id="rId9" Type="http://schemas.openxmlformats.org/officeDocument/2006/relationships/image" Target="../media/image2.png"/><Relationship Id="rId14" Type="http://schemas.openxmlformats.org/officeDocument/2006/relationships/image" Target="../media/image30.png"/><Relationship Id="rId22" Type="http://schemas.openxmlformats.org/officeDocument/2006/relationships/image" Target="../media/image4.png"/><Relationship Id="rId27" Type="http://schemas.openxmlformats.org/officeDocument/2006/relationships/hyperlink" Target="#Project_Name"/></Relationships>
</file>

<file path=xl/drawings/drawing1.xml><?xml version="1.0" encoding="utf-8"?>
<xdr:wsDr xmlns:xdr="http://schemas.openxmlformats.org/drawingml/2006/spreadsheetDrawing" xmlns:a="http://schemas.openxmlformats.org/drawingml/2006/main">
  <xdr:twoCellAnchor>
    <xdr:from>
      <xdr:col>21</xdr:col>
      <xdr:colOff>0</xdr:colOff>
      <xdr:row>0</xdr:row>
      <xdr:rowOff>0</xdr:rowOff>
    </xdr:from>
    <xdr:to>
      <xdr:col>22</xdr:col>
      <xdr:colOff>1303020</xdr:colOff>
      <xdr:row>1</xdr:row>
      <xdr:rowOff>7620</xdr:rowOff>
    </xdr:to>
    <xdr:sp macro="" textlink="">
      <xdr:nvSpPr>
        <xdr:cNvPr id="47" name="Rectangle 46">
          <a:extLst>
            <a:ext uri="{FF2B5EF4-FFF2-40B4-BE49-F238E27FC236}">
              <a16:creationId xmlns:a16="http://schemas.microsoft.com/office/drawing/2014/main" id="{00000000-0008-0000-0600-00002F000000}"/>
            </a:ext>
          </a:extLst>
        </xdr:cNvPr>
        <xdr:cNvSpPr/>
      </xdr:nvSpPr>
      <xdr:spPr>
        <a:xfrm>
          <a:off x="0" y="0"/>
          <a:ext cx="1485900" cy="67056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44</xdr:col>
      <xdr:colOff>209550</xdr:colOff>
      <xdr:row>42</xdr:row>
      <xdr:rowOff>217171</xdr:rowOff>
    </xdr:from>
    <xdr:to>
      <xdr:col>46</xdr:col>
      <xdr:colOff>592231</xdr:colOff>
      <xdr:row>45</xdr:row>
      <xdr:rowOff>28576</xdr:rowOff>
    </xdr:to>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21878925" y="12334875"/>
          <a:ext cx="1906681"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xdr:from>
      <xdr:col>45</xdr:col>
      <xdr:colOff>209550</xdr:colOff>
      <xdr:row>18</xdr:row>
      <xdr:rowOff>104775</xdr:rowOff>
    </xdr:from>
    <xdr:to>
      <xdr:col>46</xdr:col>
      <xdr:colOff>57150</xdr:colOff>
      <xdr:row>22</xdr:row>
      <xdr:rowOff>57150</xdr:rowOff>
    </xdr:to>
    <xdr:grpSp>
      <xdr:nvGrpSpPr>
        <xdr:cNvPr id="10" name="Group 9">
          <a:hlinkClick xmlns:r="http://schemas.openxmlformats.org/officeDocument/2006/relationships" r:id="rId1"/>
          <a:extLst>
            <a:ext uri="{FF2B5EF4-FFF2-40B4-BE49-F238E27FC236}">
              <a16:creationId xmlns:a16="http://schemas.microsoft.com/office/drawing/2014/main" id="{00000000-0008-0000-0600-00000A000000}"/>
            </a:ext>
          </a:extLst>
        </xdr:cNvPr>
        <xdr:cNvGrpSpPr/>
      </xdr:nvGrpSpPr>
      <xdr:grpSpPr>
        <a:xfrm>
          <a:off x="22551966" y="5386058"/>
          <a:ext cx="614392" cy="1102564"/>
          <a:chOff x="971550" y="104775"/>
          <a:chExt cx="609600" cy="495300"/>
        </a:xfrm>
      </xdr:grpSpPr>
      <xdr:sp macro="" textlink="">
        <xdr:nvSpPr>
          <xdr:cNvPr id="11" name="Flowchart: Off-page Connector 10">
            <a:extLst>
              <a:ext uri="{FF2B5EF4-FFF2-40B4-BE49-F238E27FC236}">
                <a16:creationId xmlns:a16="http://schemas.microsoft.com/office/drawing/2014/main" id="{00000000-0008-0000-0600-00000B000000}"/>
              </a:ext>
            </a:extLst>
          </xdr:cNvPr>
          <xdr:cNvSpPr/>
        </xdr:nvSpPr>
        <xdr:spPr>
          <a:xfrm>
            <a:off x="1064895" y="104775"/>
            <a:ext cx="430530" cy="495300"/>
          </a:xfrm>
          <a:prstGeom prst="flowChartOffpageConnector">
            <a:avLst/>
          </a:prstGeom>
          <a:solidFill>
            <a:srgbClr val="545F6B"/>
          </a:solidFill>
          <a:ln w="3810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971550" y="137161"/>
            <a:ext cx="609600" cy="3916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solidFill>
                  <a:schemeClr val="bg1"/>
                </a:solidFill>
              </a:rPr>
              <a:t>HFS</a:t>
            </a:r>
          </a:p>
        </xdr:txBody>
      </xdr:sp>
    </xdr:grpSp>
    <xdr:clientData/>
  </xdr:twoCellAnchor>
  <xdr:twoCellAnchor editAs="absolute">
    <xdr:from>
      <xdr:col>44</xdr:col>
      <xdr:colOff>209550</xdr:colOff>
      <xdr:row>42</xdr:row>
      <xdr:rowOff>217171</xdr:rowOff>
    </xdr:from>
    <xdr:to>
      <xdr:col>46</xdr:col>
      <xdr:colOff>590750</xdr:colOff>
      <xdr:row>45</xdr:row>
      <xdr:rowOff>38523</xdr:rowOff>
    </xdr:to>
    <xdr:sp macro="" textlink="">
      <xdr:nvSpPr>
        <xdr:cNvPr id="17" name="TextBox 16">
          <a:extLst>
            <a:ext uri="{FF2B5EF4-FFF2-40B4-BE49-F238E27FC236}">
              <a16:creationId xmlns:a16="http://schemas.microsoft.com/office/drawing/2014/main" id="{00000000-0008-0000-0600-000011000000}"/>
            </a:ext>
          </a:extLst>
        </xdr:cNvPr>
        <xdr:cNvSpPr txBox="1"/>
      </xdr:nvSpPr>
      <xdr:spPr>
        <a:xfrm>
          <a:off x="21389340" y="12313920"/>
          <a:ext cx="1870486" cy="662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oneCell">
    <xdr:from>
      <xdr:col>45</xdr:col>
      <xdr:colOff>134470</xdr:colOff>
      <xdr:row>18</xdr:row>
      <xdr:rowOff>44823</xdr:rowOff>
    </xdr:from>
    <xdr:to>
      <xdr:col>45</xdr:col>
      <xdr:colOff>724098</xdr:colOff>
      <xdr:row>20</xdr:row>
      <xdr:rowOff>77208</xdr:rowOff>
    </xdr:to>
    <xdr:pic>
      <xdr:nvPicPr>
        <xdr:cNvPr id="18" name="Picture 17">
          <a:hlinkClick xmlns:r="http://schemas.openxmlformats.org/officeDocument/2006/relationships" r:id="rId2"/>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2270570" y="12358743"/>
          <a:ext cx="585395" cy="594360"/>
        </a:xfrm>
        <a:prstGeom prst="rect">
          <a:avLst/>
        </a:prstGeom>
      </xdr:spPr>
    </xdr:pic>
    <xdr:clientData/>
  </xdr:twoCellAnchor>
  <xdr:twoCellAnchor editAs="oneCell">
    <xdr:from>
      <xdr:col>23</xdr:col>
      <xdr:colOff>135927</xdr:colOff>
      <xdr:row>2</xdr:row>
      <xdr:rowOff>85725</xdr:rowOff>
    </xdr:from>
    <xdr:to>
      <xdr:col>23</xdr:col>
      <xdr:colOff>410248</xdr:colOff>
      <xdr:row>3</xdr:row>
      <xdr:rowOff>160019</xdr:rowOff>
    </xdr:to>
    <xdr:pic>
      <xdr:nvPicPr>
        <xdr:cNvPr id="22" name="Picture 21">
          <a:hlinkClick xmlns:r="http://schemas.openxmlformats.org/officeDocument/2006/relationships" r:id="rId4"/>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17427" y="952500"/>
          <a:ext cx="274320" cy="274320"/>
        </a:xfrm>
        <a:prstGeom prst="rect">
          <a:avLst/>
        </a:prstGeom>
      </xdr:spPr>
    </xdr:pic>
    <xdr:clientData/>
  </xdr:twoCellAnchor>
  <xdr:twoCellAnchor>
    <xdr:from>
      <xdr:col>23</xdr:col>
      <xdr:colOff>339090</xdr:colOff>
      <xdr:row>2</xdr:row>
      <xdr:rowOff>32385</xdr:rowOff>
    </xdr:from>
    <xdr:to>
      <xdr:col>24</xdr:col>
      <xdr:colOff>476250</xdr:colOff>
      <xdr:row>3</xdr:row>
      <xdr:rowOff>238126</xdr:rowOff>
    </xdr:to>
    <xdr:sp macro="" textlink="">
      <xdr:nvSpPr>
        <xdr:cNvPr id="23" name="TextBox 22">
          <a:hlinkClick xmlns:r="http://schemas.openxmlformats.org/officeDocument/2006/relationships" r:id="rId4"/>
          <a:extLst>
            <a:ext uri="{FF2B5EF4-FFF2-40B4-BE49-F238E27FC236}">
              <a16:creationId xmlns:a16="http://schemas.microsoft.com/office/drawing/2014/main" id="{00000000-0008-0000-0600-000017000000}"/>
            </a:ext>
          </a:extLst>
        </xdr:cNvPr>
        <xdr:cNvSpPr txBox="1"/>
      </xdr:nvSpPr>
      <xdr:spPr>
        <a:xfrm>
          <a:off x="4720590" y="899160"/>
          <a:ext cx="1089660" cy="4057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rgbClr val="398CCC"/>
              </a:solidFill>
              <a:latin typeface="Calibri Light" panose="020F0302020204030204" pitchFamily="34" charset="0"/>
            </a:rPr>
            <a:t>Report</a:t>
          </a:r>
          <a:r>
            <a:rPr lang="en-US" sz="1200" b="0" i="1" baseline="0">
              <a:solidFill>
                <a:srgbClr val="398CCC"/>
              </a:solidFill>
              <a:latin typeface="Calibri Light" panose="020F0302020204030204" pitchFamily="34" charset="0"/>
            </a:rPr>
            <a:t> Piracy</a:t>
          </a:r>
          <a:endParaRPr lang="en-US" sz="1200" b="0" i="1">
            <a:solidFill>
              <a:srgbClr val="398CCC"/>
            </a:solidFill>
            <a:latin typeface="Calibri Light" panose="020F0302020204030204" pitchFamily="34" charset="0"/>
          </a:endParaRPr>
        </a:p>
      </xdr:txBody>
    </xdr:sp>
    <xdr:clientData/>
  </xdr:twoCellAnchor>
  <xdr:twoCellAnchor>
    <xdr:from>
      <xdr:col>18</xdr:col>
      <xdr:colOff>0</xdr:colOff>
      <xdr:row>0</xdr:row>
      <xdr:rowOff>0</xdr:rowOff>
    </xdr:from>
    <xdr:to>
      <xdr:col>19</xdr:col>
      <xdr:colOff>1303020</xdr:colOff>
      <xdr:row>1</xdr:row>
      <xdr:rowOff>7620</xdr:rowOff>
    </xdr:to>
    <xdr:sp macro="" textlink="">
      <xdr:nvSpPr>
        <xdr:cNvPr id="24" name="Rectangle 23">
          <a:extLst>
            <a:ext uri="{FF2B5EF4-FFF2-40B4-BE49-F238E27FC236}">
              <a16:creationId xmlns:a16="http://schemas.microsoft.com/office/drawing/2014/main" id="{00000000-0008-0000-0600-000018000000}"/>
            </a:ext>
          </a:extLst>
        </xdr:cNvPr>
        <xdr:cNvSpPr/>
      </xdr:nvSpPr>
      <xdr:spPr>
        <a:xfrm>
          <a:off x="2667000" y="0"/>
          <a:ext cx="1493520" cy="67437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0</xdr:colOff>
      <xdr:row>0</xdr:row>
      <xdr:rowOff>0</xdr:rowOff>
    </xdr:from>
    <xdr:to>
      <xdr:col>16</xdr:col>
      <xdr:colOff>1303020</xdr:colOff>
      <xdr:row>1</xdr:row>
      <xdr:rowOff>7620</xdr:rowOff>
    </xdr:to>
    <xdr:sp macro="" textlink="">
      <xdr:nvSpPr>
        <xdr:cNvPr id="25" name="Rectangle 24">
          <a:extLst>
            <a:ext uri="{FF2B5EF4-FFF2-40B4-BE49-F238E27FC236}">
              <a16:creationId xmlns:a16="http://schemas.microsoft.com/office/drawing/2014/main" id="{00000000-0008-0000-0600-000019000000}"/>
            </a:ext>
          </a:extLst>
        </xdr:cNvPr>
        <xdr:cNvSpPr/>
      </xdr:nvSpPr>
      <xdr:spPr>
        <a:xfrm>
          <a:off x="5524500" y="0"/>
          <a:ext cx="1493520" cy="67437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12</xdr:col>
      <xdr:colOff>0</xdr:colOff>
      <xdr:row>0</xdr:row>
      <xdr:rowOff>0</xdr:rowOff>
    </xdr:from>
    <xdr:to>
      <xdr:col>13</xdr:col>
      <xdr:colOff>1303020</xdr:colOff>
      <xdr:row>1</xdr:row>
      <xdr:rowOff>7620</xdr:rowOff>
    </xdr:to>
    <xdr:sp macro="" textlink="">
      <xdr:nvSpPr>
        <xdr:cNvPr id="26" name="Rectangle 25">
          <a:extLst>
            <a:ext uri="{FF2B5EF4-FFF2-40B4-BE49-F238E27FC236}">
              <a16:creationId xmlns:a16="http://schemas.microsoft.com/office/drawing/2014/main" id="{00000000-0008-0000-0600-00001A000000}"/>
            </a:ext>
          </a:extLst>
        </xdr:cNvPr>
        <xdr:cNvSpPr/>
      </xdr:nvSpPr>
      <xdr:spPr>
        <a:xfrm>
          <a:off x="4953000" y="0"/>
          <a:ext cx="379095" cy="67437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0</xdr:colOff>
      <xdr:row>0</xdr:row>
      <xdr:rowOff>0</xdr:rowOff>
    </xdr:from>
    <xdr:to>
      <xdr:col>6</xdr:col>
      <xdr:colOff>1303020</xdr:colOff>
      <xdr:row>1</xdr:row>
      <xdr:rowOff>7620</xdr:rowOff>
    </xdr:to>
    <xdr:sp macro="" textlink="">
      <xdr:nvSpPr>
        <xdr:cNvPr id="28" name="Rectangle 27">
          <a:extLst>
            <a:ext uri="{FF2B5EF4-FFF2-40B4-BE49-F238E27FC236}">
              <a16:creationId xmlns:a16="http://schemas.microsoft.com/office/drawing/2014/main" id="{00000000-0008-0000-0600-00001C000000}"/>
            </a:ext>
          </a:extLst>
        </xdr:cNvPr>
        <xdr:cNvSpPr/>
      </xdr:nvSpPr>
      <xdr:spPr>
        <a:xfrm>
          <a:off x="8572500" y="0"/>
          <a:ext cx="379095" cy="67437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13</xdr:col>
      <xdr:colOff>180975</xdr:colOff>
      <xdr:row>28</xdr:row>
      <xdr:rowOff>5716</xdr:rowOff>
    </xdr:from>
    <xdr:to>
      <xdr:col>15</xdr:col>
      <xdr:colOff>74295</xdr:colOff>
      <xdr:row>28</xdr:row>
      <xdr:rowOff>275802</xdr:rowOff>
    </xdr:to>
    <xdr:pic>
      <xdr:nvPicPr>
        <xdr:cNvPr id="30" name="Picture 29">
          <a:hlinkClick xmlns:r="http://schemas.openxmlformats.org/officeDocument/2006/relationships" r:id="rId4"/>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657475" y="11073766"/>
          <a:ext cx="274320" cy="274320"/>
        </a:xfrm>
        <a:prstGeom prst="rect">
          <a:avLst/>
        </a:prstGeom>
      </xdr:spPr>
    </xdr:pic>
    <xdr:clientData/>
  </xdr:twoCellAnchor>
  <xdr:twoCellAnchor>
    <xdr:from>
      <xdr:col>15</xdr:col>
      <xdr:colOff>3138</xdr:colOff>
      <xdr:row>27</xdr:row>
      <xdr:rowOff>238125</xdr:rowOff>
    </xdr:from>
    <xdr:to>
      <xdr:col>20</xdr:col>
      <xdr:colOff>140298</xdr:colOff>
      <xdr:row>29</xdr:row>
      <xdr:rowOff>41910</xdr:rowOff>
    </xdr:to>
    <xdr:sp macro="" textlink="">
      <xdr:nvSpPr>
        <xdr:cNvPr id="31" name="TextBox 30">
          <a:hlinkClick xmlns:r="http://schemas.openxmlformats.org/officeDocument/2006/relationships" r:id="rId4"/>
          <a:extLst>
            <a:ext uri="{FF2B5EF4-FFF2-40B4-BE49-F238E27FC236}">
              <a16:creationId xmlns:a16="http://schemas.microsoft.com/office/drawing/2014/main" id="{00000000-0008-0000-0600-00001F000000}"/>
            </a:ext>
          </a:extLst>
        </xdr:cNvPr>
        <xdr:cNvSpPr txBox="1"/>
      </xdr:nvSpPr>
      <xdr:spPr>
        <a:xfrm>
          <a:off x="2860638" y="11020425"/>
          <a:ext cx="108966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rgbClr val="398CCC"/>
              </a:solidFill>
              <a:latin typeface="Calibri Light" panose="020F0302020204030204" pitchFamily="34" charset="0"/>
            </a:rPr>
            <a:t>Report</a:t>
          </a:r>
          <a:r>
            <a:rPr lang="en-US" sz="1200" b="0" i="1" baseline="0">
              <a:solidFill>
                <a:srgbClr val="398CCC"/>
              </a:solidFill>
              <a:latin typeface="Calibri Light" panose="020F0302020204030204" pitchFamily="34" charset="0"/>
            </a:rPr>
            <a:t> Piracy</a:t>
          </a:r>
          <a:endParaRPr lang="en-US" sz="1200" b="0" i="1">
            <a:solidFill>
              <a:srgbClr val="398CCC"/>
            </a:solidFill>
            <a:latin typeface="Calibri Light" panose="020F0302020204030204" pitchFamily="34" charset="0"/>
          </a:endParaRPr>
        </a:p>
      </xdr:txBody>
    </xdr:sp>
    <xdr:clientData/>
  </xdr:twoCellAnchor>
  <xdr:twoCellAnchor editAs="absolute">
    <xdr:from>
      <xdr:col>31</xdr:col>
      <xdr:colOff>258657</xdr:colOff>
      <xdr:row>0</xdr:row>
      <xdr:rowOff>153469</xdr:rowOff>
    </xdr:from>
    <xdr:to>
      <xdr:col>31</xdr:col>
      <xdr:colOff>525280</xdr:colOff>
      <xdr:row>0</xdr:row>
      <xdr:rowOff>428836</xdr:rowOff>
    </xdr:to>
    <xdr:pic>
      <xdr:nvPicPr>
        <xdr:cNvPr id="42" name="Picture 41" title="Help">
          <a:hlinkClick xmlns:r="http://schemas.openxmlformats.org/officeDocument/2006/relationships" r:id="rId7"/>
          <a:extLst>
            <a:ext uri="{FF2B5EF4-FFF2-40B4-BE49-F238E27FC236}">
              <a16:creationId xmlns:a16="http://schemas.microsoft.com/office/drawing/2014/main" id="{74D304D9-75CA-438A-852C-130C5229C4F9}"/>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1964882" y="153469"/>
          <a:ext cx="266623" cy="275367"/>
        </a:xfrm>
        <a:prstGeom prst="rect">
          <a:avLst/>
        </a:prstGeom>
      </xdr:spPr>
    </xdr:pic>
    <xdr:clientData/>
  </xdr:twoCellAnchor>
  <xdr:twoCellAnchor editAs="absolute">
    <xdr:from>
      <xdr:col>28</xdr:col>
      <xdr:colOff>512190</xdr:colOff>
      <xdr:row>0</xdr:row>
      <xdr:rowOff>0</xdr:rowOff>
    </xdr:from>
    <xdr:to>
      <xdr:col>30</xdr:col>
      <xdr:colOff>292653</xdr:colOff>
      <xdr:row>0</xdr:row>
      <xdr:rowOff>561776</xdr:rowOff>
    </xdr:to>
    <xdr:sp macro="" textlink="">
      <xdr:nvSpPr>
        <xdr:cNvPr id="2" name="TextBox 1">
          <a:hlinkClick xmlns:r="http://schemas.openxmlformats.org/officeDocument/2006/relationships" r:id="rId9"/>
          <a:extLst>
            <a:ext uri="{FF2B5EF4-FFF2-40B4-BE49-F238E27FC236}">
              <a16:creationId xmlns:a16="http://schemas.microsoft.com/office/drawing/2014/main" id="{99F32CF9-A8B1-498E-A031-EF7878297B4E}"/>
            </a:ext>
          </a:extLst>
        </xdr:cNvPr>
        <xdr:cNvSpPr txBox="1">
          <a:spLocks noChangeAspect="1"/>
        </xdr:cNvSpPr>
      </xdr:nvSpPr>
      <xdr:spPr>
        <a:xfrm>
          <a:off x="9466409" y="0"/>
          <a:ext cx="1695527" cy="561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Upgrade</a:t>
          </a:r>
        </a:p>
      </xdr:txBody>
    </xdr:sp>
    <xdr:clientData/>
  </xdr:twoCellAnchor>
  <xdr:twoCellAnchor editAs="absolute">
    <xdr:from>
      <xdr:col>24</xdr:col>
      <xdr:colOff>911175</xdr:colOff>
      <xdr:row>0</xdr:row>
      <xdr:rowOff>1</xdr:rowOff>
    </xdr:from>
    <xdr:to>
      <xdr:col>26</xdr:col>
      <xdr:colOff>691473</xdr:colOff>
      <xdr:row>0</xdr:row>
      <xdr:rowOff>561776</xdr:rowOff>
    </xdr:to>
    <xdr:sp macro="" textlink="">
      <xdr:nvSpPr>
        <xdr:cNvPr id="3" name="TextBox 2">
          <a:hlinkClick xmlns:r="http://schemas.openxmlformats.org/officeDocument/2006/relationships" r:id="rId10"/>
          <a:extLst>
            <a:ext uri="{FF2B5EF4-FFF2-40B4-BE49-F238E27FC236}">
              <a16:creationId xmlns:a16="http://schemas.microsoft.com/office/drawing/2014/main" id="{6D9B1B3E-6B4A-462D-BFD3-4D892392D54A}"/>
            </a:ext>
          </a:extLst>
        </xdr:cNvPr>
        <xdr:cNvSpPr txBox="1">
          <a:spLocks noChangeAspect="1"/>
        </xdr:cNvSpPr>
      </xdr:nvSpPr>
      <xdr:spPr>
        <a:xfrm>
          <a:off x="6035266" y="1"/>
          <a:ext cx="1695362" cy="56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26</xdr:col>
      <xdr:colOff>710738</xdr:colOff>
      <xdr:row>0</xdr:row>
      <xdr:rowOff>0</xdr:rowOff>
    </xdr:from>
    <xdr:to>
      <xdr:col>28</xdr:col>
      <xdr:colOff>485945</xdr:colOff>
      <xdr:row>0</xdr:row>
      <xdr:rowOff>561776</xdr:rowOff>
    </xdr:to>
    <xdr:sp macro="" textlink="">
      <xdr:nvSpPr>
        <xdr:cNvPr id="4" name="TextBox 3">
          <a:hlinkClick xmlns:r="http://schemas.openxmlformats.org/officeDocument/2006/relationships" r:id="rId11"/>
          <a:extLst>
            <a:ext uri="{FF2B5EF4-FFF2-40B4-BE49-F238E27FC236}">
              <a16:creationId xmlns:a16="http://schemas.microsoft.com/office/drawing/2014/main" id="{7D4694FA-2A7B-49F9-8814-C989A2C7E296}"/>
            </a:ext>
          </a:extLst>
        </xdr:cNvPr>
        <xdr:cNvSpPr txBox="1">
          <a:spLocks noChangeAspect="1"/>
        </xdr:cNvSpPr>
      </xdr:nvSpPr>
      <xdr:spPr>
        <a:xfrm>
          <a:off x="7749893" y="0"/>
          <a:ext cx="1690271" cy="561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23</xdr:col>
      <xdr:colOff>173129</xdr:colOff>
      <xdr:row>0</xdr:row>
      <xdr:rowOff>0</xdr:rowOff>
    </xdr:from>
    <xdr:to>
      <xdr:col>24</xdr:col>
      <xdr:colOff>902272</xdr:colOff>
      <xdr:row>0</xdr:row>
      <xdr:rowOff>561776</xdr:rowOff>
    </xdr:to>
    <xdr:sp macro="" textlink="">
      <xdr:nvSpPr>
        <xdr:cNvPr id="5" name="TextBox 4">
          <a:hlinkClick xmlns:r="http://schemas.openxmlformats.org/officeDocument/2006/relationships" r:id="rId12"/>
          <a:extLst>
            <a:ext uri="{FF2B5EF4-FFF2-40B4-BE49-F238E27FC236}">
              <a16:creationId xmlns:a16="http://schemas.microsoft.com/office/drawing/2014/main" id="{564B5901-E450-49FA-8EF7-8FD302933289}"/>
            </a:ext>
          </a:extLst>
        </xdr:cNvPr>
        <xdr:cNvSpPr txBox="1">
          <a:spLocks noChangeAspect="1"/>
        </xdr:cNvSpPr>
      </xdr:nvSpPr>
      <xdr:spPr>
        <a:xfrm>
          <a:off x="4339687" y="0"/>
          <a:ext cx="1686676" cy="561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30</xdr:col>
      <xdr:colOff>553573</xdr:colOff>
      <xdr:row>0</xdr:row>
      <xdr:rowOff>152516</xdr:rowOff>
    </xdr:from>
    <xdr:to>
      <xdr:col>30</xdr:col>
      <xdr:colOff>837388</xdr:colOff>
      <xdr:row>0</xdr:row>
      <xdr:rowOff>427881</xdr:rowOff>
    </xdr:to>
    <xdr:pic>
      <xdr:nvPicPr>
        <xdr:cNvPr id="6" name="Picture 5">
          <a:hlinkClick xmlns:r="http://schemas.openxmlformats.org/officeDocument/2006/relationships" r:id="rId13"/>
          <a:extLst>
            <a:ext uri="{FF2B5EF4-FFF2-40B4-BE49-F238E27FC236}">
              <a16:creationId xmlns:a16="http://schemas.microsoft.com/office/drawing/2014/main" id="{0352920D-95A5-41A9-BCDE-621CD5F89FDF}"/>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1422856" y="152516"/>
          <a:ext cx="283815" cy="275365"/>
        </a:xfrm>
        <a:prstGeom prst="rect">
          <a:avLst/>
        </a:prstGeom>
      </xdr:spPr>
    </xdr:pic>
    <xdr:clientData/>
  </xdr:twoCellAnchor>
  <xdr:twoCellAnchor editAs="absolute">
    <xdr:from>
      <xdr:col>0</xdr:col>
      <xdr:colOff>0</xdr:colOff>
      <xdr:row>0</xdr:row>
      <xdr:rowOff>0</xdr:rowOff>
    </xdr:from>
    <xdr:to>
      <xdr:col>9</xdr:col>
      <xdr:colOff>35997</xdr:colOff>
      <xdr:row>0</xdr:row>
      <xdr:rowOff>561564</xdr:rowOff>
    </xdr:to>
    <xdr:sp macro="" textlink="">
      <xdr:nvSpPr>
        <xdr:cNvPr id="7" name="TextBox 6">
          <a:extLst>
            <a:ext uri="{FF2B5EF4-FFF2-40B4-BE49-F238E27FC236}">
              <a16:creationId xmlns:a16="http://schemas.microsoft.com/office/drawing/2014/main" id="{3DCA7586-B8E0-4C55-AAA3-8BEF1D9F1102}"/>
            </a:ext>
          </a:extLst>
        </xdr:cNvPr>
        <xdr:cNvSpPr txBox="1">
          <a:spLocks noChangeAspect="1"/>
        </xdr:cNvSpPr>
      </xdr:nvSpPr>
      <xdr:spPr>
        <a:xfrm>
          <a:off x="0" y="0"/>
          <a:ext cx="1666389" cy="561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69</xdr:col>
      <xdr:colOff>161925</xdr:colOff>
      <xdr:row>8</xdr:row>
      <xdr:rowOff>133350</xdr:rowOff>
    </xdr:from>
    <xdr:to>
      <xdr:col>77</xdr:col>
      <xdr:colOff>114300</xdr:colOff>
      <xdr:row>10</xdr:row>
      <xdr:rowOff>38100</xdr:rowOff>
    </xdr:to>
    <xdr:sp macro="[0]!Show_Analyze_Help" textlink="">
      <xdr:nvSpPr>
        <xdr:cNvPr id="16" name="Analyze_Show_Help" hidden="1">
          <a:extLst>
            <a:ext uri="{FF2B5EF4-FFF2-40B4-BE49-F238E27FC236}">
              <a16:creationId xmlns:a16="http://schemas.microsoft.com/office/drawing/2014/main" id="{4A947072-11ED-4EA4-9670-9EB45B9F06E2}"/>
            </a:ext>
          </a:extLst>
        </xdr:cNvPr>
        <xdr:cNvSpPr txBox="1"/>
      </xdr:nvSpPr>
      <xdr:spPr>
        <a:xfrm>
          <a:off x="12670227" y="901101"/>
          <a:ext cx="1401613" cy="301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300" b="0" u="sng">
              <a:solidFill>
                <a:srgbClr val="398CCC"/>
              </a:solidFill>
              <a:latin typeface="Calibri Light" panose="020F0302020204030204" pitchFamily="34" charset="0"/>
              <a:cs typeface="Calibri Light" panose="020F0302020204030204" pitchFamily="34" charset="0"/>
            </a:rPr>
            <a:t>show</a:t>
          </a:r>
          <a:r>
            <a:rPr lang="en-US" sz="1400" b="0" u="sng">
              <a:solidFill>
                <a:srgbClr val="398CCC"/>
              </a:solidFill>
              <a:latin typeface="Calibri Light" panose="020F0302020204030204" pitchFamily="34" charset="0"/>
              <a:cs typeface="Calibri Light" panose="020F0302020204030204" pitchFamily="34" charset="0"/>
            </a:rPr>
            <a:t> </a:t>
          </a:r>
          <a:r>
            <a:rPr lang="en-US" sz="1300" b="0" u="sng">
              <a:solidFill>
                <a:srgbClr val="398CCC"/>
              </a:solidFill>
              <a:latin typeface="Calibri Light" panose="020F0302020204030204" pitchFamily="34" charset="0"/>
              <a:cs typeface="Calibri Light" panose="020F0302020204030204" pitchFamily="34" charset="0"/>
            </a:rPr>
            <a:t>help</a:t>
          </a:r>
        </a:p>
      </xdr:txBody>
    </xdr:sp>
    <xdr:clientData/>
  </xdr:twoCellAnchor>
  <xdr:twoCellAnchor editAs="oneCell">
    <xdr:from>
      <xdr:col>17</xdr:col>
      <xdr:colOff>0</xdr:colOff>
      <xdr:row>85</xdr:row>
      <xdr:rowOff>0</xdr:rowOff>
    </xdr:from>
    <xdr:to>
      <xdr:col>19</xdr:col>
      <xdr:colOff>1694</xdr:colOff>
      <xdr:row>86</xdr:row>
      <xdr:rowOff>1694</xdr:rowOff>
    </xdr:to>
    <xdr:pic macro="[0]!Hide_Offer_To_Do_Check1">
      <xdr:nvPicPr>
        <xdr:cNvPr id="17" name="Offer_To_Do_Check1" hidden="1">
          <a:extLst>
            <a:ext uri="{FF2B5EF4-FFF2-40B4-BE49-F238E27FC236}">
              <a16:creationId xmlns:a16="http://schemas.microsoft.com/office/drawing/2014/main" id="{8D05C15E-84A9-432F-BF50-7BC8E0EC9EE8}"/>
            </a:ext>
          </a:extLst>
        </xdr:cNvPr>
        <xdr:cNvPicPr>
          <a:picLocks noChangeAspect="1"/>
        </xdr:cNvPicPr>
      </xdr:nvPicPr>
      <xdr:blipFill>
        <a:blip xmlns:r="http://schemas.openxmlformats.org/officeDocument/2006/relationships" r:embed="rId1"/>
        <a:stretch>
          <a:fillRect/>
        </a:stretch>
      </xdr:blipFill>
      <xdr:spPr>
        <a:xfrm>
          <a:off x="3079630" y="6280030"/>
          <a:ext cx="364004" cy="364005"/>
        </a:xfrm>
        <a:prstGeom prst="rect">
          <a:avLst/>
        </a:prstGeom>
      </xdr:spPr>
    </xdr:pic>
    <xdr:clientData/>
  </xdr:twoCellAnchor>
  <xdr:twoCellAnchor editAs="oneCell">
    <xdr:from>
      <xdr:col>17</xdr:col>
      <xdr:colOff>0</xdr:colOff>
      <xdr:row>85</xdr:row>
      <xdr:rowOff>0</xdr:rowOff>
    </xdr:from>
    <xdr:to>
      <xdr:col>19</xdr:col>
      <xdr:colOff>1694</xdr:colOff>
      <xdr:row>86</xdr:row>
      <xdr:rowOff>1693</xdr:rowOff>
    </xdr:to>
    <xdr:pic macro="[0]!Hide_Offer_To_Do_Check2">
      <xdr:nvPicPr>
        <xdr:cNvPr id="18" name="Offer_To_Do_Check2" hidden="1">
          <a:extLst>
            <a:ext uri="{FF2B5EF4-FFF2-40B4-BE49-F238E27FC236}">
              <a16:creationId xmlns:a16="http://schemas.microsoft.com/office/drawing/2014/main" id="{9A241578-7746-42B7-9314-E5C83D705320}"/>
            </a:ext>
          </a:extLst>
        </xdr:cNvPr>
        <xdr:cNvPicPr>
          <a:picLocks noChangeAspect="1"/>
        </xdr:cNvPicPr>
      </xdr:nvPicPr>
      <xdr:blipFill>
        <a:blip xmlns:r="http://schemas.openxmlformats.org/officeDocument/2006/relationships" r:embed="rId1"/>
        <a:stretch>
          <a:fillRect/>
        </a:stretch>
      </xdr:blipFill>
      <xdr:spPr>
        <a:xfrm>
          <a:off x="3079630" y="6849374"/>
          <a:ext cx="364004" cy="364004"/>
        </a:xfrm>
        <a:prstGeom prst="rect">
          <a:avLst/>
        </a:prstGeom>
      </xdr:spPr>
    </xdr:pic>
    <xdr:clientData/>
  </xdr:twoCellAnchor>
  <xdr:twoCellAnchor editAs="oneCell">
    <xdr:from>
      <xdr:col>17</xdr:col>
      <xdr:colOff>0</xdr:colOff>
      <xdr:row>85</xdr:row>
      <xdr:rowOff>0</xdr:rowOff>
    </xdr:from>
    <xdr:to>
      <xdr:col>19</xdr:col>
      <xdr:colOff>1694</xdr:colOff>
      <xdr:row>86</xdr:row>
      <xdr:rowOff>1693</xdr:rowOff>
    </xdr:to>
    <xdr:pic macro="[0]!Hide_Offer_To_Do_Check3">
      <xdr:nvPicPr>
        <xdr:cNvPr id="19" name="Offer_To_Do_Check3" hidden="1">
          <a:extLst>
            <a:ext uri="{FF2B5EF4-FFF2-40B4-BE49-F238E27FC236}">
              <a16:creationId xmlns:a16="http://schemas.microsoft.com/office/drawing/2014/main" id="{95A6C26D-95AD-486E-A21C-3920890B11F0}"/>
            </a:ext>
          </a:extLst>
        </xdr:cNvPr>
        <xdr:cNvPicPr>
          <a:picLocks noChangeAspect="1"/>
        </xdr:cNvPicPr>
      </xdr:nvPicPr>
      <xdr:blipFill>
        <a:blip xmlns:r="http://schemas.openxmlformats.org/officeDocument/2006/relationships" r:embed="rId1"/>
        <a:stretch>
          <a:fillRect/>
        </a:stretch>
      </xdr:blipFill>
      <xdr:spPr>
        <a:xfrm>
          <a:off x="3079630" y="7410091"/>
          <a:ext cx="364004" cy="364004"/>
        </a:xfrm>
        <a:prstGeom prst="rect">
          <a:avLst/>
        </a:prstGeom>
      </xdr:spPr>
    </xdr:pic>
    <xdr:clientData/>
  </xdr:twoCellAnchor>
  <xdr:twoCellAnchor editAs="oneCell">
    <xdr:from>
      <xdr:col>17</xdr:col>
      <xdr:colOff>0</xdr:colOff>
      <xdr:row>85</xdr:row>
      <xdr:rowOff>0</xdr:rowOff>
    </xdr:from>
    <xdr:to>
      <xdr:col>19</xdr:col>
      <xdr:colOff>1694</xdr:colOff>
      <xdr:row>86</xdr:row>
      <xdr:rowOff>1693</xdr:rowOff>
    </xdr:to>
    <xdr:pic macro="[0]!Hide_Offer_To_Do_Check5">
      <xdr:nvPicPr>
        <xdr:cNvPr id="20" name="Offer_To_Do_Check5" hidden="1">
          <a:extLst>
            <a:ext uri="{FF2B5EF4-FFF2-40B4-BE49-F238E27FC236}">
              <a16:creationId xmlns:a16="http://schemas.microsoft.com/office/drawing/2014/main" id="{32778FB9-972B-41F1-A61D-445AF73DF945}"/>
            </a:ext>
          </a:extLst>
        </xdr:cNvPr>
        <xdr:cNvPicPr>
          <a:picLocks noChangeAspect="1"/>
        </xdr:cNvPicPr>
      </xdr:nvPicPr>
      <xdr:blipFill>
        <a:blip xmlns:r="http://schemas.openxmlformats.org/officeDocument/2006/relationships" r:embed="rId1"/>
        <a:stretch>
          <a:fillRect/>
        </a:stretch>
      </xdr:blipFill>
      <xdr:spPr>
        <a:xfrm>
          <a:off x="3079630" y="8531525"/>
          <a:ext cx="364004" cy="364004"/>
        </a:xfrm>
        <a:prstGeom prst="rect">
          <a:avLst/>
        </a:prstGeom>
      </xdr:spPr>
    </xdr:pic>
    <xdr:clientData/>
  </xdr:twoCellAnchor>
  <xdr:twoCellAnchor editAs="oneCell">
    <xdr:from>
      <xdr:col>17</xdr:col>
      <xdr:colOff>0</xdr:colOff>
      <xdr:row>85</xdr:row>
      <xdr:rowOff>0</xdr:rowOff>
    </xdr:from>
    <xdr:to>
      <xdr:col>19</xdr:col>
      <xdr:colOff>1694</xdr:colOff>
      <xdr:row>85</xdr:row>
      <xdr:rowOff>357893</xdr:rowOff>
    </xdr:to>
    <xdr:pic macro="[0]!Hide_Offer_To_Do_Check6">
      <xdr:nvPicPr>
        <xdr:cNvPr id="21" name="Offer_To_Do_Check6" hidden="1">
          <a:extLst>
            <a:ext uri="{FF2B5EF4-FFF2-40B4-BE49-F238E27FC236}">
              <a16:creationId xmlns:a16="http://schemas.microsoft.com/office/drawing/2014/main" id="{6B82802C-F86C-408A-88C9-AF2E144B641E}"/>
            </a:ext>
          </a:extLst>
        </xdr:cNvPr>
        <xdr:cNvPicPr>
          <a:picLocks noChangeAspect="1"/>
        </xdr:cNvPicPr>
      </xdr:nvPicPr>
      <xdr:blipFill>
        <a:blip xmlns:r="http://schemas.openxmlformats.org/officeDocument/2006/relationships" r:embed="rId1"/>
        <a:stretch>
          <a:fillRect/>
        </a:stretch>
      </xdr:blipFill>
      <xdr:spPr>
        <a:xfrm>
          <a:off x="3079630" y="8893834"/>
          <a:ext cx="364004" cy="357893"/>
        </a:xfrm>
        <a:prstGeom prst="rect">
          <a:avLst/>
        </a:prstGeom>
      </xdr:spPr>
    </xdr:pic>
    <xdr:clientData/>
  </xdr:twoCellAnchor>
  <xdr:twoCellAnchor editAs="oneCell">
    <xdr:from>
      <xdr:col>17</xdr:col>
      <xdr:colOff>0</xdr:colOff>
      <xdr:row>85</xdr:row>
      <xdr:rowOff>0</xdr:rowOff>
    </xdr:from>
    <xdr:to>
      <xdr:col>19</xdr:col>
      <xdr:colOff>1694</xdr:colOff>
      <xdr:row>86</xdr:row>
      <xdr:rowOff>1693</xdr:rowOff>
    </xdr:to>
    <xdr:pic macro="[0]!Hide_Offer_To_Do_Check4">
      <xdr:nvPicPr>
        <xdr:cNvPr id="22" name="Offer_To_Do_Check4" hidden="1">
          <a:extLst>
            <a:ext uri="{FF2B5EF4-FFF2-40B4-BE49-F238E27FC236}">
              <a16:creationId xmlns:a16="http://schemas.microsoft.com/office/drawing/2014/main" id="{7EE60CCB-628C-41A6-92CF-0BDEAA2EFE24}"/>
            </a:ext>
          </a:extLst>
        </xdr:cNvPr>
        <xdr:cNvPicPr>
          <a:picLocks noChangeAspect="1"/>
        </xdr:cNvPicPr>
      </xdr:nvPicPr>
      <xdr:blipFill>
        <a:blip xmlns:r="http://schemas.openxmlformats.org/officeDocument/2006/relationships" r:embed="rId1"/>
        <a:stretch>
          <a:fillRect/>
        </a:stretch>
      </xdr:blipFill>
      <xdr:spPr>
        <a:xfrm>
          <a:off x="3079630" y="7970808"/>
          <a:ext cx="364004" cy="364004"/>
        </a:xfrm>
        <a:prstGeom prst="rect">
          <a:avLst/>
        </a:prstGeom>
      </xdr:spPr>
    </xdr:pic>
    <xdr:clientData/>
  </xdr:twoCellAnchor>
  <xdr:twoCellAnchor editAs="oneCell">
    <xdr:from>
      <xdr:col>17</xdr:col>
      <xdr:colOff>0</xdr:colOff>
      <xdr:row>85</xdr:row>
      <xdr:rowOff>0</xdr:rowOff>
    </xdr:from>
    <xdr:to>
      <xdr:col>19</xdr:col>
      <xdr:colOff>1694</xdr:colOff>
      <xdr:row>86</xdr:row>
      <xdr:rowOff>1692</xdr:rowOff>
    </xdr:to>
    <xdr:pic macro="[0]!Hide_Offer_To_Do_Check7">
      <xdr:nvPicPr>
        <xdr:cNvPr id="23" name="Offer_To_Do_Check7" hidden="1">
          <a:extLst>
            <a:ext uri="{FF2B5EF4-FFF2-40B4-BE49-F238E27FC236}">
              <a16:creationId xmlns:a16="http://schemas.microsoft.com/office/drawing/2014/main" id="{EC97E59E-966F-4E5B-BC51-0A8CE000635F}"/>
            </a:ext>
          </a:extLst>
        </xdr:cNvPr>
        <xdr:cNvPicPr>
          <a:picLocks noChangeAspect="1"/>
        </xdr:cNvPicPr>
      </xdr:nvPicPr>
      <xdr:blipFill>
        <a:blip xmlns:r="http://schemas.openxmlformats.org/officeDocument/2006/relationships" r:embed="rId1"/>
        <a:stretch>
          <a:fillRect/>
        </a:stretch>
      </xdr:blipFill>
      <xdr:spPr>
        <a:xfrm>
          <a:off x="3079630" y="9583947"/>
          <a:ext cx="364004" cy="364003"/>
        </a:xfrm>
        <a:prstGeom prst="rect">
          <a:avLst/>
        </a:prstGeom>
      </xdr:spPr>
    </xdr:pic>
    <xdr:clientData/>
  </xdr:twoCellAnchor>
  <xdr:twoCellAnchor editAs="oneCell">
    <xdr:from>
      <xdr:col>17</xdr:col>
      <xdr:colOff>0</xdr:colOff>
      <xdr:row>85</xdr:row>
      <xdr:rowOff>0</xdr:rowOff>
    </xdr:from>
    <xdr:to>
      <xdr:col>19</xdr:col>
      <xdr:colOff>1694</xdr:colOff>
      <xdr:row>86</xdr:row>
      <xdr:rowOff>1691</xdr:rowOff>
    </xdr:to>
    <xdr:pic macro="[0]!Hide_Offer_To_Do_Check8">
      <xdr:nvPicPr>
        <xdr:cNvPr id="24" name="Offer_To_Do_Check8" hidden="1">
          <a:extLst>
            <a:ext uri="{FF2B5EF4-FFF2-40B4-BE49-F238E27FC236}">
              <a16:creationId xmlns:a16="http://schemas.microsoft.com/office/drawing/2014/main" id="{30733864-29BC-4BB9-851E-C2C2CC4BC226}"/>
            </a:ext>
          </a:extLst>
        </xdr:cNvPr>
        <xdr:cNvPicPr>
          <a:picLocks noChangeAspect="1"/>
        </xdr:cNvPicPr>
      </xdr:nvPicPr>
      <xdr:blipFill>
        <a:blip xmlns:r="http://schemas.openxmlformats.org/officeDocument/2006/relationships" r:embed="rId1"/>
        <a:stretch>
          <a:fillRect/>
        </a:stretch>
      </xdr:blipFill>
      <xdr:spPr>
        <a:xfrm>
          <a:off x="3079630" y="10153291"/>
          <a:ext cx="364004" cy="364002"/>
        </a:xfrm>
        <a:prstGeom prst="rect">
          <a:avLst/>
        </a:prstGeom>
      </xdr:spPr>
    </xdr:pic>
    <xdr:clientData/>
  </xdr:twoCellAnchor>
  <xdr:twoCellAnchor editAs="oneCell">
    <xdr:from>
      <xdr:col>17</xdr:col>
      <xdr:colOff>0</xdr:colOff>
      <xdr:row>85</xdr:row>
      <xdr:rowOff>0</xdr:rowOff>
    </xdr:from>
    <xdr:to>
      <xdr:col>19</xdr:col>
      <xdr:colOff>1694</xdr:colOff>
      <xdr:row>86</xdr:row>
      <xdr:rowOff>1691</xdr:rowOff>
    </xdr:to>
    <xdr:pic macro="[0]!Hide_Offer_To_Do_Check9">
      <xdr:nvPicPr>
        <xdr:cNvPr id="25" name="Offer_To_Do_Check9" hidden="1">
          <a:extLst>
            <a:ext uri="{FF2B5EF4-FFF2-40B4-BE49-F238E27FC236}">
              <a16:creationId xmlns:a16="http://schemas.microsoft.com/office/drawing/2014/main" id="{AF5A3BB2-544C-42C6-8BCE-58172C124231}"/>
            </a:ext>
          </a:extLst>
        </xdr:cNvPr>
        <xdr:cNvPicPr>
          <a:picLocks noChangeAspect="1"/>
        </xdr:cNvPicPr>
      </xdr:nvPicPr>
      <xdr:blipFill>
        <a:blip xmlns:r="http://schemas.openxmlformats.org/officeDocument/2006/relationships" r:embed="rId1"/>
        <a:stretch>
          <a:fillRect/>
        </a:stretch>
      </xdr:blipFill>
      <xdr:spPr>
        <a:xfrm>
          <a:off x="3079630" y="10722634"/>
          <a:ext cx="364004" cy="364002"/>
        </a:xfrm>
        <a:prstGeom prst="rect">
          <a:avLst/>
        </a:prstGeom>
      </xdr:spPr>
    </xdr:pic>
    <xdr:clientData/>
  </xdr:twoCellAnchor>
  <xdr:oneCellAnchor>
    <xdr:from>
      <xdr:col>17</xdr:col>
      <xdr:colOff>0</xdr:colOff>
      <xdr:row>85</xdr:row>
      <xdr:rowOff>0</xdr:rowOff>
    </xdr:from>
    <xdr:ext cx="354330" cy="361950"/>
    <xdr:pic macro="[0]!Hide_Offer_To_Do_Check5">
      <xdr:nvPicPr>
        <xdr:cNvPr id="28" name="Offer_To_Do_Check5" hidden="1">
          <a:extLst>
            <a:ext uri="{FF2B5EF4-FFF2-40B4-BE49-F238E27FC236}">
              <a16:creationId xmlns:a16="http://schemas.microsoft.com/office/drawing/2014/main" id="{E2D1C129-1A69-47EB-A66C-D6381FF42B8C}"/>
            </a:ext>
          </a:extLst>
        </xdr:cNvPr>
        <xdr:cNvPicPr>
          <a:picLocks noChangeAspect="1"/>
        </xdr:cNvPicPr>
      </xdr:nvPicPr>
      <xdr:blipFill>
        <a:blip xmlns:r="http://schemas.openxmlformats.org/officeDocument/2006/relationships" r:embed="rId1"/>
        <a:stretch>
          <a:fillRect/>
        </a:stretch>
      </xdr:blipFill>
      <xdr:spPr>
        <a:xfrm>
          <a:off x="3079630" y="8893834"/>
          <a:ext cx="354330" cy="361950"/>
        </a:xfrm>
        <a:prstGeom prst="rect">
          <a:avLst/>
        </a:prstGeom>
      </xdr:spPr>
    </xdr:pic>
    <xdr:clientData/>
  </xdr:oneCellAnchor>
  <xdr:oneCellAnchor>
    <xdr:from>
      <xdr:col>17</xdr:col>
      <xdr:colOff>0</xdr:colOff>
      <xdr:row>85</xdr:row>
      <xdr:rowOff>0</xdr:rowOff>
    </xdr:from>
    <xdr:ext cx="354330" cy="361950"/>
    <xdr:pic macro="[0]!Hide_Offer_To_Do_Check10">
      <xdr:nvPicPr>
        <xdr:cNvPr id="29" name="Offer_To_Do_Check10" hidden="1">
          <a:extLst>
            <a:ext uri="{FF2B5EF4-FFF2-40B4-BE49-F238E27FC236}">
              <a16:creationId xmlns:a16="http://schemas.microsoft.com/office/drawing/2014/main" id="{05951599-87D8-488E-9409-667082D060B5}"/>
            </a:ext>
          </a:extLst>
        </xdr:cNvPr>
        <xdr:cNvPicPr>
          <a:picLocks noChangeAspect="1"/>
        </xdr:cNvPicPr>
      </xdr:nvPicPr>
      <xdr:blipFill>
        <a:blip xmlns:r="http://schemas.openxmlformats.org/officeDocument/2006/relationships" r:embed="rId1"/>
        <a:stretch>
          <a:fillRect/>
        </a:stretch>
      </xdr:blipFill>
      <xdr:spPr>
        <a:xfrm>
          <a:off x="3079630" y="8893834"/>
          <a:ext cx="354330" cy="361950"/>
        </a:xfrm>
        <a:prstGeom prst="rect">
          <a:avLst/>
        </a:prstGeom>
      </xdr:spPr>
    </xdr:pic>
    <xdr:clientData/>
  </xdr:oneCellAnchor>
  <xdr:twoCellAnchor editAs="absolute">
    <xdr:from>
      <xdr:col>52</xdr:col>
      <xdr:colOff>46364</xdr:colOff>
      <xdr:row>0</xdr:row>
      <xdr:rowOff>0</xdr:rowOff>
    </xdr:from>
    <xdr:to>
      <xdr:col>61</xdr:col>
      <xdr:colOff>102872</xdr:colOff>
      <xdr:row>1</xdr:row>
      <xdr:rowOff>1059</xdr:rowOff>
    </xdr:to>
    <xdr:sp macro="" textlink="">
      <xdr:nvSpPr>
        <xdr:cNvPr id="34" name="TextBox 33">
          <a:hlinkClick xmlns:r="http://schemas.openxmlformats.org/officeDocument/2006/relationships" r:id="rId2"/>
          <a:extLst>
            <a:ext uri="{FF2B5EF4-FFF2-40B4-BE49-F238E27FC236}">
              <a16:creationId xmlns:a16="http://schemas.microsoft.com/office/drawing/2014/main" id="{C827F962-662D-47A4-A68C-CE10727B9FD4}"/>
            </a:ext>
          </a:extLst>
        </xdr:cNvPr>
        <xdr:cNvSpPr txBox="1">
          <a:spLocks noChangeAspect="1"/>
        </xdr:cNvSpPr>
      </xdr:nvSpPr>
      <xdr:spPr>
        <a:xfrm>
          <a:off x="9466409" y="0"/>
          <a:ext cx="1695527" cy="561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Upgrade</a:t>
          </a:r>
        </a:p>
      </xdr:txBody>
    </xdr:sp>
    <xdr:clientData/>
  </xdr:twoCellAnchor>
  <xdr:twoCellAnchor editAs="absolute">
    <xdr:from>
      <xdr:col>33</xdr:col>
      <xdr:colOff>57160</xdr:colOff>
      <xdr:row>0</xdr:row>
      <xdr:rowOff>1</xdr:rowOff>
    </xdr:from>
    <xdr:to>
      <xdr:col>42</xdr:col>
      <xdr:colOff>122130</xdr:colOff>
      <xdr:row>1</xdr:row>
      <xdr:rowOff>1059</xdr:rowOff>
    </xdr:to>
    <xdr:sp macro="" textlink="">
      <xdr:nvSpPr>
        <xdr:cNvPr id="35" name="TextBox 34">
          <a:hlinkClick xmlns:r="http://schemas.openxmlformats.org/officeDocument/2006/relationships" r:id="rId3"/>
          <a:extLst>
            <a:ext uri="{FF2B5EF4-FFF2-40B4-BE49-F238E27FC236}">
              <a16:creationId xmlns:a16="http://schemas.microsoft.com/office/drawing/2014/main" id="{9E9EEC34-7986-4DD4-89CD-A90981BFA700}"/>
            </a:ext>
          </a:extLst>
        </xdr:cNvPr>
        <xdr:cNvSpPr txBox="1">
          <a:spLocks noChangeAspect="1"/>
        </xdr:cNvSpPr>
      </xdr:nvSpPr>
      <xdr:spPr>
        <a:xfrm>
          <a:off x="6035266" y="1"/>
          <a:ext cx="1695362" cy="56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42</xdr:col>
      <xdr:colOff>141395</xdr:colOff>
      <xdr:row>0</xdr:row>
      <xdr:rowOff>0</xdr:rowOff>
    </xdr:from>
    <xdr:to>
      <xdr:col>52</xdr:col>
      <xdr:colOff>20119</xdr:colOff>
      <xdr:row>1</xdr:row>
      <xdr:rowOff>1059</xdr:rowOff>
    </xdr:to>
    <xdr:sp macro="" textlink="">
      <xdr:nvSpPr>
        <xdr:cNvPr id="36" name="TextBox 35">
          <a:hlinkClick xmlns:r="http://schemas.openxmlformats.org/officeDocument/2006/relationships" r:id="rId4"/>
          <a:extLst>
            <a:ext uri="{FF2B5EF4-FFF2-40B4-BE49-F238E27FC236}">
              <a16:creationId xmlns:a16="http://schemas.microsoft.com/office/drawing/2014/main" id="{461393AF-FC6D-47AC-BE37-63E8F1531147}"/>
            </a:ext>
          </a:extLst>
        </xdr:cNvPr>
        <xdr:cNvSpPr txBox="1">
          <a:spLocks noChangeAspect="1"/>
        </xdr:cNvSpPr>
      </xdr:nvSpPr>
      <xdr:spPr>
        <a:xfrm>
          <a:off x="7749893" y="0"/>
          <a:ext cx="1690271" cy="561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23</xdr:col>
      <xdr:colOff>173129</xdr:colOff>
      <xdr:row>0</xdr:row>
      <xdr:rowOff>0</xdr:rowOff>
    </xdr:from>
    <xdr:to>
      <xdr:col>33</xdr:col>
      <xdr:colOff>48257</xdr:colOff>
      <xdr:row>1</xdr:row>
      <xdr:rowOff>1059</xdr:rowOff>
    </xdr:to>
    <xdr:sp macro="" textlink="">
      <xdr:nvSpPr>
        <xdr:cNvPr id="37" name="TextBox 36">
          <a:hlinkClick xmlns:r="http://schemas.openxmlformats.org/officeDocument/2006/relationships" r:id="rId5"/>
          <a:extLst>
            <a:ext uri="{FF2B5EF4-FFF2-40B4-BE49-F238E27FC236}">
              <a16:creationId xmlns:a16="http://schemas.microsoft.com/office/drawing/2014/main" id="{7CBE60EE-A1F8-4F9D-B326-1C4BB6DAF994}"/>
            </a:ext>
          </a:extLst>
        </xdr:cNvPr>
        <xdr:cNvSpPr txBox="1">
          <a:spLocks noChangeAspect="1"/>
        </xdr:cNvSpPr>
      </xdr:nvSpPr>
      <xdr:spPr>
        <a:xfrm>
          <a:off x="4339687" y="0"/>
          <a:ext cx="1686676" cy="561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66</xdr:col>
      <xdr:colOff>7831</xdr:colOff>
      <xdr:row>0</xdr:row>
      <xdr:rowOff>153469</xdr:rowOff>
    </xdr:from>
    <xdr:to>
      <xdr:col>67</xdr:col>
      <xdr:colOff>95597</xdr:colOff>
      <xdr:row>0</xdr:row>
      <xdr:rowOff>427776</xdr:rowOff>
    </xdr:to>
    <xdr:pic>
      <xdr:nvPicPr>
        <xdr:cNvPr id="38" name="Picture 37" title="Help">
          <a:hlinkClick xmlns:r="http://schemas.openxmlformats.org/officeDocument/2006/relationships" r:id="rId6"/>
          <a:extLst>
            <a:ext uri="{FF2B5EF4-FFF2-40B4-BE49-F238E27FC236}">
              <a16:creationId xmlns:a16="http://schemas.microsoft.com/office/drawing/2014/main" id="{F9ABC0C4-0A24-404E-9AB0-F43B49228F81}"/>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1972669" y="153469"/>
          <a:ext cx="268920" cy="274307"/>
        </a:xfrm>
        <a:prstGeom prst="rect">
          <a:avLst/>
        </a:prstGeom>
      </xdr:spPr>
    </xdr:pic>
    <xdr:clientData/>
  </xdr:twoCellAnchor>
  <xdr:twoCellAnchor editAs="absolute">
    <xdr:from>
      <xdr:col>63</xdr:col>
      <xdr:colOff>1482</xdr:colOff>
      <xdr:row>0</xdr:row>
      <xdr:rowOff>152516</xdr:rowOff>
    </xdr:from>
    <xdr:to>
      <xdr:col>64</xdr:col>
      <xdr:colOff>104143</xdr:colOff>
      <xdr:row>0</xdr:row>
      <xdr:rowOff>427881</xdr:rowOff>
    </xdr:to>
    <xdr:pic>
      <xdr:nvPicPr>
        <xdr:cNvPr id="39" name="Picture 38">
          <a:hlinkClick xmlns:r="http://schemas.openxmlformats.org/officeDocument/2006/relationships" r:id="rId8"/>
          <a:extLst>
            <a:ext uri="{FF2B5EF4-FFF2-40B4-BE49-F238E27FC236}">
              <a16:creationId xmlns:a16="http://schemas.microsoft.com/office/drawing/2014/main" id="{90609E02-8470-4F1F-82AC-4B730F926899}"/>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1422856" y="152516"/>
          <a:ext cx="283815" cy="275365"/>
        </a:xfrm>
        <a:prstGeom prst="rect">
          <a:avLst/>
        </a:prstGeom>
      </xdr:spPr>
    </xdr:pic>
    <xdr:clientData/>
  </xdr:twoCellAnchor>
  <xdr:twoCellAnchor editAs="absolute">
    <xdr:from>
      <xdr:col>0</xdr:col>
      <xdr:colOff>0</xdr:colOff>
      <xdr:row>0</xdr:row>
      <xdr:rowOff>0</xdr:rowOff>
    </xdr:from>
    <xdr:to>
      <xdr:col>9</xdr:col>
      <xdr:colOff>35997</xdr:colOff>
      <xdr:row>1</xdr:row>
      <xdr:rowOff>847</xdr:rowOff>
    </xdr:to>
    <xdr:sp macro="" textlink="">
      <xdr:nvSpPr>
        <xdr:cNvPr id="40" name="TextBox 39">
          <a:extLst>
            <a:ext uri="{FF2B5EF4-FFF2-40B4-BE49-F238E27FC236}">
              <a16:creationId xmlns:a16="http://schemas.microsoft.com/office/drawing/2014/main" id="{6829B389-C414-4948-BA7F-027E883FB6A5}"/>
            </a:ext>
          </a:extLst>
        </xdr:cNvPr>
        <xdr:cNvSpPr txBox="1">
          <a:spLocks noChangeAspect="1"/>
        </xdr:cNvSpPr>
      </xdr:nvSpPr>
      <xdr:spPr>
        <a:xfrm>
          <a:off x="0" y="0"/>
          <a:ext cx="1666389" cy="561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twoCellAnchor>
    <xdr:from>
      <xdr:col>67</xdr:col>
      <xdr:colOff>161925</xdr:colOff>
      <xdr:row>1</xdr:row>
      <xdr:rowOff>133350</xdr:rowOff>
    </xdr:from>
    <xdr:to>
      <xdr:col>75</xdr:col>
      <xdr:colOff>114300</xdr:colOff>
      <xdr:row>3</xdr:row>
      <xdr:rowOff>38100</xdr:rowOff>
    </xdr:to>
    <xdr:sp macro="[0]!Show_Analyze_Help" textlink="">
      <xdr:nvSpPr>
        <xdr:cNvPr id="42" name="Analyze_Show_Help" hidden="1">
          <a:extLst>
            <a:ext uri="{FF2B5EF4-FFF2-40B4-BE49-F238E27FC236}">
              <a16:creationId xmlns:a16="http://schemas.microsoft.com/office/drawing/2014/main" id="{09DDA0A8-B1A2-471B-8E72-CFBF8B9F2AFB}"/>
            </a:ext>
          </a:extLst>
        </xdr:cNvPr>
        <xdr:cNvSpPr txBox="1"/>
      </xdr:nvSpPr>
      <xdr:spPr>
        <a:xfrm>
          <a:off x="12670227" y="2143305"/>
          <a:ext cx="1401613" cy="301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300" b="0" u="sng">
              <a:solidFill>
                <a:srgbClr val="398CCC"/>
              </a:solidFill>
              <a:latin typeface="Calibri Light" panose="020F0302020204030204" pitchFamily="34" charset="0"/>
              <a:cs typeface="Calibri Light" panose="020F0302020204030204" pitchFamily="34" charset="0"/>
            </a:rPr>
            <a:t>show</a:t>
          </a:r>
          <a:r>
            <a:rPr lang="en-US" sz="1400" b="0" u="sng">
              <a:solidFill>
                <a:srgbClr val="398CCC"/>
              </a:solidFill>
              <a:latin typeface="Calibri Light" panose="020F0302020204030204" pitchFamily="34" charset="0"/>
              <a:cs typeface="Calibri Light" panose="020F0302020204030204" pitchFamily="34" charset="0"/>
            </a:rPr>
            <a:t> </a:t>
          </a:r>
          <a:r>
            <a:rPr lang="en-US" sz="1300" b="0" u="sng">
              <a:solidFill>
                <a:srgbClr val="398CCC"/>
              </a:solidFill>
              <a:latin typeface="Calibri Light" panose="020F0302020204030204" pitchFamily="34" charset="0"/>
              <a:cs typeface="Calibri Light" panose="020F0302020204030204" pitchFamily="34" charset="0"/>
            </a:rPr>
            <a:t>help</a:t>
          </a:r>
        </a:p>
      </xdr:txBody>
    </xdr:sp>
    <xdr:clientData/>
  </xdr:twoCellAnchor>
  <xdr:twoCellAnchor>
    <xdr:from>
      <xdr:col>69</xdr:col>
      <xdr:colOff>161925</xdr:colOff>
      <xdr:row>43</xdr:row>
      <xdr:rowOff>133350</xdr:rowOff>
    </xdr:from>
    <xdr:to>
      <xdr:col>77</xdr:col>
      <xdr:colOff>114300</xdr:colOff>
      <xdr:row>45</xdr:row>
      <xdr:rowOff>38100</xdr:rowOff>
    </xdr:to>
    <xdr:sp macro="[0]!Show_Analyze_Help" textlink="">
      <xdr:nvSpPr>
        <xdr:cNvPr id="43" name="Analyze_Show_Help" hidden="1">
          <a:extLst>
            <a:ext uri="{FF2B5EF4-FFF2-40B4-BE49-F238E27FC236}">
              <a16:creationId xmlns:a16="http://schemas.microsoft.com/office/drawing/2014/main" id="{156596EB-6C3C-4900-B6E0-5B06CA9C68F4}"/>
            </a:ext>
          </a:extLst>
        </xdr:cNvPr>
        <xdr:cNvSpPr txBox="1"/>
      </xdr:nvSpPr>
      <xdr:spPr>
        <a:xfrm>
          <a:off x="12670227" y="1729237"/>
          <a:ext cx="1401613" cy="301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300" b="0" u="sng">
              <a:solidFill>
                <a:srgbClr val="398CCC"/>
              </a:solidFill>
              <a:latin typeface="Calibri Light" panose="020F0302020204030204" pitchFamily="34" charset="0"/>
              <a:cs typeface="Calibri Light" panose="020F0302020204030204" pitchFamily="34" charset="0"/>
            </a:rPr>
            <a:t>show</a:t>
          </a:r>
          <a:r>
            <a:rPr lang="en-US" sz="1400" b="0" u="sng">
              <a:solidFill>
                <a:srgbClr val="398CCC"/>
              </a:solidFill>
              <a:latin typeface="Calibri Light" panose="020F0302020204030204" pitchFamily="34" charset="0"/>
              <a:cs typeface="Calibri Light" panose="020F0302020204030204" pitchFamily="34" charset="0"/>
            </a:rPr>
            <a:t> </a:t>
          </a:r>
          <a:r>
            <a:rPr lang="en-US" sz="1300" b="0" u="sng">
              <a:solidFill>
                <a:srgbClr val="398CCC"/>
              </a:solidFill>
              <a:latin typeface="Calibri Light" panose="020F0302020204030204" pitchFamily="34" charset="0"/>
              <a:cs typeface="Calibri Light" panose="020F0302020204030204" pitchFamily="34" charset="0"/>
            </a:rPr>
            <a:t>help</a:t>
          </a:r>
        </a:p>
      </xdr:txBody>
    </xdr:sp>
    <xdr:clientData/>
  </xdr:twoCellAnchor>
  <xdr:twoCellAnchor>
    <xdr:from>
      <xdr:col>69</xdr:col>
      <xdr:colOff>161925</xdr:colOff>
      <xdr:row>20</xdr:row>
      <xdr:rowOff>133350</xdr:rowOff>
    </xdr:from>
    <xdr:to>
      <xdr:col>77</xdr:col>
      <xdr:colOff>114300</xdr:colOff>
      <xdr:row>22</xdr:row>
      <xdr:rowOff>38100</xdr:rowOff>
    </xdr:to>
    <xdr:sp macro="[0]!Show_Analyze_Help" textlink="">
      <xdr:nvSpPr>
        <xdr:cNvPr id="44" name="Analyze_Show_Help" hidden="1">
          <a:extLst>
            <a:ext uri="{FF2B5EF4-FFF2-40B4-BE49-F238E27FC236}">
              <a16:creationId xmlns:a16="http://schemas.microsoft.com/office/drawing/2014/main" id="{9E9E9A14-9A79-41D8-B62E-98E796BCC74E}"/>
            </a:ext>
          </a:extLst>
        </xdr:cNvPr>
        <xdr:cNvSpPr txBox="1"/>
      </xdr:nvSpPr>
      <xdr:spPr>
        <a:xfrm>
          <a:off x="12670227" y="1936271"/>
          <a:ext cx="1401613" cy="301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300" b="0" u="sng">
              <a:solidFill>
                <a:srgbClr val="398CCC"/>
              </a:solidFill>
              <a:latin typeface="Calibri Light" panose="020F0302020204030204" pitchFamily="34" charset="0"/>
              <a:cs typeface="Calibri Light" panose="020F0302020204030204" pitchFamily="34" charset="0"/>
            </a:rPr>
            <a:t>show</a:t>
          </a:r>
          <a:r>
            <a:rPr lang="en-US" sz="1400" b="0" u="sng">
              <a:solidFill>
                <a:srgbClr val="398CCC"/>
              </a:solidFill>
              <a:latin typeface="Calibri Light" panose="020F0302020204030204" pitchFamily="34" charset="0"/>
              <a:cs typeface="Calibri Light" panose="020F0302020204030204" pitchFamily="34" charset="0"/>
            </a:rPr>
            <a:t> </a:t>
          </a:r>
          <a:r>
            <a:rPr lang="en-US" sz="1300" b="0" u="sng">
              <a:solidFill>
                <a:srgbClr val="398CCC"/>
              </a:solidFill>
              <a:latin typeface="Calibri Light" panose="020F0302020204030204" pitchFamily="34" charset="0"/>
              <a:cs typeface="Calibri Light" panose="020F0302020204030204" pitchFamily="34" charset="0"/>
            </a:rPr>
            <a:t>help</a:t>
          </a:r>
        </a:p>
      </xdr:txBody>
    </xdr:sp>
    <xdr:clientData/>
  </xdr:twoCellAnchor>
  <xdr:twoCellAnchor editAs="oneCell">
    <xdr:from>
      <xdr:col>15</xdr:col>
      <xdr:colOff>51758</xdr:colOff>
      <xdr:row>27</xdr:row>
      <xdr:rowOff>94890</xdr:rowOff>
    </xdr:from>
    <xdr:to>
      <xdr:col>71</xdr:col>
      <xdr:colOff>174658</xdr:colOff>
      <xdr:row>29</xdr:row>
      <xdr:rowOff>139759</xdr:rowOff>
    </xdr:to>
    <xdr:pic>
      <xdr:nvPicPr>
        <xdr:cNvPr id="45" name="Picture 44">
          <a:extLst>
            <a:ext uri="{FF2B5EF4-FFF2-40B4-BE49-F238E27FC236}">
              <a16:creationId xmlns:a16="http://schemas.microsoft.com/office/drawing/2014/main" id="{545FB007-59F8-E5EE-60D9-BF255EEA51C6}"/>
            </a:ext>
          </a:extLst>
        </xdr:cNvPr>
        <xdr:cNvPicPr>
          <a:picLocks noChangeAspect="1"/>
        </xdr:cNvPicPr>
      </xdr:nvPicPr>
      <xdr:blipFill>
        <a:blip xmlns:r="http://schemas.openxmlformats.org/officeDocument/2006/relationships" r:embed="rId10"/>
        <a:stretch>
          <a:fillRect/>
        </a:stretch>
      </xdr:blipFill>
      <xdr:spPr>
        <a:xfrm>
          <a:off x="2769079" y="5753818"/>
          <a:ext cx="10276190" cy="476190"/>
        </a:xfrm>
        <a:prstGeom prst="rect">
          <a:avLst/>
        </a:prstGeom>
      </xdr:spPr>
    </xdr:pic>
    <xdr:clientData/>
  </xdr:twoCellAnchor>
  <xdr:twoCellAnchor editAs="oneCell">
    <xdr:from>
      <xdr:col>15</xdr:col>
      <xdr:colOff>8625</xdr:colOff>
      <xdr:row>34</xdr:row>
      <xdr:rowOff>69012</xdr:rowOff>
    </xdr:from>
    <xdr:to>
      <xdr:col>33</xdr:col>
      <xdr:colOff>86419</xdr:colOff>
      <xdr:row>40</xdr:row>
      <xdr:rowOff>60961</xdr:rowOff>
    </xdr:to>
    <xdr:pic>
      <xdr:nvPicPr>
        <xdr:cNvPr id="46" name="Picture 45">
          <a:extLst>
            <a:ext uri="{FF2B5EF4-FFF2-40B4-BE49-F238E27FC236}">
              <a16:creationId xmlns:a16="http://schemas.microsoft.com/office/drawing/2014/main" id="{21EC0A83-AD92-4E28-86F7-C5F0472C6EA1}"/>
            </a:ext>
          </a:extLst>
        </xdr:cNvPr>
        <xdr:cNvPicPr>
          <a:picLocks noChangeAspect="1"/>
        </xdr:cNvPicPr>
      </xdr:nvPicPr>
      <xdr:blipFill>
        <a:blip xmlns:r="http://schemas.openxmlformats.org/officeDocument/2006/relationships" r:embed="rId11"/>
        <a:stretch>
          <a:fillRect/>
        </a:stretch>
      </xdr:blipFill>
      <xdr:spPr>
        <a:xfrm>
          <a:off x="2725946" y="7203057"/>
          <a:ext cx="3338579" cy="1285912"/>
        </a:xfrm>
        <a:prstGeom prst="rect">
          <a:avLst/>
        </a:prstGeom>
      </xdr:spPr>
    </xdr:pic>
    <xdr:clientData/>
  </xdr:twoCellAnchor>
  <xdr:twoCellAnchor editAs="oneCell">
    <xdr:from>
      <xdr:col>14</xdr:col>
      <xdr:colOff>163902</xdr:colOff>
      <xdr:row>54</xdr:row>
      <xdr:rowOff>143744</xdr:rowOff>
    </xdr:from>
    <xdr:to>
      <xdr:col>74</xdr:col>
      <xdr:colOff>25880</xdr:colOff>
      <xdr:row>57</xdr:row>
      <xdr:rowOff>21683</xdr:rowOff>
    </xdr:to>
    <xdr:pic>
      <xdr:nvPicPr>
        <xdr:cNvPr id="47" name="Picture 46">
          <a:extLst>
            <a:ext uri="{FF2B5EF4-FFF2-40B4-BE49-F238E27FC236}">
              <a16:creationId xmlns:a16="http://schemas.microsoft.com/office/drawing/2014/main" id="{3836E2F9-D9D2-0972-2BB2-B4A40DEECF4D}"/>
            </a:ext>
          </a:extLst>
        </xdr:cNvPr>
        <xdr:cNvPicPr>
          <a:picLocks noChangeAspect="1"/>
        </xdr:cNvPicPr>
      </xdr:nvPicPr>
      <xdr:blipFill>
        <a:blip xmlns:r="http://schemas.openxmlformats.org/officeDocument/2006/relationships" r:embed="rId12"/>
        <a:stretch>
          <a:fillRect/>
        </a:stretch>
      </xdr:blipFill>
      <xdr:spPr>
        <a:xfrm>
          <a:off x="2700068" y="11375336"/>
          <a:ext cx="10739887" cy="4731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65</xdr:col>
      <xdr:colOff>75988</xdr:colOff>
      <xdr:row>0</xdr:row>
      <xdr:rowOff>0</xdr:rowOff>
    </xdr:from>
    <xdr:to>
      <xdr:col>68</xdr:col>
      <xdr:colOff>163858</xdr:colOff>
      <xdr:row>0</xdr:row>
      <xdr:rowOff>562004</xdr:rowOff>
    </xdr:to>
    <xdr:sp macro="" textlink="">
      <xdr:nvSpPr>
        <xdr:cNvPr id="4" name="TextBox 3">
          <a:extLst>
            <a:ext uri="{FF2B5EF4-FFF2-40B4-BE49-F238E27FC236}">
              <a16:creationId xmlns:a16="http://schemas.microsoft.com/office/drawing/2014/main" id="{45AA6FA7-7006-4984-B4B7-74EFF60D77C3}"/>
            </a:ext>
          </a:extLst>
        </xdr:cNvPr>
        <xdr:cNvSpPr txBox="1"/>
      </xdr:nvSpPr>
      <xdr:spPr>
        <a:xfrm>
          <a:off x="11248813" y="0"/>
          <a:ext cx="602220" cy="562004"/>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oneCell">
    <xdr:from>
      <xdr:col>25</xdr:col>
      <xdr:colOff>161925</xdr:colOff>
      <xdr:row>18</xdr:row>
      <xdr:rowOff>0</xdr:rowOff>
    </xdr:from>
    <xdr:to>
      <xdr:col>28</xdr:col>
      <xdr:colOff>8015</xdr:colOff>
      <xdr:row>19</xdr:row>
      <xdr:rowOff>58860</xdr:rowOff>
    </xdr:to>
    <xdr:pic>
      <xdr:nvPicPr>
        <xdr:cNvPr id="5" name="Funded_Check" hidden="1">
          <a:extLst>
            <a:ext uri="{FF2B5EF4-FFF2-40B4-BE49-F238E27FC236}">
              <a16:creationId xmlns:a16="http://schemas.microsoft.com/office/drawing/2014/main" id="{3C34ADCB-A002-4382-B45C-B270D0D19307}"/>
            </a:ext>
          </a:extLst>
        </xdr:cNvPr>
        <xdr:cNvPicPr>
          <a:picLocks noChangeAspect="1"/>
        </xdr:cNvPicPr>
      </xdr:nvPicPr>
      <xdr:blipFill>
        <a:blip xmlns:r="http://schemas.openxmlformats.org/officeDocument/2006/relationships" r:embed="rId1"/>
        <a:stretch>
          <a:fillRect/>
        </a:stretch>
      </xdr:blipFill>
      <xdr:spPr>
        <a:xfrm>
          <a:off x="4477808" y="4619625"/>
          <a:ext cx="361527" cy="363644"/>
        </a:xfrm>
        <a:prstGeom prst="rect">
          <a:avLst/>
        </a:prstGeom>
      </xdr:spPr>
    </xdr:pic>
    <xdr:clientData/>
  </xdr:twoCellAnchor>
  <xdr:oneCellAnchor>
    <xdr:from>
      <xdr:col>25</xdr:col>
      <xdr:colOff>161925</xdr:colOff>
      <xdr:row>7</xdr:row>
      <xdr:rowOff>0</xdr:rowOff>
    </xdr:from>
    <xdr:ext cx="354330" cy="358140"/>
    <xdr:pic>
      <xdr:nvPicPr>
        <xdr:cNvPr id="17" name="All_Cash_Check" hidden="1">
          <a:extLst>
            <a:ext uri="{FF2B5EF4-FFF2-40B4-BE49-F238E27FC236}">
              <a16:creationId xmlns:a16="http://schemas.microsoft.com/office/drawing/2014/main" id="{35C1A04C-AE08-4D8B-ACFB-84DEDDAC6A86}"/>
            </a:ext>
          </a:extLst>
        </xdr:cNvPr>
        <xdr:cNvPicPr>
          <a:picLocks noChangeAspect="1"/>
        </xdr:cNvPicPr>
      </xdr:nvPicPr>
      <xdr:blipFill>
        <a:blip xmlns:r="http://schemas.openxmlformats.org/officeDocument/2006/relationships" r:embed="rId1"/>
        <a:stretch>
          <a:fillRect/>
        </a:stretch>
      </xdr:blipFill>
      <xdr:spPr>
        <a:xfrm>
          <a:off x="4477808" y="1685925"/>
          <a:ext cx="354330" cy="358140"/>
        </a:xfrm>
        <a:prstGeom prst="rect">
          <a:avLst/>
        </a:prstGeom>
      </xdr:spPr>
    </xdr:pic>
    <xdr:clientData/>
  </xdr:oneCellAnchor>
  <xdr:oneCellAnchor>
    <xdr:from>
      <xdr:col>47</xdr:col>
      <xdr:colOff>161925</xdr:colOff>
      <xdr:row>7</xdr:row>
      <xdr:rowOff>0</xdr:rowOff>
    </xdr:from>
    <xdr:ext cx="354330" cy="358140"/>
    <xdr:pic>
      <xdr:nvPicPr>
        <xdr:cNvPr id="18" name="All_Cash_Check" hidden="1">
          <a:extLst>
            <a:ext uri="{FF2B5EF4-FFF2-40B4-BE49-F238E27FC236}">
              <a16:creationId xmlns:a16="http://schemas.microsoft.com/office/drawing/2014/main" id="{6A01B5FA-DD01-4924-BC25-AD6D6BE66D83}"/>
            </a:ext>
          </a:extLst>
        </xdr:cNvPr>
        <xdr:cNvPicPr>
          <a:picLocks noChangeAspect="1"/>
        </xdr:cNvPicPr>
      </xdr:nvPicPr>
      <xdr:blipFill>
        <a:blip xmlns:r="http://schemas.openxmlformats.org/officeDocument/2006/relationships" r:embed="rId1"/>
        <a:stretch>
          <a:fillRect/>
        </a:stretch>
      </xdr:blipFill>
      <xdr:spPr>
        <a:xfrm>
          <a:off x="8249708" y="1685925"/>
          <a:ext cx="354330" cy="358140"/>
        </a:xfrm>
        <a:prstGeom prst="rect">
          <a:avLst/>
        </a:prstGeom>
      </xdr:spPr>
    </xdr:pic>
    <xdr:clientData/>
  </xdr:oneCellAnchor>
  <xdr:twoCellAnchor editAs="absolute">
    <xdr:from>
      <xdr:col>72</xdr:col>
      <xdr:colOff>36859</xdr:colOff>
      <xdr:row>0</xdr:row>
      <xdr:rowOff>153641</xdr:rowOff>
    </xdr:from>
    <xdr:to>
      <xdr:col>73</xdr:col>
      <xdr:colOff>144569</xdr:colOff>
      <xdr:row>0</xdr:row>
      <xdr:rowOff>426932</xdr:rowOff>
    </xdr:to>
    <xdr:pic macro="[0]!Hide_Category_Setup">
      <xdr:nvPicPr>
        <xdr:cNvPr id="27" name="Picture 26">
          <a:extLst>
            <a:ext uri="{FF2B5EF4-FFF2-40B4-BE49-F238E27FC236}">
              <a16:creationId xmlns:a16="http://schemas.microsoft.com/office/drawing/2014/main" id="{F2629B48-6FB2-4980-A12E-8920B320FDBF}"/>
            </a:ext>
          </a:extLst>
        </xdr:cNvPr>
        <xdr:cNvPicPr>
          <a:picLocks noChangeAspect="1"/>
        </xdr:cNvPicPr>
      </xdr:nvPicPr>
      <xdr:blipFill>
        <a:blip xmlns:r="http://schemas.openxmlformats.org/officeDocument/2006/relationships" r:embed="rId2"/>
        <a:stretch>
          <a:fillRect/>
        </a:stretch>
      </xdr:blipFill>
      <xdr:spPr>
        <a:xfrm>
          <a:off x="12409834" y="153641"/>
          <a:ext cx="279160" cy="273291"/>
        </a:xfrm>
        <a:prstGeom prst="rect">
          <a:avLst/>
        </a:prstGeom>
      </xdr:spPr>
    </xdr:pic>
    <xdr:clientData/>
  </xdr:twoCellAnchor>
  <xdr:oneCellAnchor>
    <xdr:from>
      <xdr:col>28</xdr:col>
      <xdr:colOff>161925</xdr:colOff>
      <xdr:row>7</xdr:row>
      <xdr:rowOff>0</xdr:rowOff>
    </xdr:from>
    <xdr:ext cx="354330" cy="358140"/>
    <xdr:pic>
      <xdr:nvPicPr>
        <xdr:cNvPr id="30" name="All_Cash_Check" hidden="1">
          <a:extLst>
            <a:ext uri="{FF2B5EF4-FFF2-40B4-BE49-F238E27FC236}">
              <a16:creationId xmlns:a16="http://schemas.microsoft.com/office/drawing/2014/main" id="{5B74432F-2356-4ED0-B02F-62A83F8BEAB4}"/>
            </a:ext>
          </a:extLst>
        </xdr:cNvPr>
        <xdr:cNvPicPr>
          <a:picLocks noChangeAspect="1"/>
        </xdr:cNvPicPr>
      </xdr:nvPicPr>
      <xdr:blipFill>
        <a:blip xmlns:r="http://schemas.openxmlformats.org/officeDocument/2006/relationships" r:embed="rId1"/>
        <a:stretch>
          <a:fillRect/>
        </a:stretch>
      </xdr:blipFill>
      <xdr:spPr>
        <a:xfrm>
          <a:off x="4477808" y="1685925"/>
          <a:ext cx="354330" cy="358140"/>
        </a:xfrm>
        <a:prstGeom prst="rect">
          <a:avLst/>
        </a:prstGeom>
      </xdr:spPr>
    </xdr:pic>
    <xdr:clientData/>
  </xdr:oneCellAnchor>
  <xdr:twoCellAnchor>
    <xdr:from>
      <xdr:col>66</xdr:col>
      <xdr:colOff>142875</xdr:colOff>
      <xdr:row>35</xdr:row>
      <xdr:rowOff>10583</xdr:rowOff>
    </xdr:from>
    <xdr:to>
      <xdr:col>78</xdr:col>
      <xdr:colOff>45508</xdr:colOff>
      <xdr:row>37</xdr:row>
      <xdr:rowOff>142241</xdr:rowOff>
    </xdr:to>
    <xdr:sp macro="[0]!Navigate_Repair_Estimator" textlink="">
      <xdr:nvSpPr>
        <xdr:cNvPr id="29" name="Next_Button">
          <a:extLst>
            <a:ext uri="{FF2B5EF4-FFF2-40B4-BE49-F238E27FC236}">
              <a16:creationId xmlns:a16="http://schemas.microsoft.com/office/drawing/2014/main" id="{9C1A749F-66BD-4C7B-98ED-663B5EF6DE98}"/>
            </a:ext>
          </a:extLst>
        </xdr:cNvPr>
        <xdr:cNvSpPr>
          <a:spLocks noChangeAspect="1"/>
        </xdr:cNvSpPr>
      </xdr:nvSpPr>
      <xdr:spPr>
        <a:xfrm>
          <a:off x="11487150" y="10154708"/>
          <a:ext cx="1960033" cy="512658"/>
        </a:xfrm>
        <a:prstGeom prst="roundRect">
          <a:avLst>
            <a:gd name="adj" fmla="val 14815"/>
          </a:avLst>
        </a:prstGeom>
        <a:solidFill>
          <a:srgbClr val="00B050"/>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2000" b="1" i="0">
              <a:solidFill>
                <a:schemeClr val="bg1">
                  <a:lumMod val="95000"/>
                </a:schemeClr>
              </a:solidFill>
              <a:latin typeface="+mn-lt"/>
            </a:rPr>
            <a:t>Back</a:t>
          </a:r>
        </a:p>
      </xdr:txBody>
    </xdr:sp>
    <xdr:clientData/>
  </xdr:twoCellAnchor>
  <xdr:twoCellAnchor editAs="absolute">
    <xdr:from>
      <xdr:col>55</xdr:col>
      <xdr:colOff>1919</xdr:colOff>
      <xdr:row>0</xdr:row>
      <xdr:rowOff>0</xdr:rowOff>
    </xdr:from>
    <xdr:to>
      <xdr:col>64</xdr:col>
      <xdr:colOff>150495</xdr:colOff>
      <xdr:row>0</xdr:row>
      <xdr:rowOff>561979</xdr:rowOff>
    </xdr:to>
    <xdr:sp macro="" textlink="">
      <xdr:nvSpPr>
        <xdr:cNvPr id="31" name="TextBox 30">
          <a:hlinkClick xmlns:r="http://schemas.openxmlformats.org/officeDocument/2006/relationships" r:id="rId3"/>
          <a:extLst>
            <a:ext uri="{FF2B5EF4-FFF2-40B4-BE49-F238E27FC236}">
              <a16:creationId xmlns:a16="http://schemas.microsoft.com/office/drawing/2014/main" id="{7330060D-BA92-4EEA-B93C-AD9927D25731}"/>
            </a:ext>
          </a:extLst>
        </xdr:cNvPr>
        <xdr:cNvSpPr txBox="1">
          <a:spLocks noChangeAspect="1"/>
        </xdr:cNvSpPr>
      </xdr:nvSpPr>
      <xdr:spPr>
        <a:xfrm>
          <a:off x="9460244" y="0"/>
          <a:ext cx="1691626" cy="561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Upgrade</a:t>
          </a:r>
        </a:p>
      </xdr:txBody>
    </xdr:sp>
    <xdr:clientData/>
  </xdr:twoCellAnchor>
  <xdr:twoCellAnchor editAs="absolute">
    <xdr:from>
      <xdr:col>35</xdr:col>
      <xdr:colOff>10</xdr:colOff>
      <xdr:row>0</xdr:row>
      <xdr:rowOff>1</xdr:rowOff>
    </xdr:from>
    <xdr:to>
      <xdr:col>44</xdr:col>
      <xdr:colOff>152823</xdr:colOff>
      <xdr:row>0</xdr:row>
      <xdr:rowOff>561979</xdr:rowOff>
    </xdr:to>
    <xdr:sp macro="[0]!Navigate_Rehab_Analyzer" textlink="">
      <xdr:nvSpPr>
        <xdr:cNvPr id="32" name="TextBox 31">
          <a:extLst>
            <a:ext uri="{FF2B5EF4-FFF2-40B4-BE49-F238E27FC236}">
              <a16:creationId xmlns:a16="http://schemas.microsoft.com/office/drawing/2014/main" id="{1D0F62DA-918A-468A-8837-24DE508CB03F}"/>
            </a:ext>
          </a:extLst>
        </xdr:cNvPr>
        <xdr:cNvSpPr txBox="1">
          <a:spLocks noChangeAspect="1"/>
        </xdr:cNvSpPr>
      </xdr:nvSpPr>
      <xdr:spPr>
        <a:xfrm>
          <a:off x="6029335" y="1"/>
          <a:ext cx="1695863" cy="561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44</xdr:col>
      <xdr:colOff>171023</xdr:colOff>
      <xdr:row>0</xdr:row>
      <xdr:rowOff>0</xdr:rowOff>
    </xdr:from>
    <xdr:to>
      <xdr:col>54</xdr:col>
      <xdr:colOff>143944</xdr:colOff>
      <xdr:row>0</xdr:row>
      <xdr:rowOff>561979</xdr:rowOff>
    </xdr:to>
    <xdr:sp macro="[0]!Navigate_Repair_Estimator" textlink="">
      <xdr:nvSpPr>
        <xdr:cNvPr id="33" name="TextBox 32">
          <a:extLst>
            <a:ext uri="{FF2B5EF4-FFF2-40B4-BE49-F238E27FC236}">
              <a16:creationId xmlns:a16="http://schemas.microsoft.com/office/drawing/2014/main" id="{024B23AE-96A7-4FFC-8288-835F8F6DD911}"/>
            </a:ext>
          </a:extLst>
        </xdr:cNvPr>
        <xdr:cNvSpPr txBox="1">
          <a:spLocks noChangeAspect="1"/>
        </xdr:cNvSpPr>
      </xdr:nvSpPr>
      <xdr:spPr>
        <a:xfrm>
          <a:off x="7743398" y="0"/>
          <a:ext cx="1687421" cy="561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25</xdr:col>
      <xdr:colOff>20729</xdr:colOff>
      <xdr:row>0</xdr:row>
      <xdr:rowOff>0</xdr:rowOff>
    </xdr:from>
    <xdr:to>
      <xdr:col>34</xdr:col>
      <xdr:colOff>161504</xdr:colOff>
      <xdr:row>0</xdr:row>
      <xdr:rowOff>561979</xdr:rowOff>
    </xdr:to>
    <xdr:sp macro="[0]!Navigate_Home" textlink="">
      <xdr:nvSpPr>
        <xdr:cNvPr id="34" name="TextBox 33">
          <a:extLst>
            <a:ext uri="{FF2B5EF4-FFF2-40B4-BE49-F238E27FC236}">
              <a16:creationId xmlns:a16="http://schemas.microsoft.com/office/drawing/2014/main" id="{FDA670BE-D301-4947-80FA-65FA64380A66}"/>
            </a:ext>
          </a:extLst>
        </xdr:cNvPr>
        <xdr:cNvSpPr txBox="1">
          <a:spLocks noChangeAspect="1"/>
        </xdr:cNvSpPr>
      </xdr:nvSpPr>
      <xdr:spPr>
        <a:xfrm>
          <a:off x="4335554" y="0"/>
          <a:ext cx="1683825" cy="561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69</xdr:col>
      <xdr:colOff>103082</xdr:colOff>
      <xdr:row>0</xdr:row>
      <xdr:rowOff>153469</xdr:rowOff>
    </xdr:from>
    <xdr:to>
      <xdr:col>71</xdr:col>
      <xdr:colOff>27860</xdr:colOff>
      <xdr:row>0</xdr:row>
      <xdr:rowOff>428832</xdr:rowOff>
    </xdr:to>
    <xdr:pic>
      <xdr:nvPicPr>
        <xdr:cNvPr id="35" name="Picture 34" title="Help">
          <a:hlinkClick xmlns:r="http://schemas.openxmlformats.org/officeDocument/2006/relationships" r:id="rId4"/>
          <a:extLst>
            <a:ext uri="{FF2B5EF4-FFF2-40B4-BE49-F238E27FC236}">
              <a16:creationId xmlns:a16="http://schemas.microsoft.com/office/drawing/2014/main" id="{983A906F-A213-453B-961C-21F554563E6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1961707" y="153469"/>
          <a:ext cx="267678" cy="275363"/>
        </a:xfrm>
        <a:prstGeom prst="rect">
          <a:avLst/>
        </a:prstGeom>
      </xdr:spPr>
    </xdr:pic>
    <xdr:clientData/>
  </xdr:twoCellAnchor>
  <xdr:twoCellAnchor editAs="absolute">
    <xdr:from>
      <xdr:col>66</xdr:col>
      <xdr:colOff>68157</xdr:colOff>
      <xdr:row>0</xdr:row>
      <xdr:rowOff>152516</xdr:rowOff>
    </xdr:from>
    <xdr:to>
      <xdr:col>68</xdr:col>
      <xdr:colOff>11008</xdr:colOff>
      <xdr:row>0</xdr:row>
      <xdr:rowOff>428937</xdr:rowOff>
    </xdr:to>
    <xdr:pic macro="[0]!Navigate_Info_Sheet">
      <xdr:nvPicPr>
        <xdr:cNvPr id="36" name="Picture 35">
          <a:extLst>
            <a:ext uri="{FF2B5EF4-FFF2-40B4-BE49-F238E27FC236}">
              <a16:creationId xmlns:a16="http://schemas.microsoft.com/office/drawing/2014/main" id="{92160389-709B-4B3D-ACA1-FDE6D77A8A38}"/>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1412432" y="152516"/>
          <a:ext cx="285751" cy="276421"/>
        </a:xfrm>
        <a:prstGeom prst="rect">
          <a:avLst/>
        </a:prstGeom>
      </xdr:spPr>
    </xdr:pic>
    <xdr:clientData/>
  </xdr:twoCellAnchor>
  <xdr:twoCellAnchor editAs="absolute">
    <xdr:from>
      <xdr:col>0</xdr:col>
      <xdr:colOff>0</xdr:colOff>
      <xdr:row>0</xdr:row>
      <xdr:rowOff>0</xdr:rowOff>
    </xdr:from>
    <xdr:to>
      <xdr:col>9</xdr:col>
      <xdr:colOff>96318</xdr:colOff>
      <xdr:row>0</xdr:row>
      <xdr:rowOff>563884</xdr:rowOff>
    </xdr:to>
    <xdr:sp macro="" textlink="">
      <xdr:nvSpPr>
        <xdr:cNvPr id="37" name="TextBox 36">
          <a:extLst>
            <a:ext uri="{FF2B5EF4-FFF2-40B4-BE49-F238E27FC236}">
              <a16:creationId xmlns:a16="http://schemas.microsoft.com/office/drawing/2014/main" id="{A20C1933-AA3D-4C00-91C7-33A71FA95B48}"/>
            </a:ext>
          </a:extLst>
        </xdr:cNvPr>
        <xdr:cNvSpPr txBox="1">
          <a:spLocks noChangeAspect="1"/>
        </xdr:cNvSpPr>
      </xdr:nvSpPr>
      <xdr:spPr>
        <a:xfrm>
          <a:off x="0" y="0"/>
          <a:ext cx="1667943" cy="563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65</xdr:col>
      <xdr:colOff>17720</xdr:colOff>
      <xdr:row>0</xdr:row>
      <xdr:rowOff>0</xdr:rowOff>
    </xdr:from>
    <xdr:to>
      <xdr:col>68</xdr:col>
      <xdr:colOff>102720</xdr:colOff>
      <xdr:row>0</xdr:row>
      <xdr:rowOff>561250</xdr:rowOff>
    </xdr:to>
    <xdr:sp macro="" textlink="">
      <xdr:nvSpPr>
        <xdr:cNvPr id="31" name="TextBox 30">
          <a:extLst>
            <a:ext uri="{FF2B5EF4-FFF2-40B4-BE49-F238E27FC236}">
              <a16:creationId xmlns:a16="http://schemas.microsoft.com/office/drawing/2014/main" id="{00000000-0008-0000-0900-00001F000000}"/>
            </a:ext>
          </a:extLst>
        </xdr:cNvPr>
        <xdr:cNvSpPr txBox="1"/>
      </xdr:nvSpPr>
      <xdr:spPr>
        <a:xfrm>
          <a:off x="11257939" y="0"/>
          <a:ext cx="602585" cy="561250"/>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xdr:from>
      <xdr:col>20</xdr:col>
      <xdr:colOff>46168</xdr:colOff>
      <xdr:row>19</xdr:row>
      <xdr:rowOff>242942</xdr:rowOff>
    </xdr:from>
    <xdr:to>
      <xdr:col>27</xdr:col>
      <xdr:colOff>114300</xdr:colOff>
      <xdr:row>21</xdr:row>
      <xdr:rowOff>335279</xdr:rowOff>
    </xdr:to>
    <xdr:sp macro="[0]!Loan1_Purchase_Price_Only" textlink="">
      <xdr:nvSpPr>
        <xdr:cNvPr id="40" name="Rectangle 39">
          <a:extLst>
            <a:ext uri="{FF2B5EF4-FFF2-40B4-BE49-F238E27FC236}">
              <a16:creationId xmlns:a16="http://schemas.microsoft.com/office/drawing/2014/main" id="{00000000-0008-0000-0900-000028000000}"/>
            </a:ext>
          </a:extLst>
        </xdr:cNvPr>
        <xdr:cNvSpPr/>
      </xdr:nvSpPr>
      <xdr:spPr>
        <a:xfrm>
          <a:off x="3421828" y="10453742"/>
          <a:ext cx="1241612" cy="60287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29</xdr:col>
      <xdr:colOff>37204</xdr:colOff>
      <xdr:row>20</xdr:row>
      <xdr:rowOff>29582</xdr:rowOff>
    </xdr:from>
    <xdr:to>
      <xdr:col>36</xdr:col>
      <xdr:colOff>152400</xdr:colOff>
      <xdr:row>21</xdr:row>
      <xdr:rowOff>312419</xdr:rowOff>
    </xdr:to>
    <xdr:sp macro="[0]!Loan1_Repair_Costs_Only" textlink="">
      <xdr:nvSpPr>
        <xdr:cNvPr id="41" name="Rectangle 40">
          <a:extLst>
            <a:ext uri="{FF2B5EF4-FFF2-40B4-BE49-F238E27FC236}">
              <a16:creationId xmlns:a16="http://schemas.microsoft.com/office/drawing/2014/main" id="{00000000-0008-0000-0900-000029000000}"/>
            </a:ext>
          </a:extLst>
        </xdr:cNvPr>
        <xdr:cNvSpPr/>
      </xdr:nvSpPr>
      <xdr:spPr>
        <a:xfrm>
          <a:off x="4921624" y="10484222"/>
          <a:ext cx="1288676" cy="54953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47</xdr:col>
      <xdr:colOff>53789</xdr:colOff>
      <xdr:row>20</xdr:row>
      <xdr:rowOff>29582</xdr:rowOff>
    </xdr:from>
    <xdr:to>
      <xdr:col>54</xdr:col>
      <xdr:colOff>114300</xdr:colOff>
      <xdr:row>21</xdr:row>
      <xdr:rowOff>320040</xdr:rowOff>
    </xdr:to>
    <xdr:sp macro="[0]!Loan1_All_Project_Costs" textlink="">
      <xdr:nvSpPr>
        <xdr:cNvPr id="42" name="Rectangle 41">
          <a:extLst>
            <a:ext uri="{FF2B5EF4-FFF2-40B4-BE49-F238E27FC236}">
              <a16:creationId xmlns:a16="http://schemas.microsoft.com/office/drawing/2014/main" id="{00000000-0008-0000-0900-00002A000000}"/>
            </a:ext>
          </a:extLst>
        </xdr:cNvPr>
        <xdr:cNvSpPr/>
      </xdr:nvSpPr>
      <xdr:spPr>
        <a:xfrm>
          <a:off x="7955729" y="10484222"/>
          <a:ext cx="1233991" cy="557158"/>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56</xdr:col>
      <xdr:colOff>45270</xdr:colOff>
      <xdr:row>20</xdr:row>
      <xdr:rowOff>53787</xdr:rowOff>
    </xdr:from>
    <xdr:to>
      <xdr:col>63</xdr:col>
      <xdr:colOff>121920</xdr:colOff>
      <xdr:row>21</xdr:row>
      <xdr:rowOff>295835</xdr:rowOff>
    </xdr:to>
    <xdr:sp macro="[0]!Loan1_ARV" textlink="">
      <xdr:nvSpPr>
        <xdr:cNvPr id="43" name="Rectangle 42">
          <a:extLst>
            <a:ext uri="{FF2B5EF4-FFF2-40B4-BE49-F238E27FC236}">
              <a16:creationId xmlns:a16="http://schemas.microsoft.com/office/drawing/2014/main" id="{00000000-0008-0000-0900-00002B000000}"/>
            </a:ext>
          </a:extLst>
        </xdr:cNvPr>
        <xdr:cNvSpPr/>
      </xdr:nvSpPr>
      <xdr:spPr>
        <a:xfrm>
          <a:off x="9455970" y="10508427"/>
          <a:ext cx="1250130" cy="508748"/>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65</xdr:col>
      <xdr:colOff>44824</xdr:colOff>
      <xdr:row>20</xdr:row>
      <xdr:rowOff>1</xdr:rowOff>
    </xdr:from>
    <xdr:to>
      <xdr:col>75</xdr:col>
      <xdr:colOff>134471</xdr:colOff>
      <xdr:row>20</xdr:row>
      <xdr:rowOff>259977</xdr:rowOff>
    </xdr:to>
    <xdr:sp macro="[0]!Loan1_Specific_Loan_Amount" textlink="">
      <xdr:nvSpPr>
        <xdr:cNvPr id="44" name="Rectangle 43">
          <a:extLst>
            <a:ext uri="{FF2B5EF4-FFF2-40B4-BE49-F238E27FC236}">
              <a16:creationId xmlns:a16="http://schemas.microsoft.com/office/drawing/2014/main" id="{00000000-0008-0000-0900-00002C000000}"/>
            </a:ext>
          </a:extLst>
        </xdr:cNvPr>
        <xdr:cNvSpPr/>
      </xdr:nvSpPr>
      <xdr:spPr>
        <a:xfrm>
          <a:off x="11134165" y="10255625"/>
          <a:ext cx="1792941" cy="259976"/>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20</xdr:col>
      <xdr:colOff>22860</xdr:colOff>
      <xdr:row>48</xdr:row>
      <xdr:rowOff>45720</xdr:rowOff>
    </xdr:from>
    <xdr:to>
      <xdr:col>21</xdr:col>
      <xdr:colOff>0</xdr:colOff>
      <xdr:row>48</xdr:row>
      <xdr:rowOff>320040</xdr:rowOff>
    </xdr:to>
    <xdr:sp macro="[0]!Loan2_Purchase_Price_Only" textlink="">
      <xdr:nvSpPr>
        <xdr:cNvPr id="45" name="Rectangle 44">
          <a:extLst>
            <a:ext uri="{FF2B5EF4-FFF2-40B4-BE49-F238E27FC236}">
              <a16:creationId xmlns:a16="http://schemas.microsoft.com/office/drawing/2014/main" id="{00000000-0008-0000-0900-00002D000000}"/>
            </a:ext>
          </a:extLst>
        </xdr:cNvPr>
        <xdr:cNvSpPr/>
      </xdr:nvSpPr>
      <xdr:spPr>
        <a:xfrm>
          <a:off x="4465320" y="8221980"/>
          <a:ext cx="28956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29</xdr:col>
      <xdr:colOff>22860</xdr:colOff>
      <xdr:row>48</xdr:row>
      <xdr:rowOff>30480</xdr:rowOff>
    </xdr:from>
    <xdr:to>
      <xdr:col>30</xdr:col>
      <xdr:colOff>0</xdr:colOff>
      <xdr:row>48</xdr:row>
      <xdr:rowOff>304800</xdr:rowOff>
    </xdr:to>
    <xdr:sp macro="[0]!Loan2_Repair_Costs_Only" textlink="">
      <xdr:nvSpPr>
        <xdr:cNvPr id="46" name="Rectangle 45">
          <a:extLst>
            <a:ext uri="{FF2B5EF4-FFF2-40B4-BE49-F238E27FC236}">
              <a16:creationId xmlns:a16="http://schemas.microsoft.com/office/drawing/2014/main" id="{00000000-0008-0000-0900-00002E000000}"/>
            </a:ext>
          </a:extLst>
        </xdr:cNvPr>
        <xdr:cNvSpPr/>
      </xdr:nvSpPr>
      <xdr:spPr>
        <a:xfrm>
          <a:off x="6309360" y="8206740"/>
          <a:ext cx="28956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47</xdr:col>
      <xdr:colOff>22860</xdr:colOff>
      <xdr:row>48</xdr:row>
      <xdr:rowOff>30480</xdr:rowOff>
    </xdr:from>
    <xdr:to>
      <xdr:col>48</xdr:col>
      <xdr:colOff>0</xdr:colOff>
      <xdr:row>48</xdr:row>
      <xdr:rowOff>304800</xdr:rowOff>
    </xdr:to>
    <xdr:sp macro="[0]!Loan2_All_Project_Costs" textlink="">
      <xdr:nvSpPr>
        <xdr:cNvPr id="47" name="Rectangle 46">
          <a:extLst>
            <a:ext uri="{FF2B5EF4-FFF2-40B4-BE49-F238E27FC236}">
              <a16:creationId xmlns:a16="http://schemas.microsoft.com/office/drawing/2014/main" id="{00000000-0008-0000-0900-00002F000000}"/>
            </a:ext>
          </a:extLst>
        </xdr:cNvPr>
        <xdr:cNvSpPr/>
      </xdr:nvSpPr>
      <xdr:spPr>
        <a:xfrm>
          <a:off x="8153400" y="8206740"/>
          <a:ext cx="28956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65</xdr:col>
      <xdr:colOff>22860</xdr:colOff>
      <xdr:row>48</xdr:row>
      <xdr:rowOff>30480</xdr:rowOff>
    </xdr:from>
    <xdr:to>
      <xdr:col>66</xdr:col>
      <xdr:colOff>144780</xdr:colOff>
      <xdr:row>48</xdr:row>
      <xdr:rowOff>304800</xdr:rowOff>
    </xdr:to>
    <xdr:sp macro="[0]!Loan2_Specific_Loan_Amount" textlink="">
      <xdr:nvSpPr>
        <xdr:cNvPr id="49" name="Rectangle 48">
          <a:extLst>
            <a:ext uri="{FF2B5EF4-FFF2-40B4-BE49-F238E27FC236}">
              <a16:creationId xmlns:a16="http://schemas.microsoft.com/office/drawing/2014/main" id="{00000000-0008-0000-0900-000031000000}"/>
            </a:ext>
          </a:extLst>
        </xdr:cNvPr>
        <xdr:cNvSpPr/>
      </xdr:nvSpPr>
      <xdr:spPr>
        <a:xfrm>
          <a:off x="11841480" y="8206740"/>
          <a:ext cx="28956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20</xdr:col>
      <xdr:colOff>22860</xdr:colOff>
      <xdr:row>47</xdr:row>
      <xdr:rowOff>0</xdr:rowOff>
    </xdr:from>
    <xdr:to>
      <xdr:col>28</xdr:col>
      <xdr:colOff>7620</xdr:colOff>
      <xdr:row>48</xdr:row>
      <xdr:rowOff>335280</xdr:rowOff>
    </xdr:to>
    <xdr:sp macro="[0]!Loan2_Purchase_Price_Only" textlink="">
      <xdr:nvSpPr>
        <xdr:cNvPr id="56" name="Rectangle 55">
          <a:extLst>
            <a:ext uri="{FF2B5EF4-FFF2-40B4-BE49-F238E27FC236}">
              <a16:creationId xmlns:a16="http://schemas.microsoft.com/office/drawing/2014/main" id="{00000000-0008-0000-0900-000038000000}"/>
            </a:ext>
          </a:extLst>
        </xdr:cNvPr>
        <xdr:cNvSpPr/>
      </xdr:nvSpPr>
      <xdr:spPr>
        <a:xfrm>
          <a:off x="3398520" y="16314420"/>
          <a:ext cx="1325880" cy="60198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29</xdr:col>
      <xdr:colOff>30480</xdr:colOff>
      <xdr:row>47</xdr:row>
      <xdr:rowOff>15240</xdr:rowOff>
    </xdr:from>
    <xdr:to>
      <xdr:col>36</xdr:col>
      <xdr:colOff>152400</xdr:colOff>
      <xdr:row>48</xdr:row>
      <xdr:rowOff>327660</xdr:rowOff>
    </xdr:to>
    <xdr:sp macro="[0]!Loan2_Repair_Costs_Only" textlink="">
      <xdr:nvSpPr>
        <xdr:cNvPr id="57" name="Rectangle 56">
          <a:extLst>
            <a:ext uri="{FF2B5EF4-FFF2-40B4-BE49-F238E27FC236}">
              <a16:creationId xmlns:a16="http://schemas.microsoft.com/office/drawing/2014/main" id="{00000000-0008-0000-0900-000039000000}"/>
            </a:ext>
          </a:extLst>
        </xdr:cNvPr>
        <xdr:cNvSpPr/>
      </xdr:nvSpPr>
      <xdr:spPr>
        <a:xfrm>
          <a:off x="4914900" y="16329660"/>
          <a:ext cx="1295400" cy="5791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47</xdr:col>
      <xdr:colOff>30480</xdr:colOff>
      <xdr:row>47</xdr:row>
      <xdr:rowOff>0</xdr:rowOff>
    </xdr:from>
    <xdr:to>
      <xdr:col>54</xdr:col>
      <xdr:colOff>129540</xdr:colOff>
      <xdr:row>48</xdr:row>
      <xdr:rowOff>342900</xdr:rowOff>
    </xdr:to>
    <xdr:sp macro="[0]!Loan2_All_Project_Costs" textlink="">
      <xdr:nvSpPr>
        <xdr:cNvPr id="58" name="Rectangle 57">
          <a:extLst>
            <a:ext uri="{FF2B5EF4-FFF2-40B4-BE49-F238E27FC236}">
              <a16:creationId xmlns:a16="http://schemas.microsoft.com/office/drawing/2014/main" id="{00000000-0008-0000-0900-00003A000000}"/>
            </a:ext>
          </a:extLst>
        </xdr:cNvPr>
        <xdr:cNvSpPr/>
      </xdr:nvSpPr>
      <xdr:spPr>
        <a:xfrm>
          <a:off x="7932420" y="16314420"/>
          <a:ext cx="1272540" cy="60960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56</xdr:col>
      <xdr:colOff>76200</xdr:colOff>
      <xdr:row>47</xdr:row>
      <xdr:rowOff>0</xdr:rowOff>
    </xdr:from>
    <xdr:to>
      <xdr:col>63</xdr:col>
      <xdr:colOff>129540</xdr:colOff>
      <xdr:row>48</xdr:row>
      <xdr:rowOff>327660</xdr:rowOff>
    </xdr:to>
    <xdr:sp macro="[0]!Loan2_ARV" textlink="">
      <xdr:nvSpPr>
        <xdr:cNvPr id="59" name="Rectangle 58">
          <a:extLst>
            <a:ext uri="{FF2B5EF4-FFF2-40B4-BE49-F238E27FC236}">
              <a16:creationId xmlns:a16="http://schemas.microsoft.com/office/drawing/2014/main" id="{00000000-0008-0000-0900-00003B000000}"/>
            </a:ext>
          </a:extLst>
        </xdr:cNvPr>
        <xdr:cNvSpPr/>
      </xdr:nvSpPr>
      <xdr:spPr>
        <a:xfrm>
          <a:off x="9486900" y="18912840"/>
          <a:ext cx="1226820" cy="59436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65</xdr:col>
      <xdr:colOff>114300</xdr:colOff>
      <xdr:row>47</xdr:row>
      <xdr:rowOff>0</xdr:rowOff>
    </xdr:from>
    <xdr:to>
      <xdr:col>75</xdr:col>
      <xdr:colOff>121920</xdr:colOff>
      <xdr:row>48</xdr:row>
      <xdr:rowOff>7620</xdr:rowOff>
    </xdr:to>
    <xdr:sp macro="[0]!Loan2_Specific_Loan_Amount" textlink="">
      <xdr:nvSpPr>
        <xdr:cNvPr id="60" name="Rectangle 59">
          <a:extLst>
            <a:ext uri="{FF2B5EF4-FFF2-40B4-BE49-F238E27FC236}">
              <a16:creationId xmlns:a16="http://schemas.microsoft.com/office/drawing/2014/main" id="{00000000-0008-0000-0900-00003C000000}"/>
            </a:ext>
          </a:extLst>
        </xdr:cNvPr>
        <xdr:cNvSpPr/>
      </xdr:nvSpPr>
      <xdr:spPr>
        <a:xfrm>
          <a:off x="11033760" y="18912840"/>
          <a:ext cx="168402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21</xdr:col>
      <xdr:colOff>28575</xdr:colOff>
      <xdr:row>10</xdr:row>
      <xdr:rowOff>9525</xdr:rowOff>
    </xdr:from>
    <xdr:to>
      <xdr:col>33</xdr:col>
      <xdr:colOff>161925</xdr:colOff>
      <xdr:row>10</xdr:row>
      <xdr:rowOff>314325</xdr:rowOff>
    </xdr:to>
    <xdr:sp macro="[0]!All_Cash" textlink="">
      <xdr:nvSpPr>
        <xdr:cNvPr id="3" name="Rectangle 2">
          <a:extLst>
            <a:ext uri="{FF2B5EF4-FFF2-40B4-BE49-F238E27FC236}">
              <a16:creationId xmlns:a16="http://schemas.microsoft.com/office/drawing/2014/main" id="{00000000-0008-0000-0900-000003000000}"/>
            </a:ext>
          </a:extLst>
        </xdr:cNvPr>
        <xdr:cNvSpPr/>
      </xdr:nvSpPr>
      <xdr:spPr>
        <a:xfrm>
          <a:off x="5886450" y="8029575"/>
          <a:ext cx="219075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48</xdr:col>
      <xdr:colOff>28575</xdr:colOff>
      <xdr:row>10</xdr:row>
      <xdr:rowOff>19050</xdr:rowOff>
    </xdr:from>
    <xdr:to>
      <xdr:col>60</xdr:col>
      <xdr:colOff>161925</xdr:colOff>
      <xdr:row>11</xdr:row>
      <xdr:rowOff>0</xdr:rowOff>
    </xdr:to>
    <xdr:sp macro="" textlink="">
      <xdr:nvSpPr>
        <xdr:cNvPr id="50" name="Rectangle 49">
          <a:extLst>
            <a:ext uri="{FF2B5EF4-FFF2-40B4-BE49-F238E27FC236}">
              <a16:creationId xmlns:a16="http://schemas.microsoft.com/office/drawing/2014/main" id="{00000000-0008-0000-0900-000032000000}"/>
            </a:ext>
          </a:extLst>
        </xdr:cNvPr>
        <xdr:cNvSpPr/>
      </xdr:nvSpPr>
      <xdr:spPr>
        <a:xfrm>
          <a:off x="8972550" y="8039100"/>
          <a:ext cx="219075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48</xdr:col>
      <xdr:colOff>28575</xdr:colOff>
      <xdr:row>10</xdr:row>
      <xdr:rowOff>9525</xdr:rowOff>
    </xdr:from>
    <xdr:to>
      <xdr:col>60</xdr:col>
      <xdr:colOff>161925</xdr:colOff>
      <xdr:row>10</xdr:row>
      <xdr:rowOff>314325</xdr:rowOff>
    </xdr:to>
    <xdr:sp macro="[0]!Equity" textlink="">
      <xdr:nvSpPr>
        <xdr:cNvPr id="51" name="Rectangle 50">
          <a:extLst>
            <a:ext uri="{FF2B5EF4-FFF2-40B4-BE49-F238E27FC236}">
              <a16:creationId xmlns:a16="http://schemas.microsoft.com/office/drawing/2014/main" id="{00000000-0008-0000-0900-000033000000}"/>
            </a:ext>
          </a:extLst>
        </xdr:cNvPr>
        <xdr:cNvSpPr/>
      </xdr:nvSpPr>
      <xdr:spPr>
        <a:xfrm>
          <a:off x="8972550" y="8029575"/>
          <a:ext cx="219075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editAs="oneCell">
    <xdr:from>
      <xdr:col>34</xdr:col>
      <xdr:colOff>3175</xdr:colOff>
      <xdr:row>9</xdr:row>
      <xdr:rowOff>241089</xdr:rowOff>
    </xdr:from>
    <xdr:to>
      <xdr:col>36</xdr:col>
      <xdr:colOff>28483</xdr:colOff>
      <xdr:row>11</xdr:row>
      <xdr:rowOff>39582</xdr:rowOff>
    </xdr:to>
    <xdr:pic>
      <xdr:nvPicPr>
        <xdr:cNvPr id="4" name="Funded_Check" hidden="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5786966" y="2542964"/>
          <a:ext cx="359410" cy="360469"/>
        </a:xfrm>
        <a:prstGeom prst="rect">
          <a:avLst/>
        </a:prstGeom>
      </xdr:spPr>
    </xdr:pic>
    <xdr:clientData/>
  </xdr:twoCellAnchor>
  <xdr:twoCellAnchor editAs="oneCell">
    <xdr:from>
      <xdr:col>20</xdr:col>
      <xdr:colOff>161925</xdr:colOff>
      <xdr:row>9</xdr:row>
      <xdr:rowOff>238125</xdr:rowOff>
    </xdr:from>
    <xdr:to>
      <xdr:col>23</xdr:col>
      <xdr:colOff>8769</xdr:colOff>
      <xdr:row>11</xdr:row>
      <xdr:rowOff>36618</xdr:rowOff>
    </xdr:to>
    <xdr:pic>
      <xdr:nvPicPr>
        <xdr:cNvPr id="52" name="All_Cash_Check">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1"/>
        <a:stretch>
          <a:fillRect/>
        </a:stretch>
      </xdr:blipFill>
      <xdr:spPr>
        <a:xfrm>
          <a:off x="5848350" y="8010525"/>
          <a:ext cx="365760" cy="365760"/>
        </a:xfrm>
        <a:prstGeom prst="rect">
          <a:avLst/>
        </a:prstGeom>
      </xdr:spPr>
    </xdr:pic>
    <xdr:clientData/>
  </xdr:twoCellAnchor>
  <xdr:twoCellAnchor>
    <xdr:from>
      <xdr:col>20</xdr:col>
      <xdr:colOff>22860</xdr:colOff>
      <xdr:row>21</xdr:row>
      <xdr:rowOff>45720</xdr:rowOff>
    </xdr:from>
    <xdr:to>
      <xdr:col>21</xdr:col>
      <xdr:colOff>129540</xdr:colOff>
      <xdr:row>21</xdr:row>
      <xdr:rowOff>320040</xdr:rowOff>
    </xdr:to>
    <xdr:pic>
      <xdr:nvPicPr>
        <xdr:cNvPr id="53" name="Purchase_Price_Only_Check_Loan1" hidden="1">
          <a:extLst>
            <a:ext uri="{FF2B5EF4-FFF2-40B4-BE49-F238E27FC236}">
              <a16:creationId xmlns:a16="http://schemas.microsoft.com/office/drawing/2014/main" id="{00000000-0008-0000-0900-000035000000}"/>
            </a:ext>
          </a:extLst>
        </xdr:cNvPr>
        <xdr:cNvPicPr>
          <a:picLocks/>
        </xdr:cNvPicPr>
      </xdr:nvPicPr>
      <xdr:blipFill>
        <a:blip xmlns:r="http://schemas.openxmlformats.org/officeDocument/2006/relationships" r:embed="rId1"/>
        <a:stretch>
          <a:fillRect/>
        </a:stretch>
      </xdr:blipFill>
      <xdr:spPr>
        <a:xfrm>
          <a:off x="3398520" y="10767060"/>
          <a:ext cx="274320" cy="274320"/>
        </a:xfrm>
        <a:prstGeom prst="rect">
          <a:avLst/>
        </a:prstGeom>
      </xdr:spPr>
    </xdr:pic>
    <xdr:clientData/>
  </xdr:twoCellAnchor>
  <xdr:twoCellAnchor>
    <xdr:from>
      <xdr:col>29</xdr:col>
      <xdr:colOff>30480</xdr:colOff>
      <xdr:row>21</xdr:row>
      <xdr:rowOff>40005</xdr:rowOff>
    </xdr:from>
    <xdr:to>
      <xdr:col>30</xdr:col>
      <xdr:colOff>137160</xdr:colOff>
      <xdr:row>21</xdr:row>
      <xdr:rowOff>314325</xdr:rowOff>
    </xdr:to>
    <xdr:pic>
      <xdr:nvPicPr>
        <xdr:cNvPr id="54" name="Repair_Costs_Only_Check_Loan1" hidden="1">
          <a:extLst>
            <a:ext uri="{FF2B5EF4-FFF2-40B4-BE49-F238E27FC236}">
              <a16:creationId xmlns:a16="http://schemas.microsoft.com/office/drawing/2014/main" id="{00000000-0008-0000-0900-000036000000}"/>
            </a:ext>
          </a:extLst>
        </xdr:cNvPr>
        <xdr:cNvPicPr>
          <a:picLocks/>
        </xdr:cNvPicPr>
      </xdr:nvPicPr>
      <xdr:blipFill>
        <a:blip xmlns:r="http://schemas.openxmlformats.org/officeDocument/2006/relationships" r:embed="rId1"/>
        <a:stretch>
          <a:fillRect/>
        </a:stretch>
      </xdr:blipFill>
      <xdr:spPr>
        <a:xfrm>
          <a:off x="4914900" y="10761345"/>
          <a:ext cx="274320" cy="274320"/>
        </a:xfrm>
        <a:prstGeom prst="rect">
          <a:avLst/>
        </a:prstGeom>
      </xdr:spPr>
    </xdr:pic>
    <xdr:clientData/>
  </xdr:twoCellAnchor>
  <xdr:twoCellAnchor>
    <xdr:from>
      <xdr:col>47</xdr:col>
      <xdr:colOff>15240</xdr:colOff>
      <xdr:row>21</xdr:row>
      <xdr:rowOff>32385</xdr:rowOff>
    </xdr:from>
    <xdr:to>
      <xdr:col>48</xdr:col>
      <xdr:colOff>121920</xdr:colOff>
      <xdr:row>21</xdr:row>
      <xdr:rowOff>306705</xdr:rowOff>
    </xdr:to>
    <xdr:pic>
      <xdr:nvPicPr>
        <xdr:cNvPr id="61" name="All_Costs_Check_Loan1" hidden="1">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1"/>
        <a:stretch>
          <a:fillRect/>
        </a:stretch>
      </xdr:blipFill>
      <xdr:spPr>
        <a:xfrm>
          <a:off x="7917180" y="10753725"/>
          <a:ext cx="274320" cy="274320"/>
        </a:xfrm>
        <a:prstGeom prst="rect">
          <a:avLst/>
        </a:prstGeom>
      </xdr:spPr>
    </xdr:pic>
    <xdr:clientData/>
  </xdr:twoCellAnchor>
  <xdr:twoCellAnchor>
    <xdr:from>
      <xdr:col>56</xdr:col>
      <xdr:colOff>15240</xdr:colOff>
      <xdr:row>21</xdr:row>
      <xdr:rowOff>38100</xdr:rowOff>
    </xdr:from>
    <xdr:to>
      <xdr:col>57</xdr:col>
      <xdr:colOff>121920</xdr:colOff>
      <xdr:row>21</xdr:row>
      <xdr:rowOff>312420</xdr:rowOff>
    </xdr:to>
    <xdr:pic>
      <xdr:nvPicPr>
        <xdr:cNvPr id="62" name="ARV_Check_Loan1" hidden="1">
          <a:extLst>
            <a:ext uri="{FF2B5EF4-FFF2-40B4-BE49-F238E27FC236}">
              <a16:creationId xmlns:a16="http://schemas.microsoft.com/office/drawing/2014/main" id="{00000000-0008-0000-0900-00003E000000}"/>
            </a:ext>
          </a:extLst>
        </xdr:cNvPr>
        <xdr:cNvPicPr>
          <a:picLocks/>
        </xdr:cNvPicPr>
      </xdr:nvPicPr>
      <xdr:blipFill>
        <a:blip xmlns:r="http://schemas.openxmlformats.org/officeDocument/2006/relationships" r:embed="rId1"/>
        <a:stretch>
          <a:fillRect/>
        </a:stretch>
      </xdr:blipFill>
      <xdr:spPr>
        <a:xfrm>
          <a:off x="9425940" y="10584180"/>
          <a:ext cx="274320" cy="274320"/>
        </a:xfrm>
        <a:prstGeom prst="rect">
          <a:avLst/>
        </a:prstGeom>
      </xdr:spPr>
    </xdr:pic>
    <xdr:clientData/>
  </xdr:twoCellAnchor>
  <xdr:twoCellAnchor>
    <xdr:from>
      <xdr:col>65</xdr:col>
      <xdr:colOff>560</xdr:colOff>
      <xdr:row>21</xdr:row>
      <xdr:rowOff>559</xdr:rowOff>
    </xdr:from>
    <xdr:to>
      <xdr:col>67</xdr:col>
      <xdr:colOff>22300</xdr:colOff>
      <xdr:row>22</xdr:row>
      <xdr:rowOff>13894</xdr:rowOff>
    </xdr:to>
    <xdr:pic>
      <xdr:nvPicPr>
        <xdr:cNvPr id="63" name="Specific_Loan_Amount_Check_Loan1">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1"/>
        <a:stretch>
          <a:fillRect/>
        </a:stretch>
      </xdr:blipFill>
      <xdr:spPr>
        <a:xfrm>
          <a:off x="11089901" y="10704418"/>
          <a:ext cx="362399" cy="371923"/>
        </a:xfrm>
        <a:prstGeom prst="rect">
          <a:avLst/>
        </a:prstGeom>
        <a:ln>
          <a:noFill/>
        </a:ln>
      </xdr:spPr>
    </xdr:pic>
    <xdr:clientData/>
  </xdr:twoCellAnchor>
  <xdr:twoCellAnchor>
    <xdr:from>
      <xdr:col>20</xdr:col>
      <xdr:colOff>24765</xdr:colOff>
      <xdr:row>48</xdr:row>
      <xdr:rowOff>38100</xdr:rowOff>
    </xdr:from>
    <xdr:to>
      <xdr:col>21</xdr:col>
      <xdr:colOff>131445</xdr:colOff>
      <xdr:row>48</xdr:row>
      <xdr:rowOff>312420</xdr:rowOff>
    </xdr:to>
    <xdr:pic>
      <xdr:nvPicPr>
        <xdr:cNvPr id="64" name="Purchase_Price_Only_Check_Loan2" hidden="1">
          <a:extLst>
            <a:ext uri="{FF2B5EF4-FFF2-40B4-BE49-F238E27FC236}">
              <a16:creationId xmlns:a16="http://schemas.microsoft.com/office/drawing/2014/main" id="{00000000-0008-0000-0900-000040000000}"/>
            </a:ext>
          </a:extLst>
        </xdr:cNvPr>
        <xdr:cNvPicPr>
          <a:picLocks/>
        </xdr:cNvPicPr>
      </xdr:nvPicPr>
      <xdr:blipFill>
        <a:blip xmlns:r="http://schemas.openxmlformats.org/officeDocument/2006/relationships" r:embed="rId1"/>
        <a:stretch>
          <a:fillRect/>
        </a:stretch>
      </xdr:blipFill>
      <xdr:spPr>
        <a:xfrm>
          <a:off x="3400425" y="16619220"/>
          <a:ext cx="274320" cy="274320"/>
        </a:xfrm>
        <a:prstGeom prst="rect">
          <a:avLst/>
        </a:prstGeom>
      </xdr:spPr>
    </xdr:pic>
    <xdr:clientData/>
  </xdr:twoCellAnchor>
  <xdr:twoCellAnchor>
    <xdr:from>
      <xdr:col>29</xdr:col>
      <xdr:colOff>15240</xdr:colOff>
      <xdr:row>48</xdr:row>
      <xdr:rowOff>28575</xdr:rowOff>
    </xdr:from>
    <xdr:to>
      <xdr:col>30</xdr:col>
      <xdr:colOff>121920</xdr:colOff>
      <xdr:row>48</xdr:row>
      <xdr:rowOff>302895</xdr:rowOff>
    </xdr:to>
    <xdr:pic>
      <xdr:nvPicPr>
        <xdr:cNvPr id="65" name="Repair_Costs_Only_Check_Loan2" hidden="1">
          <a:extLst>
            <a:ext uri="{FF2B5EF4-FFF2-40B4-BE49-F238E27FC236}">
              <a16:creationId xmlns:a16="http://schemas.microsoft.com/office/drawing/2014/main" id="{00000000-0008-0000-0900-000041000000}"/>
            </a:ext>
          </a:extLst>
        </xdr:cNvPr>
        <xdr:cNvPicPr>
          <a:picLocks/>
        </xdr:cNvPicPr>
      </xdr:nvPicPr>
      <xdr:blipFill>
        <a:blip xmlns:r="http://schemas.openxmlformats.org/officeDocument/2006/relationships" r:embed="rId1"/>
        <a:stretch>
          <a:fillRect/>
        </a:stretch>
      </xdr:blipFill>
      <xdr:spPr>
        <a:xfrm>
          <a:off x="4899660" y="16609695"/>
          <a:ext cx="274320" cy="274320"/>
        </a:xfrm>
        <a:prstGeom prst="rect">
          <a:avLst/>
        </a:prstGeom>
      </xdr:spPr>
    </xdr:pic>
    <xdr:clientData/>
  </xdr:twoCellAnchor>
  <xdr:twoCellAnchor>
    <xdr:from>
      <xdr:col>47</xdr:col>
      <xdr:colOff>9525</xdr:colOff>
      <xdr:row>48</xdr:row>
      <xdr:rowOff>30480</xdr:rowOff>
    </xdr:from>
    <xdr:to>
      <xdr:col>48</xdr:col>
      <xdr:colOff>116205</xdr:colOff>
      <xdr:row>48</xdr:row>
      <xdr:rowOff>304800</xdr:rowOff>
    </xdr:to>
    <xdr:pic>
      <xdr:nvPicPr>
        <xdr:cNvPr id="66" name="All_Costs_Check_Loan2" hidden="1">
          <a:extLst>
            <a:ext uri="{FF2B5EF4-FFF2-40B4-BE49-F238E27FC236}">
              <a16:creationId xmlns:a16="http://schemas.microsoft.com/office/drawing/2014/main" id="{00000000-0008-0000-0900-000042000000}"/>
            </a:ext>
          </a:extLst>
        </xdr:cNvPr>
        <xdr:cNvPicPr>
          <a:picLocks/>
        </xdr:cNvPicPr>
      </xdr:nvPicPr>
      <xdr:blipFill>
        <a:blip xmlns:r="http://schemas.openxmlformats.org/officeDocument/2006/relationships" r:embed="rId1"/>
        <a:stretch>
          <a:fillRect/>
        </a:stretch>
      </xdr:blipFill>
      <xdr:spPr>
        <a:xfrm>
          <a:off x="7911465" y="16611600"/>
          <a:ext cx="274320" cy="274320"/>
        </a:xfrm>
        <a:prstGeom prst="rect">
          <a:avLst/>
        </a:prstGeom>
      </xdr:spPr>
    </xdr:pic>
    <xdr:clientData/>
  </xdr:twoCellAnchor>
  <xdr:twoCellAnchor>
    <xdr:from>
      <xdr:col>56</xdr:col>
      <xdr:colOff>0</xdr:colOff>
      <xdr:row>48</xdr:row>
      <xdr:rowOff>62865</xdr:rowOff>
    </xdr:from>
    <xdr:to>
      <xdr:col>57</xdr:col>
      <xdr:colOff>106680</xdr:colOff>
      <xdr:row>48</xdr:row>
      <xdr:rowOff>337185</xdr:rowOff>
    </xdr:to>
    <xdr:pic>
      <xdr:nvPicPr>
        <xdr:cNvPr id="67" name="ARV_Check_Loan2" hidden="1">
          <a:extLst>
            <a:ext uri="{FF2B5EF4-FFF2-40B4-BE49-F238E27FC236}">
              <a16:creationId xmlns:a16="http://schemas.microsoft.com/office/drawing/2014/main" id="{00000000-0008-0000-0900-000043000000}"/>
            </a:ext>
          </a:extLst>
        </xdr:cNvPr>
        <xdr:cNvPicPr>
          <a:picLocks noChangeAspect="1"/>
        </xdr:cNvPicPr>
      </xdr:nvPicPr>
      <xdr:blipFill>
        <a:blip xmlns:r="http://schemas.openxmlformats.org/officeDocument/2006/relationships" r:embed="rId1"/>
        <a:stretch>
          <a:fillRect/>
        </a:stretch>
      </xdr:blipFill>
      <xdr:spPr>
        <a:xfrm>
          <a:off x="9410700" y="16643985"/>
          <a:ext cx="274320" cy="274320"/>
        </a:xfrm>
        <a:prstGeom prst="rect">
          <a:avLst/>
        </a:prstGeom>
      </xdr:spPr>
    </xdr:pic>
    <xdr:clientData/>
  </xdr:twoCellAnchor>
  <xdr:twoCellAnchor>
    <xdr:from>
      <xdr:col>64</xdr:col>
      <xdr:colOff>161925</xdr:colOff>
      <xdr:row>48</xdr:row>
      <xdr:rowOff>0</xdr:rowOff>
    </xdr:from>
    <xdr:to>
      <xdr:col>67</xdr:col>
      <xdr:colOff>13335</xdr:colOff>
      <xdr:row>49</xdr:row>
      <xdr:rowOff>13335</xdr:rowOff>
    </xdr:to>
    <xdr:pic>
      <xdr:nvPicPr>
        <xdr:cNvPr id="68" name="Specific_Loan_Amount_Check_Loan2">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1"/>
        <a:stretch>
          <a:fillRect/>
        </a:stretch>
      </xdr:blipFill>
      <xdr:spPr>
        <a:xfrm>
          <a:off x="11506200" y="15420975"/>
          <a:ext cx="365760" cy="365760"/>
        </a:xfrm>
        <a:prstGeom prst="rect">
          <a:avLst/>
        </a:prstGeom>
      </xdr:spPr>
    </xdr:pic>
    <xdr:clientData/>
  </xdr:twoCellAnchor>
  <xdr:twoCellAnchor>
    <xdr:from>
      <xdr:col>29</xdr:col>
      <xdr:colOff>0</xdr:colOff>
      <xdr:row>21</xdr:row>
      <xdr:rowOff>9525</xdr:rowOff>
    </xdr:from>
    <xdr:to>
      <xdr:col>30</xdr:col>
      <xdr:colOff>22860</xdr:colOff>
      <xdr:row>22</xdr:row>
      <xdr:rowOff>22860</xdr:rowOff>
    </xdr:to>
    <xdr:pic>
      <xdr:nvPicPr>
        <xdr:cNvPr id="81" name="Repair_Costs_Only_Check_Loan1" hidden="1">
          <a:extLst>
            <a:ext uri="{FF2B5EF4-FFF2-40B4-BE49-F238E27FC236}">
              <a16:creationId xmlns:a16="http://schemas.microsoft.com/office/drawing/2014/main" id="{05C1DD5D-2935-4706-84AB-4A4D1F2F468E}"/>
            </a:ext>
          </a:extLst>
        </xdr:cNvPr>
        <xdr:cNvPicPr>
          <a:picLocks noChangeAspect="1"/>
        </xdr:cNvPicPr>
      </xdr:nvPicPr>
      <xdr:blipFill>
        <a:blip xmlns:r="http://schemas.openxmlformats.org/officeDocument/2006/relationships" r:embed="rId1"/>
        <a:stretch>
          <a:fillRect/>
        </a:stretch>
      </xdr:blipFill>
      <xdr:spPr>
        <a:xfrm>
          <a:off x="15718971" y="12636954"/>
          <a:ext cx="349432" cy="339906"/>
        </a:xfrm>
        <a:prstGeom prst="rect">
          <a:avLst/>
        </a:prstGeom>
      </xdr:spPr>
    </xdr:pic>
    <xdr:clientData/>
  </xdr:twoCellAnchor>
  <xdr:oneCellAnchor>
    <xdr:from>
      <xdr:col>20</xdr:col>
      <xdr:colOff>161925</xdr:colOff>
      <xdr:row>7</xdr:row>
      <xdr:rowOff>0</xdr:rowOff>
    </xdr:from>
    <xdr:ext cx="354330" cy="358140"/>
    <xdr:pic>
      <xdr:nvPicPr>
        <xdr:cNvPr id="88" name="All_Cash_Check" hidden="1">
          <a:extLst>
            <a:ext uri="{FF2B5EF4-FFF2-40B4-BE49-F238E27FC236}">
              <a16:creationId xmlns:a16="http://schemas.microsoft.com/office/drawing/2014/main" id="{561D436F-86D8-493B-980C-2B032035F0F2}"/>
            </a:ext>
          </a:extLst>
        </xdr:cNvPr>
        <xdr:cNvPicPr>
          <a:picLocks noChangeAspect="1"/>
        </xdr:cNvPicPr>
      </xdr:nvPicPr>
      <xdr:blipFill>
        <a:blip xmlns:r="http://schemas.openxmlformats.org/officeDocument/2006/relationships" r:embed="rId1"/>
        <a:stretch>
          <a:fillRect/>
        </a:stretch>
      </xdr:blipFill>
      <xdr:spPr>
        <a:xfrm>
          <a:off x="5549265" y="10113645"/>
          <a:ext cx="354330" cy="358140"/>
        </a:xfrm>
        <a:prstGeom prst="rect">
          <a:avLst/>
        </a:prstGeom>
      </xdr:spPr>
    </xdr:pic>
    <xdr:clientData/>
  </xdr:oneCellAnchor>
  <xdr:twoCellAnchor>
    <xdr:from>
      <xdr:col>33</xdr:col>
      <xdr:colOff>28575</xdr:colOff>
      <xdr:row>14</xdr:row>
      <xdr:rowOff>9525</xdr:rowOff>
    </xdr:from>
    <xdr:to>
      <xdr:col>45</xdr:col>
      <xdr:colOff>161925</xdr:colOff>
      <xdr:row>14</xdr:row>
      <xdr:rowOff>314325</xdr:rowOff>
    </xdr:to>
    <xdr:sp macro="[0]!Number_of_Loans1" textlink="">
      <xdr:nvSpPr>
        <xdr:cNvPr id="89" name="Rectangle 88">
          <a:extLst>
            <a:ext uri="{FF2B5EF4-FFF2-40B4-BE49-F238E27FC236}">
              <a16:creationId xmlns:a16="http://schemas.microsoft.com/office/drawing/2014/main" id="{559B0B3A-228E-4D05-94D5-363E322CF3BC}"/>
            </a:ext>
          </a:extLst>
        </xdr:cNvPr>
        <xdr:cNvSpPr/>
      </xdr:nvSpPr>
      <xdr:spPr>
        <a:xfrm>
          <a:off x="5583555" y="8094345"/>
          <a:ext cx="214503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51</xdr:col>
      <xdr:colOff>28575</xdr:colOff>
      <xdr:row>14</xdr:row>
      <xdr:rowOff>19050</xdr:rowOff>
    </xdr:from>
    <xdr:to>
      <xdr:col>63</xdr:col>
      <xdr:colOff>161925</xdr:colOff>
      <xdr:row>15</xdr:row>
      <xdr:rowOff>0</xdr:rowOff>
    </xdr:to>
    <xdr:sp macro="" textlink="">
      <xdr:nvSpPr>
        <xdr:cNvPr id="90" name="Rectangle 89">
          <a:extLst>
            <a:ext uri="{FF2B5EF4-FFF2-40B4-BE49-F238E27FC236}">
              <a16:creationId xmlns:a16="http://schemas.microsoft.com/office/drawing/2014/main" id="{0871999C-4D9D-43B1-ADD8-90AC115E64CC}"/>
            </a:ext>
          </a:extLst>
        </xdr:cNvPr>
        <xdr:cNvSpPr/>
      </xdr:nvSpPr>
      <xdr:spPr>
        <a:xfrm>
          <a:off x="8601075" y="8103870"/>
          <a:ext cx="2145030" cy="30099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51</xdr:col>
      <xdr:colOff>28575</xdr:colOff>
      <xdr:row>14</xdr:row>
      <xdr:rowOff>9525</xdr:rowOff>
    </xdr:from>
    <xdr:to>
      <xdr:col>63</xdr:col>
      <xdr:colOff>161925</xdr:colOff>
      <xdr:row>14</xdr:row>
      <xdr:rowOff>314325</xdr:rowOff>
    </xdr:to>
    <xdr:sp macro="[0]!Number_of_Loans2" textlink="">
      <xdr:nvSpPr>
        <xdr:cNvPr id="91" name="Rectangle 90">
          <a:extLst>
            <a:ext uri="{FF2B5EF4-FFF2-40B4-BE49-F238E27FC236}">
              <a16:creationId xmlns:a16="http://schemas.microsoft.com/office/drawing/2014/main" id="{A3F95801-A33C-4108-895F-E5AD763338DF}"/>
            </a:ext>
          </a:extLst>
        </xdr:cNvPr>
        <xdr:cNvSpPr/>
      </xdr:nvSpPr>
      <xdr:spPr>
        <a:xfrm>
          <a:off x="8601075" y="8094345"/>
          <a:ext cx="214503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50</xdr:col>
      <xdr:colOff>161925</xdr:colOff>
      <xdr:row>13</xdr:row>
      <xdr:rowOff>228600</xdr:rowOff>
    </xdr:from>
    <xdr:to>
      <xdr:col>53</xdr:col>
      <xdr:colOff>13335</xdr:colOff>
      <xdr:row>15</xdr:row>
      <xdr:rowOff>22860</xdr:rowOff>
    </xdr:to>
    <xdr:pic>
      <xdr:nvPicPr>
        <xdr:cNvPr id="92" name="2Loan_Check" hidden="1">
          <a:extLst>
            <a:ext uri="{FF2B5EF4-FFF2-40B4-BE49-F238E27FC236}">
              <a16:creationId xmlns:a16="http://schemas.microsoft.com/office/drawing/2014/main" id="{53CED89B-7ADF-48BB-AEE0-6577802DD670}"/>
            </a:ext>
          </a:extLst>
        </xdr:cNvPr>
        <xdr:cNvPicPr>
          <a:picLocks noChangeAspect="1"/>
        </xdr:cNvPicPr>
      </xdr:nvPicPr>
      <xdr:blipFill>
        <a:blip xmlns:r="http://schemas.openxmlformats.org/officeDocument/2006/relationships" r:embed="rId1"/>
        <a:stretch>
          <a:fillRect/>
        </a:stretch>
      </xdr:blipFill>
      <xdr:spPr>
        <a:xfrm>
          <a:off x="8566785" y="9525000"/>
          <a:ext cx="354330" cy="358140"/>
        </a:xfrm>
        <a:prstGeom prst="rect">
          <a:avLst/>
        </a:prstGeom>
      </xdr:spPr>
    </xdr:pic>
    <xdr:clientData/>
  </xdr:twoCellAnchor>
  <xdr:oneCellAnchor>
    <xdr:from>
      <xdr:col>32</xdr:col>
      <xdr:colOff>161925</xdr:colOff>
      <xdr:row>14</xdr:row>
      <xdr:rowOff>0</xdr:rowOff>
    </xdr:from>
    <xdr:ext cx="354330" cy="358140"/>
    <xdr:pic>
      <xdr:nvPicPr>
        <xdr:cNvPr id="103" name="All_Cash_Check" hidden="1">
          <a:extLst>
            <a:ext uri="{FF2B5EF4-FFF2-40B4-BE49-F238E27FC236}">
              <a16:creationId xmlns:a16="http://schemas.microsoft.com/office/drawing/2014/main" id="{6B3CFD22-70BC-4222-B159-E512533A297C}"/>
            </a:ext>
          </a:extLst>
        </xdr:cNvPr>
        <xdr:cNvPicPr>
          <a:picLocks noChangeAspect="1"/>
        </xdr:cNvPicPr>
      </xdr:nvPicPr>
      <xdr:blipFill>
        <a:blip xmlns:r="http://schemas.openxmlformats.org/officeDocument/2006/relationships" r:embed="rId1"/>
        <a:stretch>
          <a:fillRect/>
        </a:stretch>
      </xdr:blipFill>
      <xdr:spPr>
        <a:xfrm>
          <a:off x="5549265" y="8079105"/>
          <a:ext cx="354330" cy="358140"/>
        </a:xfrm>
        <a:prstGeom prst="rect">
          <a:avLst/>
        </a:prstGeom>
      </xdr:spPr>
    </xdr:pic>
    <xdr:clientData/>
  </xdr:oneCellAnchor>
  <xdr:twoCellAnchor>
    <xdr:from>
      <xdr:col>38</xdr:col>
      <xdr:colOff>53789</xdr:colOff>
      <xdr:row>20</xdr:row>
      <xdr:rowOff>29582</xdr:rowOff>
    </xdr:from>
    <xdr:to>
      <xdr:col>45</xdr:col>
      <xdr:colOff>114300</xdr:colOff>
      <xdr:row>21</xdr:row>
      <xdr:rowOff>320040</xdr:rowOff>
    </xdr:to>
    <xdr:sp macro="[0]!Loan1_Purchase_And_Repairs" textlink="">
      <xdr:nvSpPr>
        <xdr:cNvPr id="106" name="Rectangle 105">
          <a:extLst>
            <a:ext uri="{FF2B5EF4-FFF2-40B4-BE49-F238E27FC236}">
              <a16:creationId xmlns:a16="http://schemas.microsoft.com/office/drawing/2014/main" id="{AD7DC4DA-6AD5-4099-850E-DEB498FF4826}"/>
            </a:ext>
          </a:extLst>
        </xdr:cNvPr>
        <xdr:cNvSpPr/>
      </xdr:nvSpPr>
      <xdr:spPr>
        <a:xfrm>
          <a:off x="7955729" y="10484222"/>
          <a:ext cx="1233991" cy="557158"/>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38</xdr:col>
      <xdr:colOff>15240</xdr:colOff>
      <xdr:row>21</xdr:row>
      <xdr:rowOff>32385</xdr:rowOff>
    </xdr:from>
    <xdr:to>
      <xdr:col>39</xdr:col>
      <xdr:colOff>121920</xdr:colOff>
      <xdr:row>21</xdr:row>
      <xdr:rowOff>306705</xdr:rowOff>
    </xdr:to>
    <xdr:pic>
      <xdr:nvPicPr>
        <xdr:cNvPr id="107" name="All_Costs_Check_Loan1" hidden="1">
          <a:extLst>
            <a:ext uri="{FF2B5EF4-FFF2-40B4-BE49-F238E27FC236}">
              <a16:creationId xmlns:a16="http://schemas.microsoft.com/office/drawing/2014/main" id="{40624643-6B3A-4E8F-8157-1C2AA5460E26}"/>
            </a:ext>
          </a:extLst>
        </xdr:cNvPr>
        <xdr:cNvPicPr>
          <a:picLocks noChangeAspect="1"/>
        </xdr:cNvPicPr>
      </xdr:nvPicPr>
      <xdr:blipFill>
        <a:blip xmlns:r="http://schemas.openxmlformats.org/officeDocument/2006/relationships" r:embed="rId1"/>
        <a:stretch>
          <a:fillRect/>
        </a:stretch>
      </xdr:blipFill>
      <xdr:spPr>
        <a:xfrm>
          <a:off x="7917180" y="10753725"/>
          <a:ext cx="274320" cy="274320"/>
        </a:xfrm>
        <a:prstGeom prst="rect">
          <a:avLst/>
        </a:prstGeom>
      </xdr:spPr>
    </xdr:pic>
    <xdr:clientData/>
  </xdr:twoCellAnchor>
  <xdr:twoCellAnchor>
    <xdr:from>
      <xdr:col>20</xdr:col>
      <xdr:colOff>30480</xdr:colOff>
      <xdr:row>21</xdr:row>
      <xdr:rowOff>40005</xdr:rowOff>
    </xdr:from>
    <xdr:to>
      <xdr:col>21</xdr:col>
      <xdr:colOff>137160</xdr:colOff>
      <xdr:row>21</xdr:row>
      <xdr:rowOff>314325</xdr:rowOff>
    </xdr:to>
    <xdr:pic>
      <xdr:nvPicPr>
        <xdr:cNvPr id="108" name="Repair_Costs_Only_Check_Loan1" hidden="1">
          <a:extLst>
            <a:ext uri="{FF2B5EF4-FFF2-40B4-BE49-F238E27FC236}">
              <a16:creationId xmlns:a16="http://schemas.microsoft.com/office/drawing/2014/main" id="{28E88C14-C675-44D0-8199-A5558B90BA38}"/>
            </a:ext>
          </a:extLst>
        </xdr:cNvPr>
        <xdr:cNvPicPr>
          <a:picLocks/>
        </xdr:cNvPicPr>
      </xdr:nvPicPr>
      <xdr:blipFill>
        <a:blip xmlns:r="http://schemas.openxmlformats.org/officeDocument/2006/relationships" r:embed="rId1"/>
        <a:stretch>
          <a:fillRect/>
        </a:stretch>
      </xdr:blipFill>
      <xdr:spPr>
        <a:xfrm>
          <a:off x="4914900" y="10761345"/>
          <a:ext cx="274320" cy="274320"/>
        </a:xfrm>
        <a:prstGeom prst="rect">
          <a:avLst/>
        </a:prstGeom>
      </xdr:spPr>
    </xdr:pic>
    <xdr:clientData/>
  </xdr:twoCellAnchor>
  <xdr:twoCellAnchor>
    <xdr:from>
      <xdr:col>20</xdr:col>
      <xdr:colOff>0</xdr:colOff>
      <xdr:row>21</xdr:row>
      <xdr:rowOff>9525</xdr:rowOff>
    </xdr:from>
    <xdr:to>
      <xdr:col>21</xdr:col>
      <xdr:colOff>22860</xdr:colOff>
      <xdr:row>22</xdr:row>
      <xdr:rowOff>22860</xdr:rowOff>
    </xdr:to>
    <xdr:pic>
      <xdr:nvPicPr>
        <xdr:cNvPr id="109" name="Repair_Costs_Only_Check_Loan1" hidden="1">
          <a:extLst>
            <a:ext uri="{FF2B5EF4-FFF2-40B4-BE49-F238E27FC236}">
              <a16:creationId xmlns:a16="http://schemas.microsoft.com/office/drawing/2014/main" id="{DD80EB17-3A17-4CF8-830A-FFF3E3666E7F}"/>
            </a:ext>
          </a:extLst>
        </xdr:cNvPr>
        <xdr:cNvPicPr>
          <a:picLocks noChangeAspect="1"/>
        </xdr:cNvPicPr>
      </xdr:nvPicPr>
      <xdr:blipFill>
        <a:blip xmlns:r="http://schemas.openxmlformats.org/officeDocument/2006/relationships" r:embed="rId1"/>
        <a:stretch>
          <a:fillRect/>
        </a:stretch>
      </xdr:blipFill>
      <xdr:spPr>
        <a:xfrm>
          <a:off x="4884420" y="10730865"/>
          <a:ext cx="190500" cy="371475"/>
        </a:xfrm>
        <a:prstGeom prst="rect">
          <a:avLst/>
        </a:prstGeom>
      </xdr:spPr>
    </xdr:pic>
    <xdr:clientData/>
  </xdr:twoCellAnchor>
  <xdr:twoCellAnchor>
    <xdr:from>
      <xdr:col>32</xdr:col>
      <xdr:colOff>161925</xdr:colOff>
      <xdr:row>13</xdr:row>
      <xdr:rowOff>238125</xdr:rowOff>
    </xdr:from>
    <xdr:to>
      <xdr:col>35</xdr:col>
      <xdr:colOff>13335</xdr:colOff>
      <xdr:row>15</xdr:row>
      <xdr:rowOff>32385</xdr:rowOff>
    </xdr:to>
    <xdr:pic>
      <xdr:nvPicPr>
        <xdr:cNvPr id="110" name="1Loan_Check" hidden="1">
          <a:extLst>
            <a:ext uri="{FF2B5EF4-FFF2-40B4-BE49-F238E27FC236}">
              <a16:creationId xmlns:a16="http://schemas.microsoft.com/office/drawing/2014/main" id="{DBEC228E-F13A-421A-979A-5898021FFBC4}"/>
            </a:ext>
          </a:extLst>
        </xdr:cNvPr>
        <xdr:cNvPicPr>
          <a:picLocks noChangeAspect="1"/>
        </xdr:cNvPicPr>
      </xdr:nvPicPr>
      <xdr:blipFill>
        <a:blip xmlns:r="http://schemas.openxmlformats.org/officeDocument/2006/relationships" r:embed="rId1"/>
        <a:stretch>
          <a:fillRect/>
        </a:stretch>
      </xdr:blipFill>
      <xdr:spPr>
        <a:xfrm>
          <a:off x="5549265" y="9176385"/>
          <a:ext cx="354330" cy="358140"/>
        </a:xfrm>
        <a:prstGeom prst="rect">
          <a:avLst/>
        </a:prstGeom>
      </xdr:spPr>
    </xdr:pic>
    <xdr:clientData/>
  </xdr:twoCellAnchor>
  <xdr:twoCellAnchor>
    <xdr:from>
      <xdr:col>38</xdr:col>
      <xdr:colOff>22860</xdr:colOff>
      <xdr:row>48</xdr:row>
      <xdr:rowOff>30480</xdr:rowOff>
    </xdr:from>
    <xdr:to>
      <xdr:col>39</xdr:col>
      <xdr:colOff>0</xdr:colOff>
      <xdr:row>48</xdr:row>
      <xdr:rowOff>304800</xdr:rowOff>
    </xdr:to>
    <xdr:sp macro="[0]!Loan2_All_Project_Costs" textlink="">
      <xdr:nvSpPr>
        <xdr:cNvPr id="115" name="Rectangle 114">
          <a:extLst>
            <a:ext uri="{FF2B5EF4-FFF2-40B4-BE49-F238E27FC236}">
              <a16:creationId xmlns:a16="http://schemas.microsoft.com/office/drawing/2014/main" id="{3B58752D-6E94-401D-9211-037E9B9F8771}"/>
            </a:ext>
          </a:extLst>
        </xdr:cNvPr>
        <xdr:cNvSpPr/>
      </xdr:nvSpPr>
      <xdr:spPr>
        <a:xfrm>
          <a:off x="23242089" y="16620309"/>
          <a:ext cx="194854"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38</xdr:col>
      <xdr:colOff>53340</xdr:colOff>
      <xdr:row>47</xdr:row>
      <xdr:rowOff>0</xdr:rowOff>
    </xdr:from>
    <xdr:to>
      <xdr:col>45</xdr:col>
      <xdr:colOff>114300</xdr:colOff>
      <xdr:row>48</xdr:row>
      <xdr:rowOff>304800</xdr:rowOff>
    </xdr:to>
    <xdr:sp macro="[0]!Loan2_Purchase_And_Repairs" textlink="">
      <xdr:nvSpPr>
        <xdr:cNvPr id="116" name="Rectangle 115">
          <a:extLst>
            <a:ext uri="{FF2B5EF4-FFF2-40B4-BE49-F238E27FC236}">
              <a16:creationId xmlns:a16="http://schemas.microsoft.com/office/drawing/2014/main" id="{723F59C2-2B57-445A-A407-2B23FD3FAF0B}"/>
            </a:ext>
          </a:extLst>
        </xdr:cNvPr>
        <xdr:cNvSpPr/>
      </xdr:nvSpPr>
      <xdr:spPr>
        <a:xfrm>
          <a:off x="6446520" y="18912840"/>
          <a:ext cx="1234440" cy="57150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37</xdr:col>
      <xdr:colOff>161925</xdr:colOff>
      <xdr:row>48</xdr:row>
      <xdr:rowOff>0</xdr:rowOff>
    </xdr:from>
    <xdr:to>
      <xdr:col>39</xdr:col>
      <xdr:colOff>13335</xdr:colOff>
      <xdr:row>49</xdr:row>
      <xdr:rowOff>13335</xdr:rowOff>
    </xdr:to>
    <xdr:pic>
      <xdr:nvPicPr>
        <xdr:cNvPr id="117" name="All_Costs_Check_Loan2" hidden="1">
          <a:extLst>
            <a:ext uri="{FF2B5EF4-FFF2-40B4-BE49-F238E27FC236}">
              <a16:creationId xmlns:a16="http://schemas.microsoft.com/office/drawing/2014/main" id="{AE18D556-D4C0-413C-BCAF-671D4AFA5FD7}"/>
            </a:ext>
          </a:extLst>
        </xdr:cNvPr>
        <xdr:cNvPicPr>
          <a:picLocks noChangeAspect="1"/>
        </xdr:cNvPicPr>
      </xdr:nvPicPr>
      <xdr:blipFill>
        <a:blip xmlns:r="http://schemas.openxmlformats.org/officeDocument/2006/relationships" r:embed="rId1"/>
        <a:stretch>
          <a:fillRect/>
        </a:stretch>
      </xdr:blipFill>
      <xdr:spPr>
        <a:xfrm>
          <a:off x="23163439" y="16589829"/>
          <a:ext cx="286839" cy="372563"/>
        </a:xfrm>
        <a:prstGeom prst="rect">
          <a:avLst/>
        </a:prstGeom>
      </xdr:spPr>
    </xdr:pic>
    <xdr:clientData/>
  </xdr:twoCellAnchor>
  <xdr:twoCellAnchor>
    <xdr:from>
      <xdr:col>20</xdr:col>
      <xdr:colOff>0</xdr:colOff>
      <xdr:row>47</xdr:row>
      <xdr:rowOff>257175</xdr:rowOff>
    </xdr:from>
    <xdr:to>
      <xdr:col>21</xdr:col>
      <xdr:colOff>22860</xdr:colOff>
      <xdr:row>49</xdr:row>
      <xdr:rowOff>3810</xdr:rowOff>
    </xdr:to>
    <xdr:pic>
      <xdr:nvPicPr>
        <xdr:cNvPr id="119" name="Repair_Costs_Only_Check_Loan2" hidden="1">
          <a:extLst>
            <a:ext uri="{FF2B5EF4-FFF2-40B4-BE49-F238E27FC236}">
              <a16:creationId xmlns:a16="http://schemas.microsoft.com/office/drawing/2014/main" id="{D956CF8A-3F4C-4936-9D1B-33BAC8E15367}"/>
            </a:ext>
          </a:extLst>
        </xdr:cNvPr>
        <xdr:cNvPicPr>
          <a:picLocks noChangeAspect="1"/>
        </xdr:cNvPicPr>
      </xdr:nvPicPr>
      <xdr:blipFill>
        <a:blip xmlns:r="http://schemas.openxmlformats.org/officeDocument/2006/relationships" r:embed="rId1"/>
        <a:stretch>
          <a:fillRect/>
        </a:stretch>
      </xdr:blipFill>
      <xdr:spPr>
        <a:xfrm>
          <a:off x="4884420" y="16571595"/>
          <a:ext cx="190500" cy="371475"/>
        </a:xfrm>
        <a:prstGeom prst="rect">
          <a:avLst/>
        </a:prstGeom>
      </xdr:spPr>
    </xdr:pic>
    <xdr:clientData/>
  </xdr:twoCellAnchor>
  <xdr:twoCellAnchor>
    <xdr:from>
      <xdr:col>29</xdr:col>
      <xdr:colOff>22860</xdr:colOff>
      <xdr:row>48</xdr:row>
      <xdr:rowOff>30480</xdr:rowOff>
    </xdr:from>
    <xdr:to>
      <xdr:col>30</xdr:col>
      <xdr:colOff>0</xdr:colOff>
      <xdr:row>48</xdr:row>
      <xdr:rowOff>304800</xdr:rowOff>
    </xdr:to>
    <xdr:sp macro="[0]!Loan2_All_Project_Costs" textlink="">
      <xdr:nvSpPr>
        <xdr:cNvPr id="120" name="Rectangle 119">
          <a:extLst>
            <a:ext uri="{FF2B5EF4-FFF2-40B4-BE49-F238E27FC236}">
              <a16:creationId xmlns:a16="http://schemas.microsoft.com/office/drawing/2014/main" id="{2469F058-7855-48A2-9380-D752DBB9F2F5}"/>
            </a:ext>
          </a:extLst>
        </xdr:cNvPr>
        <xdr:cNvSpPr/>
      </xdr:nvSpPr>
      <xdr:spPr>
        <a:xfrm>
          <a:off x="6416040" y="16611600"/>
          <a:ext cx="144780" cy="27432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28</xdr:col>
      <xdr:colOff>161925</xdr:colOff>
      <xdr:row>48</xdr:row>
      <xdr:rowOff>0</xdr:rowOff>
    </xdr:from>
    <xdr:to>
      <xdr:col>30</xdr:col>
      <xdr:colOff>13335</xdr:colOff>
      <xdr:row>49</xdr:row>
      <xdr:rowOff>13335</xdr:rowOff>
    </xdr:to>
    <xdr:pic>
      <xdr:nvPicPr>
        <xdr:cNvPr id="121" name="All_Costs_Check_Loan2" hidden="1">
          <a:extLst>
            <a:ext uri="{FF2B5EF4-FFF2-40B4-BE49-F238E27FC236}">
              <a16:creationId xmlns:a16="http://schemas.microsoft.com/office/drawing/2014/main" id="{0E876C10-7B45-4A41-85DA-56F8356277D1}"/>
            </a:ext>
          </a:extLst>
        </xdr:cNvPr>
        <xdr:cNvPicPr>
          <a:picLocks noChangeAspect="1"/>
        </xdr:cNvPicPr>
      </xdr:nvPicPr>
      <xdr:blipFill>
        <a:blip xmlns:r="http://schemas.openxmlformats.org/officeDocument/2006/relationships" r:embed="rId1"/>
        <a:stretch>
          <a:fillRect/>
        </a:stretch>
      </xdr:blipFill>
      <xdr:spPr>
        <a:xfrm>
          <a:off x="6387465" y="16581120"/>
          <a:ext cx="186690" cy="371475"/>
        </a:xfrm>
        <a:prstGeom prst="rect">
          <a:avLst/>
        </a:prstGeom>
      </xdr:spPr>
    </xdr:pic>
    <xdr:clientData/>
  </xdr:twoCellAnchor>
  <xdr:twoCellAnchor>
    <xdr:from>
      <xdr:col>46</xdr:col>
      <xdr:colOff>161925</xdr:colOff>
      <xdr:row>48</xdr:row>
      <xdr:rowOff>0</xdr:rowOff>
    </xdr:from>
    <xdr:to>
      <xdr:col>48</xdr:col>
      <xdr:colOff>13335</xdr:colOff>
      <xdr:row>49</xdr:row>
      <xdr:rowOff>13335</xdr:rowOff>
    </xdr:to>
    <xdr:pic>
      <xdr:nvPicPr>
        <xdr:cNvPr id="123" name="All_Costs_Check_Loan2" hidden="1">
          <a:extLst>
            <a:ext uri="{FF2B5EF4-FFF2-40B4-BE49-F238E27FC236}">
              <a16:creationId xmlns:a16="http://schemas.microsoft.com/office/drawing/2014/main" id="{3EBEC902-741C-40F7-A38C-D01A1093577B}"/>
            </a:ext>
          </a:extLst>
        </xdr:cNvPr>
        <xdr:cNvPicPr>
          <a:picLocks noChangeAspect="1"/>
        </xdr:cNvPicPr>
      </xdr:nvPicPr>
      <xdr:blipFill>
        <a:blip xmlns:r="http://schemas.openxmlformats.org/officeDocument/2006/relationships" r:embed="rId1"/>
        <a:stretch>
          <a:fillRect/>
        </a:stretch>
      </xdr:blipFill>
      <xdr:spPr>
        <a:xfrm>
          <a:off x="6387465" y="16581120"/>
          <a:ext cx="186690" cy="371475"/>
        </a:xfrm>
        <a:prstGeom prst="rect">
          <a:avLst/>
        </a:prstGeom>
      </xdr:spPr>
    </xdr:pic>
    <xdr:clientData/>
  </xdr:twoCellAnchor>
  <xdr:twoCellAnchor>
    <xdr:from>
      <xdr:col>56</xdr:col>
      <xdr:colOff>9525</xdr:colOff>
      <xdr:row>48</xdr:row>
      <xdr:rowOff>30480</xdr:rowOff>
    </xdr:from>
    <xdr:to>
      <xdr:col>57</xdr:col>
      <xdr:colOff>116205</xdr:colOff>
      <xdr:row>48</xdr:row>
      <xdr:rowOff>304800</xdr:rowOff>
    </xdr:to>
    <xdr:pic>
      <xdr:nvPicPr>
        <xdr:cNvPr id="125" name="All_Costs_Check_Loan2" hidden="1">
          <a:extLst>
            <a:ext uri="{FF2B5EF4-FFF2-40B4-BE49-F238E27FC236}">
              <a16:creationId xmlns:a16="http://schemas.microsoft.com/office/drawing/2014/main" id="{60D1D4E0-D8FA-4043-9C73-144978159D5F}"/>
            </a:ext>
          </a:extLst>
        </xdr:cNvPr>
        <xdr:cNvPicPr>
          <a:picLocks/>
        </xdr:cNvPicPr>
      </xdr:nvPicPr>
      <xdr:blipFill>
        <a:blip xmlns:r="http://schemas.openxmlformats.org/officeDocument/2006/relationships" r:embed="rId1"/>
        <a:stretch>
          <a:fillRect/>
        </a:stretch>
      </xdr:blipFill>
      <xdr:spPr>
        <a:xfrm>
          <a:off x="7911465" y="16611600"/>
          <a:ext cx="274320" cy="274320"/>
        </a:xfrm>
        <a:prstGeom prst="rect">
          <a:avLst/>
        </a:prstGeom>
      </xdr:spPr>
    </xdr:pic>
    <xdr:clientData/>
  </xdr:twoCellAnchor>
  <xdr:twoCellAnchor>
    <xdr:from>
      <xdr:col>55</xdr:col>
      <xdr:colOff>161925</xdr:colOff>
      <xdr:row>48</xdr:row>
      <xdr:rowOff>0</xdr:rowOff>
    </xdr:from>
    <xdr:to>
      <xdr:col>57</xdr:col>
      <xdr:colOff>13335</xdr:colOff>
      <xdr:row>49</xdr:row>
      <xdr:rowOff>13335</xdr:rowOff>
    </xdr:to>
    <xdr:pic>
      <xdr:nvPicPr>
        <xdr:cNvPr id="126" name="All_Costs_Check_Loan2" hidden="1">
          <a:extLst>
            <a:ext uri="{FF2B5EF4-FFF2-40B4-BE49-F238E27FC236}">
              <a16:creationId xmlns:a16="http://schemas.microsoft.com/office/drawing/2014/main" id="{D3A381FC-DBBC-46EE-8B1F-001880589653}"/>
            </a:ext>
          </a:extLst>
        </xdr:cNvPr>
        <xdr:cNvPicPr>
          <a:picLocks noChangeAspect="1"/>
        </xdr:cNvPicPr>
      </xdr:nvPicPr>
      <xdr:blipFill>
        <a:blip xmlns:r="http://schemas.openxmlformats.org/officeDocument/2006/relationships" r:embed="rId1"/>
        <a:stretch>
          <a:fillRect/>
        </a:stretch>
      </xdr:blipFill>
      <xdr:spPr>
        <a:xfrm>
          <a:off x="7896225" y="16581120"/>
          <a:ext cx="186690" cy="371475"/>
        </a:xfrm>
        <a:prstGeom prst="rect">
          <a:avLst/>
        </a:prstGeom>
      </xdr:spPr>
    </xdr:pic>
    <xdr:clientData/>
  </xdr:twoCellAnchor>
  <xdr:twoCellAnchor>
    <xdr:from>
      <xdr:col>38</xdr:col>
      <xdr:colOff>7620</xdr:colOff>
      <xdr:row>21</xdr:row>
      <xdr:rowOff>45720</xdr:rowOff>
    </xdr:from>
    <xdr:to>
      <xdr:col>39</xdr:col>
      <xdr:colOff>114300</xdr:colOff>
      <xdr:row>21</xdr:row>
      <xdr:rowOff>320040</xdr:rowOff>
    </xdr:to>
    <xdr:pic>
      <xdr:nvPicPr>
        <xdr:cNvPr id="83" name="Purchase_And_Repairs_Check_Loan1" hidden="1">
          <a:extLst>
            <a:ext uri="{FF2B5EF4-FFF2-40B4-BE49-F238E27FC236}">
              <a16:creationId xmlns:a16="http://schemas.microsoft.com/office/drawing/2014/main" id="{1AB60ADA-B073-42F2-8C1E-B28581FFBCCE}"/>
            </a:ext>
          </a:extLst>
        </xdr:cNvPr>
        <xdr:cNvPicPr>
          <a:picLocks/>
        </xdr:cNvPicPr>
      </xdr:nvPicPr>
      <xdr:blipFill>
        <a:blip xmlns:r="http://schemas.openxmlformats.org/officeDocument/2006/relationships" r:embed="rId1"/>
        <a:stretch>
          <a:fillRect/>
        </a:stretch>
      </xdr:blipFill>
      <xdr:spPr>
        <a:xfrm>
          <a:off x="6400800" y="11414760"/>
          <a:ext cx="274320" cy="274320"/>
        </a:xfrm>
        <a:prstGeom prst="rect">
          <a:avLst/>
        </a:prstGeom>
      </xdr:spPr>
    </xdr:pic>
    <xdr:clientData/>
  </xdr:twoCellAnchor>
  <xdr:twoCellAnchor>
    <xdr:from>
      <xdr:col>38</xdr:col>
      <xdr:colOff>1905</xdr:colOff>
      <xdr:row>48</xdr:row>
      <xdr:rowOff>38100</xdr:rowOff>
    </xdr:from>
    <xdr:to>
      <xdr:col>39</xdr:col>
      <xdr:colOff>108585</xdr:colOff>
      <xdr:row>48</xdr:row>
      <xdr:rowOff>312420</xdr:rowOff>
    </xdr:to>
    <xdr:pic>
      <xdr:nvPicPr>
        <xdr:cNvPr id="84" name="Purchase_And_Repairs_Check_Loan2" hidden="1">
          <a:extLst>
            <a:ext uri="{FF2B5EF4-FFF2-40B4-BE49-F238E27FC236}">
              <a16:creationId xmlns:a16="http://schemas.microsoft.com/office/drawing/2014/main" id="{7B80D207-3173-4995-AAFB-90E06718E9EB}"/>
            </a:ext>
          </a:extLst>
        </xdr:cNvPr>
        <xdr:cNvPicPr>
          <a:picLocks/>
        </xdr:cNvPicPr>
      </xdr:nvPicPr>
      <xdr:blipFill>
        <a:blip xmlns:r="http://schemas.openxmlformats.org/officeDocument/2006/relationships" r:embed="rId1"/>
        <a:stretch>
          <a:fillRect/>
        </a:stretch>
      </xdr:blipFill>
      <xdr:spPr>
        <a:xfrm>
          <a:off x="6395085" y="19217640"/>
          <a:ext cx="274320" cy="274320"/>
        </a:xfrm>
        <a:prstGeom prst="rect">
          <a:avLst/>
        </a:prstGeom>
      </xdr:spPr>
    </xdr:pic>
    <xdr:clientData/>
  </xdr:twoCellAnchor>
  <xdr:twoCellAnchor editAs="absolute">
    <xdr:from>
      <xdr:col>72</xdr:col>
      <xdr:colOff>48805</xdr:colOff>
      <xdr:row>0</xdr:row>
      <xdr:rowOff>141695</xdr:rowOff>
    </xdr:from>
    <xdr:to>
      <xdr:col>73</xdr:col>
      <xdr:colOff>154093</xdr:colOff>
      <xdr:row>0</xdr:row>
      <xdr:rowOff>417407</xdr:rowOff>
    </xdr:to>
    <xdr:pic macro="[0]!Hide_Financing_Sheet">
      <xdr:nvPicPr>
        <xdr:cNvPr id="128" name="Picture 127">
          <a:extLst>
            <a:ext uri="{FF2B5EF4-FFF2-40B4-BE49-F238E27FC236}">
              <a16:creationId xmlns:a16="http://schemas.microsoft.com/office/drawing/2014/main" id="{1A0E665D-0059-4B25-9488-1686055E2091}"/>
            </a:ext>
          </a:extLst>
        </xdr:cNvPr>
        <xdr:cNvPicPr>
          <a:picLocks noChangeAspect="1"/>
        </xdr:cNvPicPr>
      </xdr:nvPicPr>
      <xdr:blipFill>
        <a:blip xmlns:r="http://schemas.openxmlformats.org/officeDocument/2006/relationships" r:embed="rId2"/>
        <a:stretch>
          <a:fillRect/>
        </a:stretch>
      </xdr:blipFill>
      <xdr:spPr>
        <a:xfrm>
          <a:off x="12421780" y="141695"/>
          <a:ext cx="276738" cy="275712"/>
        </a:xfrm>
        <a:prstGeom prst="rect">
          <a:avLst/>
        </a:prstGeom>
      </xdr:spPr>
    </xdr:pic>
    <xdr:clientData/>
  </xdr:twoCellAnchor>
  <xdr:twoCellAnchor>
    <xdr:from>
      <xdr:col>71</xdr:col>
      <xdr:colOff>83820</xdr:colOff>
      <xdr:row>135</xdr:row>
      <xdr:rowOff>60960</xdr:rowOff>
    </xdr:from>
    <xdr:to>
      <xdr:col>82</xdr:col>
      <xdr:colOff>160020</xdr:colOff>
      <xdr:row>138</xdr:row>
      <xdr:rowOff>0</xdr:rowOff>
    </xdr:to>
    <xdr:sp macro="" textlink="">
      <xdr:nvSpPr>
        <xdr:cNvPr id="94" name="Next_Button">
          <a:hlinkClick xmlns:r="http://schemas.openxmlformats.org/officeDocument/2006/relationships" r:id="rId3"/>
          <a:extLst>
            <a:ext uri="{FF2B5EF4-FFF2-40B4-BE49-F238E27FC236}">
              <a16:creationId xmlns:a16="http://schemas.microsoft.com/office/drawing/2014/main" id="{E65BD95A-C615-4CD6-A9B0-4FEB62958636}"/>
            </a:ext>
          </a:extLst>
        </xdr:cNvPr>
        <xdr:cNvSpPr>
          <a:spLocks noChangeAspect="1"/>
        </xdr:cNvSpPr>
      </xdr:nvSpPr>
      <xdr:spPr>
        <a:xfrm>
          <a:off x="12009120" y="28940760"/>
          <a:ext cx="1920240" cy="510540"/>
        </a:xfrm>
        <a:prstGeom prst="roundRect">
          <a:avLst>
            <a:gd name="adj" fmla="val 14815"/>
          </a:avLst>
        </a:prstGeom>
        <a:solidFill>
          <a:srgbClr val="00B050"/>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2000" b="1" i="0">
              <a:solidFill>
                <a:schemeClr val="bg1">
                  <a:lumMod val="95000"/>
                </a:schemeClr>
              </a:solidFill>
              <a:latin typeface="+mn-lt"/>
            </a:rPr>
            <a:t>Back</a:t>
          </a:r>
        </a:p>
      </xdr:txBody>
    </xdr:sp>
    <xdr:clientData/>
  </xdr:twoCellAnchor>
  <xdr:twoCellAnchor>
    <xdr:from>
      <xdr:col>34</xdr:col>
      <xdr:colOff>17992</xdr:colOff>
      <xdr:row>9</xdr:row>
      <xdr:rowOff>231774</xdr:rowOff>
    </xdr:from>
    <xdr:to>
      <xdr:col>46</xdr:col>
      <xdr:colOff>151342</xdr:colOff>
      <xdr:row>10</xdr:row>
      <xdr:rowOff>293158</xdr:rowOff>
    </xdr:to>
    <xdr:sp macro="[0]!Financed" textlink="">
      <xdr:nvSpPr>
        <xdr:cNvPr id="82" name="Rectangle 81">
          <a:extLst>
            <a:ext uri="{FF2B5EF4-FFF2-40B4-BE49-F238E27FC236}">
              <a16:creationId xmlns:a16="http://schemas.microsoft.com/office/drawing/2014/main" id="{A963D51F-8405-47CB-AD8D-A087A3DEC6D8}"/>
            </a:ext>
          </a:extLst>
        </xdr:cNvPr>
        <xdr:cNvSpPr/>
      </xdr:nvSpPr>
      <xdr:spPr>
        <a:xfrm>
          <a:off x="5801783" y="2533649"/>
          <a:ext cx="216535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oneCellAnchor>
    <xdr:from>
      <xdr:col>33</xdr:col>
      <xdr:colOff>161925</xdr:colOff>
      <xdr:row>9</xdr:row>
      <xdr:rowOff>238125</xdr:rowOff>
    </xdr:from>
    <xdr:ext cx="359410" cy="360469"/>
    <xdr:pic>
      <xdr:nvPicPr>
        <xdr:cNvPr id="95" name="All_Cash_Check" hidden="1">
          <a:extLst>
            <a:ext uri="{FF2B5EF4-FFF2-40B4-BE49-F238E27FC236}">
              <a16:creationId xmlns:a16="http://schemas.microsoft.com/office/drawing/2014/main" id="{D396A379-1A26-4BAC-9EE5-D6DFC171A6AC}"/>
            </a:ext>
          </a:extLst>
        </xdr:cNvPr>
        <xdr:cNvPicPr>
          <a:picLocks noChangeAspect="1"/>
        </xdr:cNvPicPr>
      </xdr:nvPicPr>
      <xdr:blipFill>
        <a:blip xmlns:r="http://schemas.openxmlformats.org/officeDocument/2006/relationships" r:embed="rId1"/>
        <a:stretch>
          <a:fillRect/>
        </a:stretch>
      </xdr:blipFill>
      <xdr:spPr>
        <a:xfrm>
          <a:off x="3405716" y="2540000"/>
          <a:ext cx="359410" cy="360469"/>
        </a:xfrm>
        <a:prstGeom prst="rect">
          <a:avLst/>
        </a:prstGeom>
      </xdr:spPr>
    </xdr:pic>
    <xdr:clientData/>
  </xdr:oneCellAnchor>
  <xdr:twoCellAnchor>
    <xdr:from>
      <xdr:col>62</xdr:col>
      <xdr:colOff>28575</xdr:colOff>
      <xdr:row>10</xdr:row>
      <xdr:rowOff>19050</xdr:rowOff>
    </xdr:from>
    <xdr:to>
      <xdr:col>74</xdr:col>
      <xdr:colOff>161925</xdr:colOff>
      <xdr:row>11</xdr:row>
      <xdr:rowOff>0</xdr:rowOff>
    </xdr:to>
    <xdr:sp macro="" textlink="">
      <xdr:nvSpPr>
        <xdr:cNvPr id="96" name="Rectangle 95">
          <a:extLst>
            <a:ext uri="{FF2B5EF4-FFF2-40B4-BE49-F238E27FC236}">
              <a16:creationId xmlns:a16="http://schemas.microsoft.com/office/drawing/2014/main" id="{B91E8B4B-9F49-41C4-BE4F-D9962B9B95DD}"/>
            </a:ext>
          </a:extLst>
        </xdr:cNvPr>
        <xdr:cNvSpPr/>
      </xdr:nvSpPr>
      <xdr:spPr>
        <a:xfrm>
          <a:off x="8183034" y="2564341"/>
          <a:ext cx="2165350" cy="303743"/>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62</xdr:col>
      <xdr:colOff>28575</xdr:colOff>
      <xdr:row>10</xdr:row>
      <xdr:rowOff>9525</xdr:rowOff>
    </xdr:from>
    <xdr:to>
      <xdr:col>74</xdr:col>
      <xdr:colOff>161925</xdr:colOff>
      <xdr:row>10</xdr:row>
      <xdr:rowOff>314325</xdr:rowOff>
    </xdr:to>
    <xdr:sp macro="[0]!Combo" textlink="">
      <xdr:nvSpPr>
        <xdr:cNvPr id="97" name="Rectangle 96">
          <a:extLst>
            <a:ext uri="{FF2B5EF4-FFF2-40B4-BE49-F238E27FC236}">
              <a16:creationId xmlns:a16="http://schemas.microsoft.com/office/drawing/2014/main" id="{A4D2FA97-8C2C-4A03-94C0-5881A772AF85}"/>
            </a:ext>
          </a:extLst>
        </xdr:cNvPr>
        <xdr:cNvSpPr/>
      </xdr:nvSpPr>
      <xdr:spPr>
        <a:xfrm>
          <a:off x="8183034" y="2554816"/>
          <a:ext cx="2165350" cy="304800"/>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oneCellAnchor>
    <xdr:from>
      <xdr:col>61</xdr:col>
      <xdr:colOff>161925</xdr:colOff>
      <xdr:row>9</xdr:row>
      <xdr:rowOff>230505</xdr:rowOff>
    </xdr:from>
    <xdr:ext cx="359410" cy="360469"/>
    <xdr:pic>
      <xdr:nvPicPr>
        <xdr:cNvPr id="98" name="Combo_Check" hidden="1">
          <a:extLst>
            <a:ext uri="{FF2B5EF4-FFF2-40B4-BE49-F238E27FC236}">
              <a16:creationId xmlns:a16="http://schemas.microsoft.com/office/drawing/2014/main" id="{149066AA-FEA1-480F-8B93-9E47B7A49814}"/>
            </a:ext>
          </a:extLst>
        </xdr:cNvPr>
        <xdr:cNvPicPr>
          <a:picLocks noChangeAspect="1"/>
        </xdr:cNvPicPr>
      </xdr:nvPicPr>
      <xdr:blipFill>
        <a:blip xmlns:r="http://schemas.openxmlformats.org/officeDocument/2006/relationships" r:embed="rId1"/>
        <a:stretch>
          <a:fillRect/>
        </a:stretch>
      </xdr:blipFill>
      <xdr:spPr>
        <a:xfrm>
          <a:off x="8147050" y="2532380"/>
          <a:ext cx="359410" cy="360469"/>
        </a:xfrm>
        <a:prstGeom prst="rect">
          <a:avLst/>
        </a:prstGeom>
      </xdr:spPr>
    </xdr:pic>
    <xdr:clientData/>
  </xdr:oneCellAnchor>
  <xdr:twoCellAnchor editAs="oneCell">
    <xdr:from>
      <xdr:col>48</xdr:col>
      <xdr:colOff>0</xdr:colOff>
      <xdr:row>10</xdr:row>
      <xdr:rowOff>0</xdr:rowOff>
    </xdr:from>
    <xdr:to>
      <xdr:col>50</xdr:col>
      <xdr:colOff>20744</xdr:colOff>
      <xdr:row>11</xdr:row>
      <xdr:rowOff>37676</xdr:rowOff>
    </xdr:to>
    <xdr:pic>
      <xdr:nvPicPr>
        <xdr:cNvPr id="99" name="Equity_Check" hidden="1">
          <a:extLst>
            <a:ext uri="{FF2B5EF4-FFF2-40B4-BE49-F238E27FC236}">
              <a16:creationId xmlns:a16="http://schemas.microsoft.com/office/drawing/2014/main" id="{EF58E858-A1D4-406F-9EB4-FB1E0CB68262}"/>
            </a:ext>
          </a:extLst>
        </xdr:cNvPr>
        <xdr:cNvPicPr>
          <a:picLocks noChangeAspect="1"/>
        </xdr:cNvPicPr>
      </xdr:nvPicPr>
      <xdr:blipFill>
        <a:blip xmlns:r="http://schemas.openxmlformats.org/officeDocument/2006/relationships" r:embed="rId1"/>
        <a:stretch>
          <a:fillRect/>
        </a:stretch>
      </xdr:blipFill>
      <xdr:spPr>
        <a:xfrm>
          <a:off x="8154459" y="2545291"/>
          <a:ext cx="359410" cy="360469"/>
        </a:xfrm>
        <a:prstGeom prst="rect">
          <a:avLst/>
        </a:prstGeom>
      </xdr:spPr>
    </xdr:pic>
    <xdr:clientData/>
  </xdr:twoCellAnchor>
  <xdr:twoCellAnchor>
    <xdr:from>
      <xdr:col>29</xdr:col>
      <xdr:colOff>15240</xdr:colOff>
      <xdr:row>21</xdr:row>
      <xdr:rowOff>32385</xdr:rowOff>
    </xdr:from>
    <xdr:to>
      <xdr:col>30</xdr:col>
      <xdr:colOff>121920</xdr:colOff>
      <xdr:row>21</xdr:row>
      <xdr:rowOff>306705</xdr:rowOff>
    </xdr:to>
    <xdr:pic>
      <xdr:nvPicPr>
        <xdr:cNvPr id="100" name="All_Costs_Check_Loan1" hidden="1">
          <a:extLst>
            <a:ext uri="{FF2B5EF4-FFF2-40B4-BE49-F238E27FC236}">
              <a16:creationId xmlns:a16="http://schemas.microsoft.com/office/drawing/2014/main" id="{3870A749-B2EE-482D-B05C-0471D13250E3}"/>
            </a:ext>
          </a:extLst>
        </xdr:cNvPr>
        <xdr:cNvPicPr>
          <a:picLocks noChangeAspect="1"/>
        </xdr:cNvPicPr>
      </xdr:nvPicPr>
      <xdr:blipFill>
        <a:blip xmlns:r="http://schemas.openxmlformats.org/officeDocument/2006/relationships" r:embed="rId1"/>
        <a:stretch>
          <a:fillRect/>
        </a:stretch>
      </xdr:blipFill>
      <xdr:spPr>
        <a:xfrm>
          <a:off x="6476365" y="5509260"/>
          <a:ext cx="276014" cy="274320"/>
        </a:xfrm>
        <a:prstGeom prst="rect">
          <a:avLst/>
        </a:prstGeom>
      </xdr:spPr>
    </xdr:pic>
    <xdr:clientData/>
  </xdr:twoCellAnchor>
  <xdr:twoCellAnchor>
    <xdr:from>
      <xdr:col>29</xdr:col>
      <xdr:colOff>7620</xdr:colOff>
      <xdr:row>21</xdr:row>
      <xdr:rowOff>45720</xdr:rowOff>
    </xdr:from>
    <xdr:to>
      <xdr:col>30</xdr:col>
      <xdr:colOff>114300</xdr:colOff>
      <xdr:row>21</xdr:row>
      <xdr:rowOff>320040</xdr:rowOff>
    </xdr:to>
    <xdr:pic>
      <xdr:nvPicPr>
        <xdr:cNvPr id="101" name="Purchase_And_Repairs_Check_Loan1" hidden="1">
          <a:extLst>
            <a:ext uri="{FF2B5EF4-FFF2-40B4-BE49-F238E27FC236}">
              <a16:creationId xmlns:a16="http://schemas.microsoft.com/office/drawing/2014/main" id="{296127F2-252C-4A92-85AF-EAA9958956BA}"/>
            </a:ext>
          </a:extLst>
        </xdr:cNvPr>
        <xdr:cNvPicPr>
          <a:picLocks/>
        </xdr:cNvPicPr>
      </xdr:nvPicPr>
      <xdr:blipFill>
        <a:blip xmlns:r="http://schemas.openxmlformats.org/officeDocument/2006/relationships" r:embed="rId1"/>
        <a:stretch>
          <a:fillRect/>
        </a:stretch>
      </xdr:blipFill>
      <xdr:spPr>
        <a:xfrm>
          <a:off x="6468745" y="5522595"/>
          <a:ext cx="276014" cy="274320"/>
        </a:xfrm>
        <a:prstGeom prst="rect">
          <a:avLst/>
        </a:prstGeom>
      </xdr:spPr>
    </xdr:pic>
    <xdr:clientData/>
  </xdr:twoCellAnchor>
  <xdr:twoCellAnchor>
    <xdr:from>
      <xdr:col>20</xdr:col>
      <xdr:colOff>15240</xdr:colOff>
      <xdr:row>21</xdr:row>
      <xdr:rowOff>32385</xdr:rowOff>
    </xdr:from>
    <xdr:to>
      <xdr:col>21</xdr:col>
      <xdr:colOff>121920</xdr:colOff>
      <xdr:row>21</xdr:row>
      <xdr:rowOff>306705</xdr:rowOff>
    </xdr:to>
    <xdr:pic>
      <xdr:nvPicPr>
        <xdr:cNvPr id="102" name="All_Costs_Check_Loan1" hidden="1">
          <a:extLst>
            <a:ext uri="{FF2B5EF4-FFF2-40B4-BE49-F238E27FC236}">
              <a16:creationId xmlns:a16="http://schemas.microsoft.com/office/drawing/2014/main" id="{F73899EB-0E8E-461F-A1D7-74B5D8095B9A}"/>
            </a:ext>
          </a:extLst>
        </xdr:cNvPr>
        <xdr:cNvPicPr>
          <a:picLocks noChangeAspect="1"/>
        </xdr:cNvPicPr>
      </xdr:nvPicPr>
      <xdr:blipFill>
        <a:blip xmlns:r="http://schemas.openxmlformats.org/officeDocument/2006/relationships" r:embed="rId1"/>
        <a:stretch>
          <a:fillRect/>
        </a:stretch>
      </xdr:blipFill>
      <xdr:spPr>
        <a:xfrm>
          <a:off x="6476365" y="5509260"/>
          <a:ext cx="276014" cy="274320"/>
        </a:xfrm>
        <a:prstGeom prst="rect">
          <a:avLst/>
        </a:prstGeom>
      </xdr:spPr>
    </xdr:pic>
    <xdr:clientData/>
  </xdr:twoCellAnchor>
  <xdr:twoCellAnchor>
    <xdr:from>
      <xdr:col>20</xdr:col>
      <xdr:colOff>7620</xdr:colOff>
      <xdr:row>21</xdr:row>
      <xdr:rowOff>45720</xdr:rowOff>
    </xdr:from>
    <xdr:to>
      <xdr:col>21</xdr:col>
      <xdr:colOff>114300</xdr:colOff>
      <xdr:row>21</xdr:row>
      <xdr:rowOff>320040</xdr:rowOff>
    </xdr:to>
    <xdr:pic>
      <xdr:nvPicPr>
        <xdr:cNvPr id="111" name="Purchase_And_Repairs_Check_Loan1" hidden="1">
          <a:extLst>
            <a:ext uri="{FF2B5EF4-FFF2-40B4-BE49-F238E27FC236}">
              <a16:creationId xmlns:a16="http://schemas.microsoft.com/office/drawing/2014/main" id="{ACF02042-C393-4CA2-8252-8CE20D95AC9D}"/>
            </a:ext>
          </a:extLst>
        </xdr:cNvPr>
        <xdr:cNvPicPr>
          <a:picLocks/>
        </xdr:cNvPicPr>
      </xdr:nvPicPr>
      <xdr:blipFill>
        <a:blip xmlns:r="http://schemas.openxmlformats.org/officeDocument/2006/relationships" r:embed="rId1"/>
        <a:stretch>
          <a:fillRect/>
        </a:stretch>
      </xdr:blipFill>
      <xdr:spPr>
        <a:xfrm>
          <a:off x="6468745" y="5522595"/>
          <a:ext cx="276014" cy="274320"/>
        </a:xfrm>
        <a:prstGeom prst="rect">
          <a:avLst/>
        </a:prstGeom>
      </xdr:spPr>
    </xdr:pic>
    <xdr:clientData/>
  </xdr:twoCellAnchor>
  <xdr:twoCellAnchor>
    <xdr:from>
      <xdr:col>65</xdr:col>
      <xdr:colOff>1</xdr:colOff>
      <xdr:row>20</xdr:row>
      <xdr:rowOff>266699</xdr:rowOff>
    </xdr:from>
    <xdr:to>
      <xdr:col>66</xdr:col>
      <xdr:colOff>152401</xdr:colOff>
      <xdr:row>21</xdr:row>
      <xdr:rowOff>332316</xdr:rowOff>
    </xdr:to>
    <xdr:sp macro="[0]!Loan1_Specific_Loan_Amount" textlink="">
      <xdr:nvSpPr>
        <xdr:cNvPr id="78" name="Rectangle 77">
          <a:extLst>
            <a:ext uri="{FF2B5EF4-FFF2-40B4-BE49-F238E27FC236}">
              <a16:creationId xmlns:a16="http://schemas.microsoft.com/office/drawing/2014/main" id="{F6C728A4-A00C-48DD-AB33-6546F7F5624D}"/>
            </a:ext>
          </a:extLst>
        </xdr:cNvPr>
        <xdr:cNvSpPr/>
      </xdr:nvSpPr>
      <xdr:spPr>
        <a:xfrm>
          <a:off x="11172826" y="5524499"/>
          <a:ext cx="323850" cy="33231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69</xdr:col>
      <xdr:colOff>106257</xdr:colOff>
      <xdr:row>0</xdr:row>
      <xdr:rowOff>153469</xdr:rowOff>
    </xdr:from>
    <xdr:to>
      <xdr:col>71</xdr:col>
      <xdr:colOff>29980</xdr:colOff>
      <xdr:row>0</xdr:row>
      <xdr:rowOff>428836</xdr:rowOff>
    </xdr:to>
    <xdr:pic>
      <xdr:nvPicPr>
        <xdr:cNvPr id="114" name="Picture 113" title="Help">
          <a:hlinkClick xmlns:r="http://schemas.openxmlformats.org/officeDocument/2006/relationships" r:id="rId4"/>
          <a:extLst>
            <a:ext uri="{FF2B5EF4-FFF2-40B4-BE49-F238E27FC236}">
              <a16:creationId xmlns:a16="http://schemas.microsoft.com/office/drawing/2014/main" id="{DF4E8921-9423-470D-9183-4F569276BF2A}"/>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1964882" y="153469"/>
          <a:ext cx="266623" cy="275367"/>
        </a:xfrm>
        <a:prstGeom prst="rect">
          <a:avLst/>
        </a:prstGeom>
      </xdr:spPr>
    </xdr:pic>
    <xdr:clientData/>
  </xdr:twoCellAnchor>
  <xdr:twoCellAnchor editAs="absolute">
    <xdr:from>
      <xdr:col>54</xdr:col>
      <xdr:colOff>124001</xdr:colOff>
      <xdr:row>0</xdr:row>
      <xdr:rowOff>0</xdr:rowOff>
    </xdr:from>
    <xdr:to>
      <xdr:col>64</xdr:col>
      <xdr:colOff>94245</xdr:colOff>
      <xdr:row>0</xdr:row>
      <xdr:rowOff>561776</xdr:rowOff>
    </xdr:to>
    <xdr:sp macro="" textlink="">
      <xdr:nvSpPr>
        <xdr:cNvPr id="2" name="TextBox 1">
          <a:hlinkClick xmlns:r="http://schemas.openxmlformats.org/officeDocument/2006/relationships" r:id="rId6"/>
          <a:extLst>
            <a:ext uri="{FF2B5EF4-FFF2-40B4-BE49-F238E27FC236}">
              <a16:creationId xmlns:a16="http://schemas.microsoft.com/office/drawing/2014/main" id="{B18A0475-BC95-4CDC-B2A3-3F23CC7850C6}"/>
            </a:ext>
          </a:extLst>
        </xdr:cNvPr>
        <xdr:cNvSpPr txBox="1">
          <a:spLocks noChangeAspect="1"/>
        </xdr:cNvSpPr>
      </xdr:nvSpPr>
      <xdr:spPr>
        <a:xfrm>
          <a:off x="9466409" y="0"/>
          <a:ext cx="1695527" cy="561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Upgrade</a:t>
          </a:r>
        </a:p>
      </xdr:txBody>
    </xdr:sp>
    <xdr:clientData/>
  </xdr:twoCellAnchor>
  <xdr:twoCellAnchor editAs="absolute">
    <xdr:from>
      <xdr:col>34</xdr:col>
      <xdr:colOff>143424</xdr:colOff>
      <xdr:row>0</xdr:row>
      <xdr:rowOff>1</xdr:rowOff>
    </xdr:from>
    <xdr:to>
      <xdr:col>44</xdr:col>
      <xdr:colOff>113503</xdr:colOff>
      <xdr:row>0</xdr:row>
      <xdr:rowOff>561776</xdr:rowOff>
    </xdr:to>
    <xdr:sp macro="" textlink="">
      <xdr:nvSpPr>
        <xdr:cNvPr id="5" name="TextBox 4">
          <a:hlinkClick xmlns:r="http://schemas.openxmlformats.org/officeDocument/2006/relationships" r:id="rId3"/>
          <a:extLst>
            <a:ext uri="{FF2B5EF4-FFF2-40B4-BE49-F238E27FC236}">
              <a16:creationId xmlns:a16="http://schemas.microsoft.com/office/drawing/2014/main" id="{BB389B2B-58EB-4B73-BBDD-755C78509F09}"/>
            </a:ext>
          </a:extLst>
        </xdr:cNvPr>
        <xdr:cNvSpPr txBox="1">
          <a:spLocks noChangeAspect="1"/>
        </xdr:cNvSpPr>
      </xdr:nvSpPr>
      <xdr:spPr>
        <a:xfrm>
          <a:off x="6035266" y="1"/>
          <a:ext cx="1695362" cy="56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44</xdr:col>
      <xdr:colOff>132768</xdr:colOff>
      <xdr:row>0</xdr:row>
      <xdr:rowOff>0</xdr:rowOff>
    </xdr:from>
    <xdr:to>
      <xdr:col>54</xdr:col>
      <xdr:colOff>97756</xdr:colOff>
      <xdr:row>0</xdr:row>
      <xdr:rowOff>561776</xdr:rowOff>
    </xdr:to>
    <xdr:sp macro="" textlink="">
      <xdr:nvSpPr>
        <xdr:cNvPr id="6" name="TextBox 5">
          <a:hlinkClick xmlns:r="http://schemas.openxmlformats.org/officeDocument/2006/relationships" r:id="rId7"/>
          <a:extLst>
            <a:ext uri="{FF2B5EF4-FFF2-40B4-BE49-F238E27FC236}">
              <a16:creationId xmlns:a16="http://schemas.microsoft.com/office/drawing/2014/main" id="{3D1D968C-1697-4FD6-9DBF-758E6215AB4E}"/>
            </a:ext>
          </a:extLst>
        </xdr:cNvPr>
        <xdr:cNvSpPr txBox="1">
          <a:spLocks noChangeAspect="1"/>
        </xdr:cNvSpPr>
      </xdr:nvSpPr>
      <xdr:spPr>
        <a:xfrm>
          <a:off x="7749893" y="0"/>
          <a:ext cx="1690271" cy="561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25</xdr:col>
      <xdr:colOff>600</xdr:colOff>
      <xdr:row>0</xdr:row>
      <xdr:rowOff>0</xdr:rowOff>
    </xdr:from>
    <xdr:to>
      <xdr:col>34</xdr:col>
      <xdr:colOff>134521</xdr:colOff>
      <xdr:row>0</xdr:row>
      <xdr:rowOff>561776</xdr:rowOff>
    </xdr:to>
    <xdr:sp macro="" textlink="">
      <xdr:nvSpPr>
        <xdr:cNvPr id="7" name="TextBox 6">
          <a:hlinkClick xmlns:r="http://schemas.openxmlformats.org/officeDocument/2006/relationships" r:id="rId8"/>
          <a:extLst>
            <a:ext uri="{FF2B5EF4-FFF2-40B4-BE49-F238E27FC236}">
              <a16:creationId xmlns:a16="http://schemas.microsoft.com/office/drawing/2014/main" id="{F0A7CFA5-4F77-436F-8070-1322FC01183F}"/>
            </a:ext>
          </a:extLst>
        </xdr:cNvPr>
        <xdr:cNvSpPr txBox="1">
          <a:spLocks noChangeAspect="1"/>
        </xdr:cNvSpPr>
      </xdr:nvSpPr>
      <xdr:spPr>
        <a:xfrm>
          <a:off x="4339687" y="0"/>
          <a:ext cx="1686676" cy="561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66</xdr:col>
      <xdr:colOff>10109</xdr:colOff>
      <xdr:row>0</xdr:row>
      <xdr:rowOff>152516</xdr:rowOff>
    </xdr:from>
    <xdr:to>
      <xdr:col>67</xdr:col>
      <xdr:colOff>121396</xdr:colOff>
      <xdr:row>0</xdr:row>
      <xdr:rowOff>427881</xdr:rowOff>
    </xdr:to>
    <xdr:pic>
      <xdr:nvPicPr>
        <xdr:cNvPr id="8" name="Picture 7">
          <a:hlinkClick xmlns:r="http://schemas.openxmlformats.org/officeDocument/2006/relationships" r:id="rId9"/>
          <a:extLst>
            <a:ext uri="{FF2B5EF4-FFF2-40B4-BE49-F238E27FC236}">
              <a16:creationId xmlns:a16="http://schemas.microsoft.com/office/drawing/2014/main" id="{1C8F2BCA-FDC3-4D1B-95E6-5A00CD42BE5B}"/>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422856" y="152516"/>
          <a:ext cx="283815" cy="275365"/>
        </a:xfrm>
        <a:prstGeom prst="rect">
          <a:avLst/>
        </a:prstGeom>
      </xdr:spPr>
    </xdr:pic>
    <xdr:clientData/>
  </xdr:twoCellAnchor>
  <xdr:twoCellAnchor editAs="absolute">
    <xdr:from>
      <xdr:col>0</xdr:col>
      <xdr:colOff>0</xdr:colOff>
      <xdr:row>0</xdr:row>
      <xdr:rowOff>0</xdr:rowOff>
    </xdr:from>
    <xdr:to>
      <xdr:col>9</xdr:col>
      <xdr:colOff>87755</xdr:colOff>
      <xdr:row>0</xdr:row>
      <xdr:rowOff>561564</xdr:rowOff>
    </xdr:to>
    <xdr:sp macro="" textlink="">
      <xdr:nvSpPr>
        <xdr:cNvPr id="9" name="TextBox 8">
          <a:extLst>
            <a:ext uri="{FF2B5EF4-FFF2-40B4-BE49-F238E27FC236}">
              <a16:creationId xmlns:a16="http://schemas.microsoft.com/office/drawing/2014/main" id="{0F435A80-4069-4433-87CF-3DF34B0C8F7A}"/>
            </a:ext>
          </a:extLst>
        </xdr:cNvPr>
        <xdr:cNvSpPr txBox="1">
          <a:spLocks noChangeAspect="1"/>
        </xdr:cNvSpPr>
      </xdr:nvSpPr>
      <xdr:spPr>
        <a:xfrm>
          <a:off x="0" y="0"/>
          <a:ext cx="1666389" cy="561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28575</xdr:colOff>
      <xdr:row>41</xdr:row>
      <xdr:rowOff>28575</xdr:rowOff>
    </xdr:from>
    <xdr:to>
      <xdr:col>18</xdr:col>
      <xdr:colOff>142875</xdr:colOff>
      <xdr:row>41</xdr:row>
      <xdr:rowOff>342900</xdr:rowOff>
    </xdr:to>
    <xdr:sp macro="[0]!Show_Offer_To_Do_Check7" textlink="">
      <xdr:nvSpPr>
        <xdr:cNvPr id="129" name="Rectangle 128">
          <a:extLst>
            <a:ext uri="{FF2B5EF4-FFF2-40B4-BE49-F238E27FC236}">
              <a16:creationId xmlns:a16="http://schemas.microsoft.com/office/drawing/2014/main" id="{00000000-0008-0000-0B00-000081000000}"/>
            </a:ext>
          </a:extLst>
        </xdr:cNvPr>
        <xdr:cNvSpPr/>
      </xdr:nvSpPr>
      <xdr:spPr>
        <a:xfrm>
          <a:off x="3105150" y="12820650"/>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28575</xdr:colOff>
      <xdr:row>43</xdr:row>
      <xdr:rowOff>28575</xdr:rowOff>
    </xdr:from>
    <xdr:to>
      <xdr:col>18</xdr:col>
      <xdr:colOff>142875</xdr:colOff>
      <xdr:row>43</xdr:row>
      <xdr:rowOff>342900</xdr:rowOff>
    </xdr:to>
    <xdr:sp macro="[0]!Show_Offer_To_Do_Check8" textlink="">
      <xdr:nvSpPr>
        <xdr:cNvPr id="137" name="Rectangle 136">
          <a:extLst>
            <a:ext uri="{FF2B5EF4-FFF2-40B4-BE49-F238E27FC236}">
              <a16:creationId xmlns:a16="http://schemas.microsoft.com/office/drawing/2014/main" id="{00000000-0008-0000-0B00-000089000000}"/>
            </a:ext>
          </a:extLst>
        </xdr:cNvPr>
        <xdr:cNvSpPr/>
      </xdr:nvSpPr>
      <xdr:spPr>
        <a:xfrm>
          <a:off x="3105150" y="13382625"/>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28575</xdr:colOff>
      <xdr:row>45</xdr:row>
      <xdr:rowOff>28575</xdr:rowOff>
    </xdr:from>
    <xdr:to>
      <xdr:col>18</xdr:col>
      <xdr:colOff>142875</xdr:colOff>
      <xdr:row>45</xdr:row>
      <xdr:rowOff>342900</xdr:rowOff>
    </xdr:to>
    <xdr:sp macro="[0]!Show_Offer_To_Do_Check9" textlink="">
      <xdr:nvSpPr>
        <xdr:cNvPr id="138" name="Rectangle 137">
          <a:extLst>
            <a:ext uri="{FF2B5EF4-FFF2-40B4-BE49-F238E27FC236}">
              <a16:creationId xmlns:a16="http://schemas.microsoft.com/office/drawing/2014/main" id="{00000000-0008-0000-0B00-00008A000000}"/>
            </a:ext>
          </a:extLst>
        </xdr:cNvPr>
        <xdr:cNvSpPr/>
      </xdr:nvSpPr>
      <xdr:spPr>
        <a:xfrm>
          <a:off x="3105150" y="13944600"/>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28575</xdr:colOff>
      <xdr:row>37</xdr:row>
      <xdr:rowOff>28575</xdr:rowOff>
    </xdr:from>
    <xdr:to>
      <xdr:col>18</xdr:col>
      <xdr:colOff>142875</xdr:colOff>
      <xdr:row>37</xdr:row>
      <xdr:rowOff>342900</xdr:rowOff>
    </xdr:to>
    <xdr:sp macro="[0]!Show_Offer_To_Do_Check5" textlink="">
      <xdr:nvSpPr>
        <xdr:cNvPr id="110" name="Rectangle 109">
          <a:extLst>
            <a:ext uri="{FF2B5EF4-FFF2-40B4-BE49-F238E27FC236}">
              <a16:creationId xmlns:a16="http://schemas.microsoft.com/office/drawing/2014/main" id="{00000000-0008-0000-0B00-00006E000000}"/>
            </a:ext>
          </a:extLst>
        </xdr:cNvPr>
        <xdr:cNvSpPr/>
      </xdr:nvSpPr>
      <xdr:spPr>
        <a:xfrm>
          <a:off x="3105150" y="11201400"/>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38100</xdr:colOff>
      <xdr:row>35</xdr:row>
      <xdr:rowOff>28575</xdr:rowOff>
    </xdr:from>
    <xdr:to>
      <xdr:col>18</xdr:col>
      <xdr:colOff>152400</xdr:colOff>
      <xdr:row>35</xdr:row>
      <xdr:rowOff>342900</xdr:rowOff>
    </xdr:to>
    <xdr:sp macro="[0]!Show_Offer_To_Do_Check4" textlink="">
      <xdr:nvSpPr>
        <xdr:cNvPr id="139" name="Rectangle 138">
          <a:extLst>
            <a:ext uri="{FF2B5EF4-FFF2-40B4-BE49-F238E27FC236}">
              <a16:creationId xmlns:a16="http://schemas.microsoft.com/office/drawing/2014/main" id="{00000000-0008-0000-0B00-00008B000000}"/>
            </a:ext>
          </a:extLst>
        </xdr:cNvPr>
        <xdr:cNvSpPr/>
      </xdr:nvSpPr>
      <xdr:spPr>
        <a:xfrm>
          <a:off x="3114675" y="10639425"/>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38100</xdr:colOff>
      <xdr:row>33</xdr:row>
      <xdr:rowOff>28575</xdr:rowOff>
    </xdr:from>
    <xdr:to>
      <xdr:col>18</xdr:col>
      <xdr:colOff>152400</xdr:colOff>
      <xdr:row>33</xdr:row>
      <xdr:rowOff>342900</xdr:rowOff>
    </xdr:to>
    <xdr:sp macro="[0]!Show_Offer_To_Do_Check3" textlink="">
      <xdr:nvSpPr>
        <xdr:cNvPr id="109" name="Rectangle 108">
          <a:extLst>
            <a:ext uri="{FF2B5EF4-FFF2-40B4-BE49-F238E27FC236}">
              <a16:creationId xmlns:a16="http://schemas.microsoft.com/office/drawing/2014/main" id="{00000000-0008-0000-0B00-00006D000000}"/>
            </a:ext>
          </a:extLst>
        </xdr:cNvPr>
        <xdr:cNvSpPr/>
      </xdr:nvSpPr>
      <xdr:spPr>
        <a:xfrm>
          <a:off x="3114675" y="10077450"/>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38100</xdr:colOff>
      <xdr:row>29</xdr:row>
      <xdr:rowOff>19050</xdr:rowOff>
    </xdr:from>
    <xdr:to>
      <xdr:col>18</xdr:col>
      <xdr:colOff>152400</xdr:colOff>
      <xdr:row>29</xdr:row>
      <xdr:rowOff>333375</xdr:rowOff>
    </xdr:to>
    <xdr:sp macro="[0]!Show_Offer_To_Do_Check1" textlink="">
      <xdr:nvSpPr>
        <xdr:cNvPr id="3" name="Rectangle 2">
          <a:extLst>
            <a:ext uri="{FF2B5EF4-FFF2-40B4-BE49-F238E27FC236}">
              <a16:creationId xmlns:a16="http://schemas.microsoft.com/office/drawing/2014/main" id="{00000000-0008-0000-0B00-000003000000}"/>
            </a:ext>
          </a:extLst>
        </xdr:cNvPr>
        <xdr:cNvSpPr/>
      </xdr:nvSpPr>
      <xdr:spPr>
        <a:xfrm>
          <a:off x="3114675" y="8943975"/>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17</xdr:col>
      <xdr:colOff>38100</xdr:colOff>
      <xdr:row>31</xdr:row>
      <xdr:rowOff>9525</xdr:rowOff>
    </xdr:from>
    <xdr:to>
      <xdr:col>18</xdr:col>
      <xdr:colOff>152400</xdr:colOff>
      <xdr:row>31</xdr:row>
      <xdr:rowOff>323850</xdr:rowOff>
    </xdr:to>
    <xdr:sp macro="[0]!Show_Offer_To_Do_Check2" textlink="">
      <xdr:nvSpPr>
        <xdr:cNvPr id="108" name="Rectangle 107">
          <a:extLst>
            <a:ext uri="{FF2B5EF4-FFF2-40B4-BE49-F238E27FC236}">
              <a16:creationId xmlns:a16="http://schemas.microsoft.com/office/drawing/2014/main" id="{00000000-0008-0000-0B00-00006C000000}"/>
            </a:ext>
          </a:extLst>
        </xdr:cNvPr>
        <xdr:cNvSpPr/>
      </xdr:nvSpPr>
      <xdr:spPr>
        <a:xfrm>
          <a:off x="3114675" y="9496425"/>
          <a:ext cx="295275" cy="31432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26</xdr:col>
      <xdr:colOff>124966</xdr:colOff>
      <xdr:row>10</xdr:row>
      <xdr:rowOff>84526</xdr:rowOff>
    </xdr:from>
    <xdr:to>
      <xdr:col>29</xdr:col>
      <xdr:colOff>131740</xdr:colOff>
      <xdr:row>13</xdr:row>
      <xdr:rowOff>42616</xdr:rowOff>
    </xdr:to>
    <xdr:pic>
      <xdr:nvPicPr>
        <xdr:cNvPr id="13" name="Picture 12">
          <a:extLst>
            <a:ext uri="{FF2B5EF4-FFF2-40B4-BE49-F238E27FC236}">
              <a16:creationId xmlns:a16="http://schemas.microsoft.com/office/drawing/2014/main" id="{00000000-0008-0000-0B00-00000D000000}"/>
            </a:ext>
          </a:extLst>
        </xdr:cNvPr>
        <xdr:cNvPicPr>
          <a:picLocks/>
        </xdr:cNvPicPr>
      </xdr:nvPicPr>
      <xdr:blipFill>
        <a:blip xmlns:r="http://schemas.openxmlformats.org/officeDocument/2006/relationships" r:embed="rId1"/>
        <a:stretch>
          <a:fillRect/>
        </a:stretch>
      </xdr:blipFill>
      <xdr:spPr>
        <a:xfrm>
          <a:off x="4830316" y="2370526"/>
          <a:ext cx="549699" cy="548640"/>
        </a:xfrm>
        <a:prstGeom prst="rect">
          <a:avLst/>
        </a:prstGeom>
      </xdr:spPr>
    </xdr:pic>
    <xdr:clientData/>
  </xdr:twoCellAnchor>
  <xdr:twoCellAnchor>
    <xdr:from>
      <xdr:col>22</xdr:col>
      <xdr:colOff>103360</xdr:colOff>
      <xdr:row>6</xdr:row>
      <xdr:rowOff>105835</xdr:rowOff>
    </xdr:from>
    <xdr:to>
      <xdr:col>34</xdr:col>
      <xdr:colOff>35984</xdr:colOff>
      <xdr:row>10</xdr:row>
      <xdr:rowOff>27673</xdr:rowOff>
    </xdr:to>
    <xdr:sp macro="" textlink="">
      <xdr:nvSpPr>
        <xdr:cNvPr id="14" name="TextBox 13">
          <a:extLst>
            <a:ext uri="{FF2B5EF4-FFF2-40B4-BE49-F238E27FC236}">
              <a16:creationId xmlns:a16="http://schemas.microsoft.com/office/drawing/2014/main" id="{00000000-0008-0000-0B00-00000E000000}"/>
            </a:ext>
          </a:extLst>
        </xdr:cNvPr>
        <xdr:cNvSpPr txBox="1"/>
      </xdr:nvSpPr>
      <xdr:spPr>
        <a:xfrm>
          <a:off x="4084810" y="1629835"/>
          <a:ext cx="2104324" cy="68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u="none">
              <a:solidFill>
                <a:srgbClr val="545F6B"/>
              </a:solidFill>
              <a:latin typeface="+mn-lt"/>
            </a:rPr>
            <a:t>Step</a:t>
          </a:r>
          <a:r>
            <a:rPr lang="en-US" sz="1800" b="1" u="none" baseline="0">
              <a:solidFill>
                <a:srgbClr val="545F6B"/>
              </a:solidFill>
              <a:latin typeface="+mn-lt"/>
            </a:rPr>
            <a:t> 1: </a:t>
          </a:r>
        </a:p>
        <a:p>
          <a:pPr algn="ctr"/>
          <a:r>
            <a:rPr lang="en-US" sz="1800" b="1" u="none" baseline="0">
              <a:solidFill>
                <a:srgbClr val="545F6B"/>
              </a:solidFill>
              <a:latin typeface="+mn-lt"/>
            </a:rPr>
            <a:t>Setup Project Info</a:t>
          </a:r>
          <a:endParaRPr lang="en-US" sz="1800" b="1" u="none">
            <a:solidFill>
              <a:srgbClr val="545F6B"/>
            </a:solidFill>
            <a:latin typeface="+mn-lt"/>
          </a:endParaRPr>
        </a:p>
      </xdr:txBody>
    </xdr:sp>
    <xdr:clientData/>
  </xdr:twoCellAnchor>
  <xdr:twoCellAnchor>
    <xdr:from>
      <xdr:col>64</xdr:col>
      <xdr:colOff>11023</xdr:colOff>
      <xdr:row>10</xdr:row>
      <xdr:rowOff>77190</xdr:rowOff>
    </xdr:from>
    <xdr:to>
      <xdr:col>67</xdr:col>
      <xdr:colOff>19912</xdr:colOff>
      <xdr:row>13</xdr:row>
      <xdr:rowOff>37396</xdr:rowOff>
    </xdr:to>
    <xdr:pic>
      <xdr:nvPicPr>
        <xdr:cNvPr id="15" name="Picture 14">
          <a:extLst>
            <a:ext uri="{FF2B5EF4-FFF2-40B4-BE49-F238E27FC236}">
              <a16:creationId xmlns:a16="http://schemas.microsoft.com/office/drawing/2014/main" id="{00000000-0008-0000-0B00-00000F000000}"/>
            </a:ext>
          </a:extLst>
        </xdr:cNvPr>
        <xdr:cNvPicPr>
          <a:picLocks/>
        </xdr:cNvPicPr>
      </xdr:nvPicPr>
      <xdr:blipFill>
        <a:blip xmlns:r="http://schemas.openxmlformats.org/officeDocument/2006/relationships" r:embed="rId2"/>
        <a:stretch>
          <a:fillRect/>
        </a:stretch>
      </xdr:blipFill>
      <xdr:spPr>
        <a:xfrm>
          <a:off x="11602948" y="2363190"/>
          <a:ext cx="551814" cy="550756"/>
        </a:xfrm>
        <a:prstGeom prst="rect">
          <a:avLst/>
        </a:prstGeom>
      </xdr:spPr>
    </xdr:pic>
    <xdr:clientData/>
  </xdr:twoCellAnchor>
  <xdr:twoCellAnchor>
    <xdr:from>
      <xdr:col>60</xdr:col>
      <xdr:colOff>27847</xdr:colOff>
      <xdr:row>5</xdr:row>
      <xdr:rowOff>143512</xdr:rowOff>
    </xdr:from>
    <xdr:to>
      <xdr:col>71</xdr:col>
      <xdr:colOff>0</xdr:colOff>
      <xdr:row>9</xdr:row>
      <xdr:rowOff>161925</xdr:rowOff>
    </xdr:to>
    <xdr:sp macro="" textlink="">
      <xdr:nvSpPr>
        <xdr:cNvPr id="16" name="TextBox 15">
          <a:extLst>
            <a:ext uri="{FF2B5EF4-FFF2-40B4-BE49-F238E27FC236}">
              <a16:creationId xmlns:a16="http://schemas.microsoft.com/office/drawing/2014/main" id="{00000000-0008-0000-0B00-000010000000}"/>
            </a:ext>
          </a:extLst>
        </xdr:cNvPr>
        <xdr:cNvSpPr txBox="1"/>
      </xdr:nvSpPr>
      <xdr:spPr>
        <a:xfrm>
          <a:off x="10895872" y="1477012"/>
          <a:ext cx="1962878" cy="780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800" b="1" u="none">
              <a:solidFill>
                <a:srgbClr val="545F6B"/>
              </a:solidFill>
              <a:latin typeface="+mn-lt"/>
              <a:ea typeface="+mn-ea"/>
              <a:cs typeface="+mn-cs"/>
            </a:rPr>
            <a:t>Step 3:</a:t>
          </a:r>
        </a:p>
        <a:p>
          <a:pPr marL="0" indent="0" algn="ctr"/>
          <a:r>
            <a:rPr lang="en-US" sz="1800" b="1" u="none">
              <a:solidFill>
                <a:srgbClr val="545F6B"/>
              </a:solidFill>
              <a:latin typeface="+mn-lt"/>
              <a:ea typeface="+mn-ea"/>
              <a:cs typeface="+mn-cs"/>
            </a:rPr>
            <a:t>Estimate Repairs</a:t>
          </a:r>
        </a:p>
      </xdr:txBody>
    </xdr:sp>
    <xdr:clientData/>
  </xdr:twoCellAnchor>
  <xdr:twoCellAnchor>
    <xdr:from>
      <xdr:col>45</xdr:col>
      <xdr:colOff>68306</xdr:colOff>
      <xdr:row>10</xdr:row>
      <xdr:rowOff>77205</xdr:rowOff>
    </xdr:from>
    <xdr:to>
      <xdr:col>48</xdr:col>
      <xdr:colOff>65554</xdr:colOff>
      <xdr:row>13</xdr:row>
      <xdr:rowOff>37411</xdr:rowOff>
    </xdr:to>
    <xdr:pic>
      <xdr:nvPicPr>
        <xdr:cNvPr id="17" name="Picture 16">
          <a:extLst>
            <a:ext uri="{FF2B5EF4-FFF2-40B4-BE49-F238E27FC236}">
              <a16:creationId xmlns:a16="http://schemas.microsoft.com/office/drawing/2014/main" id="{00000000-0008-0000-0B00-000011000000}"/>
            </a:ext>
          </a:extLst>
        </xdr:cNvPr>
        <xdr:cNvPicPr>
          <a:picLocks/>
        </xdr:cNvPicPr>
      </xdr:nvPicPr>
      <xdr:blipFill>
        <a:blip xmlns:r="http://schemas.openxmlformats.org/officeDocument/2006/relationships" r:embed="rId3"/>
        <a:stretch>
          <a:fillRect/>
        </a:stretch>
      </xdr:blipFill>
      <xdr:spPr>
        <a:xfrm>
          <a:off x="8212181" y="2363205"/>
          <a:ext cx="540173" cy="550756"/>
        </a:xfrm>
        <a:prstGeom prst="rect">
          <a:avLst/>
        </a:prstGeom>
      </xdr:spPr>
    </xdr:pic>
    <xdr:clientData/>
  </xdr:twoCellAnchor>
  <xdr:twoCellAnchor>
    <xdr:from>
      <xdr:col>41</xdr:col>
      <xdr:colOff>124473</xdr:colOff>
      <xdr:row>5</xdr:row>
      <xdr:rowOff>144780</xdr:rowOff>
    </xdr:from>
    <xdr:to>
      <xdr:col>51</xdr:col>
      <xdr:colOff>179458</xdr:colOff>
      <xdr:row>10</xdr:row>
      <xdr:rowOff>56090</xdr:rowOff>
    </xdr:to>
    <xdr:sp macro="" textlink="">
      <xdr:nvSpPr>
        <xdr:cNvPr id="18" name="TextBox 17">
          <a:extLst>
            <a:ext uri="{FF2B5EF4-FFF2-40B4-BE49-F238E27FC236}">
              <a16:creationId xmlns:a16="http://schemas.microsoft.com/office/drawing/2014/main" id="{00000000-0008-0000-0B00-000012000000}"/>
            </a:ext>
          </a:extLst>
        </xdr:cNvPr>
        <xdr:cNvSpPr txBox="1"/>
      </xdr:nvSpPr>
      <xdr:spPr>
        <a:xfrm>
          <a:off x="7544448" y="1478280"/>
          <a:ext cx="1864735" cy="863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800" b="1" u="none">
              <a:solidFill>
                <a:srgbClr val="545F6B"/>
              </a:solidFill>
              <a:latin typeface="+mn-lt"/>
              <a:ea typeface="+mn-ea"/>
              <a:cs typeface="+mn-cs"/>
            </a:rPr>
            <a:t>Step 2:</a:t>
          </a:r>
        </a:p>
        <a:p>
          <a:pPr marL="0" indent="0" algn="ctr"/>
          <a:r>
            <a:rPr lang="en-US" sz="1800" b="1" u="none">
              <a:solidFill>
                <a:srgbClr val="545F6B"/>
              </a:solidFill>
              <a:latin typeface="+mn-lt"/>
              <a:ea typeface="+mn-ea"/>
              <a:cs typeface="+mn-cs"/>
            </a:rPr>
            <a:t>Analyze the Deal</a:t>
          </a:r>
        </a:p>
      </xdr:txBody>
    </xdr:sp>
    <xdr:clientData/>
  </xdr:twoCellAnchor>
  <xdr:twoCellAnchor>
    <xdr:from>
      <xdr:col>69</xdr:col>
      <xdr:colOff>161925</xdr:colOff>
      <xdr:row>2</xdr:row>
      <xdr:rowOff>133350</xdr:rowOff>
    </xdr:from>
    <xdr:to>
      <xdr:col>77</xdr:col>
      <xdr:colOff>114300</xdr:colOff>
      <xdr:row>4</xdr:row>
      <xdr:rowOff>38100</xdr:rowOff>
    </xdr:to>
    <xdr:sp macro="[0]!Show_Analyze_Help" textlink="">
      <xdr:nvSpPr>
        <xdr:cNvPr id="2" name="Analyze_Show_Help" hidden="1">
          <a:extLst>
            <a:ext uri="{FF2B5EF4-FFF2-40B4-BE49-F238E27FC236}">
              <a16:creationId xmlns:a16="http://schemas.microsoft.com/office/drawing/2014/main" id="{00000000-0008-0000-0B00-000002000000}"/>
            </a:ext>
          </a:extLst>
        </xdr:cNvPr>
        <xdr:cNvSpPr txBox="1"/>
      </xdr:nvSpPr>
      <xdr:spPr>
        <a:xfrm>
          <a:off x="12658725" y="923925"/>
          <a:ext cx="14001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300" b="0" u="sng">
              <a:solidFill>
                <a:srgbClr val="398CCC"/>
              </a:solidFill>
              <a:latin typeface="Calibri Light" panose="020F0302020204030204" pitchFamily="34" charset="0"/>
              <a:cs typeface="Calibri Light" panose="020F0302020204030204" pitchFamily="34" charset="0"/>
            </a:rPr>
            <a:t>show</a:t>
          </a:r>
          <a:r>
            <a:rPr lang="en-US" sz="1400" b="0" u="sng">
              <a:solidFill>
                <a:srgbClr val="398CCC"/>
              </a:solidFill>
              <a:latin typeface="Calibri Light" panose="020F0302020204030204" pitchFamily="34" charset="0"/>
              <a:cs typeface="Calibri Light" panose="020F0302020204030204" pitchFamily="34" charset="0"/>
            </a:rPr>
            <a:t> </a:t>
          </a:r>
          <a:r>
            <a:rPr lang="en-US" sz="1300" b="0" u="sng">
              <a:solidFill>
                <a:srgbClr val="398CCC"/>
              </a:solidFill>
              <a:latin typeface="Calibri Light" panose="020F0302020204030204" pitchFamily="34" charset="0"/>
              <a:cs typeface="Calibri Light" panose="020F0302020204030204" pitchFamily="34" charset="0"/>
            </a:rPr>
            <a:t>help</a:t>
          </a:r>
        </a:p>
      </xdr:txBody>
    </xdr:sp>
    <xdr:clientData/>
  </xdr:twoCellAnchor>
  <xdr:twoCellAnchor editAs="oneCell">
    <xdr:from>
      <xdr:col>17</xdr:col>
      <xdr:colOff>0</xdr:colOff>
      <xdr:row>29</xdr:row>
      <xdr:rowOff>0</xdr:rowOff>
    </xdr:from>
    <xdr:to>
      <xdr:col>19</xdr:col>
      <xdr:colOff>1694</xdr:colOff>
      <xdr:row>30</xdr:row>
      <xdr:rowOff>1695</xdr:rowOff>
    </xdr:to>
    <xdr:pic macro="[0]!Hide_Offer_To_Do_Check1">
      <xdr:nvPicPr>
        <xdr:cNvPr id="88" name="Offer_To_Do_Check1" hidden="1">
          <a:extLst>
            <a:ext uri="{FF2B5EF4-FFF2-40B4-BE49-F238E27FC236}">
              <a16:creationId xmlns:a16="http://schemas.microsoft.com/office/drawing/2014/main" id="{00000000-0008-0000-0B00-000058000000}"/>
            </a:ext>
          </a:extLst>
        </xdr:cNvPr>
        <xdr:cNvPicPr>
          <a:picLocks noChangeAspect="1"/>
        </xdr:cNvPicPr>
      </xdr:nvPicPr>
      <xdr:blipFill>
        <a:blip xmlns:r="http://schemas.openxmlformats.org/officeDocument/2006/relationships" r:embed="rId4"/>
        <a:stretch>
          <a:fillRect/>
        </a:stretch>
      </xdr:blipFill>
      <xdr:spPr>
        <a:xfrm>
          <a:off x="3076575" y="11458575"/>
          <a:ext cx="365760" cy="365760"/>
        </a:xfrm>
        <a:prstGeom prst="rect">
          <a:avLst/>
        </a:prstGeom>
      </xdr:spPr>
    </xdr:pic>
    <xdr:clientData/>
  </xdr:twoCellAnchor>
  <xdr:twoCellAnchor editAs="oneCell">
    <xdr:from>
      <xdr:col>17</xdr:col>
      <xdr:colOff>0</xdr:colOff>
      <xdr:row>31</xdr:row>
      <xdr:rowOff>0</xdr:rowOff>
    </xdr:from>
    <xdr:to>
      <xdr:col>19</xdr:col>
      <xdr:colOff>1694</xdr:colOff>
      <xdr:row>32</xdr:row>
      <xdr:rowOff>1695</xdr:rowOff>
    </xdr:to>
    <xdr:pic macro="[0]!Hide_Offer_To_Do_Check2">
      <xdr:nvPicPr>
        <xdr:cNvPr id="89" name="Offer_To_Do_Check2" hidden="1">
          <a:extLst>
            <a:ext uri="{FF2B5EF4-FFF2-40B4-BE49-F238E27FC236}">
              <a16:creationId xmlns:a16="http://schemas.microsoft.com/office/drawing/2014/main" id="{00000000-0008-0000-0B00-000059000000}"/>
            </a:ext>
          </a:extLst>
        </xdr:cNvPr>
        <xdr:cNvPicPr>
          <a:picLocks noChangeAspect="1"/>
        </xdr:cNvPicPr>
      </xdr:nvPicPr>
      <xdr:blipFill>
        <a:blip xmlns:r="http://schemas.openxmlformats.org/officeDocument/2006/relationships" r:embed="rId4"/>
        <a:stretch>
          <a:fillRect/>
        </a:stretch>
      </xdr:blipFill>
      <xdr:spPr>
        <a:xfrm>
          <a:off x="3076575" y="12020550"/>
          <a:ext cx="365760" cy="365760"/>
        </a:xfrm>
        <a:prstGeom prst="rect">
          <a:avLst/>
        </a:prstGeom>
      </xdr:spPr>
    </xdr:pic>
    <xdr:clientData/>
  </xdr:twoCellAnchor>
  <xdr:twoCellAnchor editAs="oneCell">
    <xdr:from>
      <xdr:col>17</xdr:col>
      <xdr:colOff>0</xdr:colOff>
      <xdr:row>33</xdr:row>
      <xdr:rowOff>0</xdr:rowOff>
    </xdr:from>
    <xdr:to>
      <xdr:col>19</xdr:col>
      <xdr:colOff>1694</xdr:colOff>
      <xdr:row>34</xdr:row>
      <xdr:rowOff>1695</xdr:rowOff>
    </xdr:to>
    <xdr:pic macro="[0]!Hide_Offer_To_Do_Check3">
      <xdr:nvPicPr>
        <xdr:cNvPr id="90" name="Offer_To_Do_Check3" hidden="1">
          <a:extLst>
            <a:ext uri="{FF2B5EF4-FFF2-40B4-BE49-F238E27FC236}">
              <a16:creationId xmlns:a16="http://schemas.microsoft.com/office/drawing/2014/main" id="{00000000-0008-0000-0B00-00005A000000}"/>
            </a:ext>
          </a:extLst>
        </xdr:cNvPr>
        <xdr:cNvPicPr>
          <a:picLocks noChangeAspect="1"/>
        </xdr:cNvPicPr>
      </xdr:nvPicPr>
      <xdr:blipFill>
        <a:blip xmlns:r="http://schemas.openxmlformats.org/officeDocument/2006/relationships" r:embed="rId4"/>
        <a:stretch>
          <a:fillRect/>
        </a:stretch>
      </xdr:blipFill>
      <xdr:spPr>
        <a:xfrm>
          <a:off x="3076575" y="12582525"/>
          <a:ext cx="365760" cy="365760"/>
        </a:xfrm>
        <a:prstGeom prst="rect">
          <a:avLst/>
        </a:prstGeom>
      </xdr:spPr>
    </xdr:pic>
    <xdr:clientData/>
  </xdr:twoCellAnchor>
  <xdr:twoCellAnchor editAs="oneCell">
    <xdr:from>
      <xdr:col>17</xdr:col>
      <xdr:colOff>0</xdr:colOff>
      <xdr:row>37</xdr:row>
      <xdr:rowOff>0</xdr:rowOff>
    </xdr:from>
    <xdr:to>
      <xdr:col>19</xdr:col>
      <xdr:colOff>1694</xdr:colOff>
      <xdr:row>38</xdr:row>
      <xdr:rowOff>1695</xdr:rowOff>
    </xdr:to>
    <xdr:pic macro="[0]!Hide_Offer_To_Do_Check5">
      <xdr:nvPicPr>
        <xdr:cNvPr id="91" name="Offer_To_Do_Check5" hidden="1">
          <a:extLst>
            <a:ext uri="{FF2B5EF4-FFF2-40B4-BE49-F238E27FC236}">
              <a16:creationId xmlns:a16="http://schemas.microsoft.com/office/drawing/2014/main" id="{00000000-0008-0000-0B00-00005B000000}"/>
            </a:ext>
          </a:extLst>
        </xdr:cNvPr>
        <xdr:cNvPicPr>
          <a:picLocks noChangeAspect="1"/>
        </xdr:cNvPicPr>
      </xdr:nvPicPr>
      <xdr:blipFill>
        <a:blip xmlns:r="http://schemas.openxmlformats.org/officeDocument/2006/relationships" r:embed="rId4"/>
        <a:stretch>
          <a:fillRect/>
        </a:stretch>
      </xdr:blipFill>
      <xdr:spPr>
        <a:xfrm>
          <a:off x="3076575" y="13706475"/>
          <a:ext cx="365760" cy="365760"/>
        </a:xfrm>
        <a:prstGeom prst="rect">
          <a:avLst/>
        </a:prstGeom>
      </xdr:spPr>
    </xdr:pic>
    <xdr:clientData/>
  </xdr:twoCellAnchor>
  <xdr:twoCellAnchor editAs="oneCell">
    <xdr:from>
      <xdr:col>17</xdr:col>
      <xdr:colOff>0</xdr:colOff>
      <xdr:row>38</xdr:row>
      <xdr:rowOff>0</xdr:rowOff>
    </xdr:from>
    <xdr:to>
      <xdr:col>19</xdr:col>
      <xdr:colOff>1694</xdr:colOff>
      <xdr:row>39</xdr:row>
      <xdr:rowOff>211244</xdr:rowOff>
    </xdr:to>
    <xdr:pic macro="[0]!Hide_Offer_To_Do_Check6">
      <xdr:nvPicPr>
        <xdr:cNvPr id="92" name="Offer_To_Do_Check6" hidden="1">
          <a:extLst>
            <a:ext uri="{FF2B5EF4-FFF2-40B4-BE49-F238E27FC236}">
              <a16:creationId xmlns:a16="http://schemas.microsoft.com/office/drawing/2014/main" id="{00000000-0008-0000-0B00-00005C000000}"/>
            </a:ext>
          </a:extLst>
        </xdr:cNvPr>
        <xdr:cNvPicPr>
          <a:picLocks noChangeAspect="1"/>
        </xdr:cNvPicPr>
      </xdr:nvPicPr>
      <xdr:blipFill>
        <a:blip xmlns:r="http://schemas.openxmlformats.org/officeDocument/2006/relationships" r:embed="rId4"/>
        <a:stretch>
          <a:fillRect/>
        </a:stretch>
      </xdr:blipFill>
      <xdr:spPr>
        <a:xfrm>
          <a:off x="3076575" y="14268450"/>
          <a:ext cx="365760" cy="365760"/>
        </a:xfrm>
        <a:prstGeom prst="rect">
          <a:avLst/>
        </a:prstGeom>
      </xdr:spPr>
    </xdr:pic>
    <xdr:clientData/>
  </xdr:twoCellAnchor>
  <xdr:twoCellAnchor editAs="oneCell">
    <xdr:from>
      <xdr:col>17</xdr:col>
      <xdr:colOff>0</xdr:colOff>
      <xdr:row>35</xdr:row>
      <xdr:rowOff>0</xdr:rowOff>
    </xdr:from>
    <xdr:to>
      <xdr:col>19</xdr:col>
      <xdr:colOff>1694</xdr:colOff>
      <xdr:row>36</xdr:row>
      <xdr:rowOff>1695</xdr:rowOff>
    </xdr:to>
    <xdr:pic macro="[0]!Hide_Offer_To_Do_Check4">
      <xdr:nvPicPr>
        <xdr:cNvPr id="93" name="Offer_To_Do_Check4" hidden="1">
          <a:extLst>
            <a:ext uri="{FF2B5EF4-FFF2-40B4-BE49-F238E27FC236}">
              <a16:creationId xmlns:a16="http://schemas.microsoft.com/office/drawing/2014/main" id="{00000000-0008-0000-0B00-00005D000000}"/>
            </a:ext>
          </a:extLst>
        </xdr:cNvPr>
        <xdr:cNvPicPr>
          <a:picLocks noChangeAspect="1"/>
        </xdr:cNvPicPr>
      </xdr:nvPicPr>
      <xdr:blipFill>
        <a:blip xmlns:r="http://schemas.openxmlformats.org/officeDocument/2006/relationships" r:embed="rId4"/>
        <a:stretch>
          <a:fillRect/>
        </a:stretch>
      </xdr:blipFill>
      <xdr:spPr>
        <a:xfrm>
          <a:off x="3076575" y="13144500"/>
          <a:ext cx="365760" cy="365760"/>
        </a:xfrm>
        <a:prstGeom prst="rect">
          <a:avLst/>
        </a:prstGeom>
      </xdr:spPr>
    </xdr:pic>
    <xdr:clientData/>
  </xdr:twoCellAnchor>
  <xdr:twoCellAnchor editAs="oneCell">
    <xdr:from>
      <xdr:col>17</xdr:col>
      <xdr:colOff>0</xdr:colOff>
      <xdr:row>41</xdr:row>
      <xdr:rowOff>0</xdr:rowOff>
    </xdr:from>
    <xdr:to>
      <xdr:col>19</xdr:col>
      <xdr:colOff>1694</xdr:colOff>
      <xdr:row>42</xdr:row>
      <xdr:rowOff>1693</xdr:rowOff>
    </xdr:to>
    <xdr:pic macro="[0]!Hide_Offer_To_Do_Check7">
      <xdr:nvPicPr>
        <xdr:cNvPr id="94" name="Offer_To_Do_Check7" hidden="1">
          <a:extLst>
            <a:ext uri="{FF2B5EF4-FFF2-40B4-BE49-F238E27FC236}">
              <a16:creationId xmlns:a16="http://schemas.microsoft.com/office/drawing/2014/main" id="{00000000-0008-0000-0B00-00005E000000}"/>
            </a:ext>
          </a:extLst>
        </xdr:cNvPr>
        <xdr:cNvPicPr>
          <a:picLocks noChangeAspect="1"/>
        </xdr:cNvPicPr>
      </xdr:nvPicPr>
      <xdr:blipFill>
        <a:blip xmlns:r="http://schemas.openxmlformats.org/officeDocument/2006/relationships" r:embed="rId4"/>
        <a:stretch>
          <a:fillRect/>
        </a:stretch>
      </xdr:blipFill>
      <xdr:spPr>
        <a:xfrm>
          <a:off x="3076575" y="15325725"/>
          <a:ext cx="365760" cy="365760"/>
        </a:xfrm>
        <a:prstGeom prst="rect">
          <a:avLst/>
        </a:prstGeom>
      </xdr:spPr>
    </xdr:pic>
    <xdr:clientData/>
  </xdr:twoCellAnchor>
  <xdr:twoCellAnchor editAs="oneCell">
    <xdr:from>
      <xdr:col>17</xdr:col>
      <xdr:colOff>0</xdr:colOff>
      <xdr:row>43</xdr:row>
      <xdr:rowOff>0</xdr:rowOff>
    </xdr:from>
    <xdr:to>
      <xdr:col>19</xdr:col>
      <xdr:colOff>1694</xdr:colOff>
      <xdr:row>44</xdr:row>
      <xdr:rowOff>1693</xdr:rowOff>
    </xdr:to>
    <xdr:pic macro="[0]!Hide_Offer_To_Do_Check8">
      <xdr:nvPicPr>
        <xdr:cNvPr id="95" name="Offer_To_Do_Check8" hidden="1">
          <a:extLst>
            <a:ext uri="{FF2B5EF4-FFF2-40B4-BE49-F238E27FC236}">
              <a16:creationId xmlns:a16="http://schemas.microsoft.com/office/drawing/2014/main" id="{00000000-0008-0000-0B00-00005F000000}"/>
            </a:ext>
          </a:extLst>
        </xdr:cNvPr>
        <xdr:cNvPicPr>
          <a:picLocks noChangeAspect="1"/>
        </xdr:cNvPicPr>
      </xdr:nvPicPr>
      <xdr:blipFill>
        <a:blip xmlns:r="http://schemas.openxmlformats.org/officeDocument/2006/relationships" r:embed="rId4"/>
        <a:stretch>
          <a:fillRect/>
        </a:stretch>
      </xdr:blipFill>
      <xdr:spPr>
        <a:xfrm>
          <a:off x="3076575" y="15887700"/>
          <a:ext cx="365760" cy="365760"/>
        </a:xfrm>
        <a:prstGeom prst="rect">
          <a:avLst/>
        </a:prstGeom>
      </xdr:spPr>
    </xdr:pic>
    <xdr:clientData/>
  </xdr:twoCellAnchor>
  <xdr:twoCellAnchor editAs="oneCell">
    <xdr:from>
      <xdr:col>17</xdr:col>
      <xdr:colOff>0</xdr:colOff>
      <xdr:row>45</xdr:row>
      <xdr:rowOff>0</xdr:rowOff>
    </xdr:from>
    <xdr:to>
      <xdr:col>19</xdr:col>
      <xdr:colOff>1694</xdr:colOff>
      <xdr:row>46</xdr:row>
      <xdr:rowOff>1693</xdr:rowOff>
    </xdr:to>
    <xdr:pic macro="[0]!Hide_Offer_To_Do_Check9">
      <xdr:nvPicPr>
        <xdr:cNvPr id="107" name="Offer_To_Do_Check9" hidden="1">
          <a:extLst>
            <a:ext uri="{FF2B5EF4-FFF2-40B4-BE49-F238E27FC236}">
              <a16:creationId xmlns:a16="http://schemas.microsoft.com/office/drawing/2014/main" id="{00000000-0008-0000-0B00-00006B000000}"/>
            </a:ext>
          </a:extLst>
        </xdr:cNvPr>
        <xdr:cNvPicPr>
          <a:picLocks noChangeAspect="1"/>
        </xdr:cNvPicPr>
      </xdr:nvPicPr>
      <xdr:blipFill>
        <a:blip xmlns:r="http://schemas.openxmlformats.org/officeDocument/2006/relationships" r:embed="rId4"/>
        <a:stretch>
          <a:fillRect/>
        </a:stretch>
      </xdr:blipFill>
      <xdr:spPr>
        <a:xfrm>
          <a:off x="3076575" y="16449675"/>
          <a:ext cx="365760" cy="365760"/>
        </a:xfrm>
        <a:prstGeom prst="rect">
          <a:avLst/>
        </a:prstGeom>
      </xdr:spPr>
    </xdr:pic>
    <xdr:clientData/>
  </xdr:twoCellAnchor>
  <xdr:twoCellAnchor>
    <xdr:from>
      <xdr:col>39</xdr:col>
      <xdr:colOff>7620</xdr:colOff>
      <xdr:row>32</xdr:row>
      <xdr:rowOff>191982</xdr:rowOff>
    </xdr:from>
    <xdr:to>
      <xdr:col>48</xdr:col>
      <xdr:colOff>96943</xdr:colOff>
      <xdr:row>33</xdr:row>
      <xdr:rowOff>353906</xdr:rowOff>
    </xdr:to>
    <xdr:sp macro="" textlink="">
      <xdr:nvSpPr>
        <xdr:cNvPr id="141" name="Rectangle 140">
          <a:hlinkClick xmlns:r="http://schemas.openxmlformats.org/officeDocument/2006/relationships" r:id="rId5"/>
          <a:extLst>
            <a:ext uri="{FF2B5EF4-FFF2-40B4-BE49-F238E27FC236}">
              <a16:creationId xmlns:a16="http://schemas.microsoft.com/office/drawing/2014/main" id="{00000000-0008-0000-0B00-00008D000000}"/>
            </a:ext>
          </a:extLst>
        </xdr:cNvPr>
        <xdr:cNvSpPr/>
      </xdr:nvSpPr>
      <xdr:spPr>
        <a:xfrm>
          <a:off x="7065645" y="10012257"/>
          <a:ext cx="1718098" cy="361949"/>
        </a:xfrm>
        <a:prstGeom prst="rect">
          <a:avLst/>
        </a:prstGeom>
        <a:noFill/>
      </xdr:spPr>
      <xdr:txBody>
        <a:bodyPr vertOverflow="clip" horzOverflow="clip" wrap="square" lIns="91440" tIns="45720" rIns="91440" bIns="45720" rtlCol="0" anchor="t">
          <a:no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48</xdr:col>
      <xdr:colOff>85089</xdr:colOff>
      <xdr:row>35</xdr:row>
      <xdr:rowOff>8467</xdr:rowOff>
    </xdr:from>
    <xdr:to>
      <xdr:col>56</xdr:col>
      <xdr:colOff>20319</xdr:colOff>
      <xdr:row>36</xdr:row>
      <xdr:rowOff>8466</xdr:rowOff>
    </xdr:to>
    <xdr:sp macro="" textlink="">
      <xdr:nvSpPr>
        <xdr:cNvPr id="142" name="Rectangle 141">
          <a:hlinkClick xmlns:r="http://schemas.openxmlformats.org/officeDocument/2006/relationships" r:id="rId6"/>
          <a:extLst>
            <a:ext uri="{FF2B5EF4-FFF2-40B4-BE49-F238E27FC236}">
              <a16:creationId xmlns:a16="http://schemas.microsoft.com/office/drawing/2014/main" id="{00000000-0008-0000-0B00-00008E000000}"/>
            </a:ext>
          </a:extLst>
        </xdr:cNvPr>
        <xdr:cNvSpPr/>
      </xdr:nvSpPr>
      <xdr:spPr>
        <a:xfrm>
          <a:off x="8771889" y="10590742"/>
          <a:ext cx="1383030" cy="361949"/>
        </a:xfrm>
        <a:prstGeom prst="rect">
          <a:avLst/>
        </a:prstGeom>
        <a:noFill/>
      </xdr:spPr>
      <xdr:txBody>
        <a:bodyPr vertOverflow="clip" horzOverflow="clip" wrap="square" lIns="91440" tIns="45720" rIns="91440" bIns="45720" rtlCol="0" anchor="t">
          <a:no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oneCellAnchor>
    <xdr:from>
      <xdr:col>17</xdr:col>
      <xdr:colOff>0</xdr:colOff>
      <xdr:row>38</xdr:row>
      <xdr:rowOff>0</xdr:rowOff>
    </xdr:from>
    <xdr:ext cx="354330" cy="361950"/>
    <xdr:pic macro="[0]!Hide_Offer_To_Do_Check5">
      <xdr:nvPicPr>
        <xdr:cNvPr id="128" name="Offer_To_Do_Check5" hidden="1">
          <a:extLst>
            <a:ext uri="{FF2B5EF4-FFF2-40B4-BE49-F238E27FC236}">
              <a16:creationId xmlns:a16="http://schemas.microsoft.com/office/drawing/2014/main" id="{8973D6F9-9164-4BD6-B9CC-39E9B25DA649}"/>
            </a:ext>
          </a:extLst>
        </xdr:cNvPr>
        <xdr:cNvPicPr>
          <a:picLocks noChangeAspect="1"/>
        </xdr:cNvPicPr>
      </xdr:nvPicPr>
      <xdr:blipFill>
        <a:blip xmlns:r="http://schemas.openxmlformats.org/officeDocument/2006/relationships" r:embed="rId4"/>
        <a:stretch>
          <a:fillRect/>
        </a:stretch>
      </xdr:blipFill>
      <xdr:spPr>
        <a:xfrm>
          <a:off x="2979420" y="11216640"/>
          <a:ext cx="354330" cy="361950"/>
        </a:xfrm>
        <a:prstGeom prst="rect">
          <a:avLst/>
        </a:prstGeom>
      </xdr:spPr>
    </xdr:pic>
    <xdr:clientData/>
  </xdr:oneCellAnchor>
  <xdr:oneCellAnchor>
    <xdr:from>
      <xdr:col>17</xdr:col>
      <xdr:colOff>0</xdr:colOff>
      <xdr:row>38</xdr:row>
      <xdr:rowOff>0</xdr:rowOff>
    </xdr:from>
    <xdr:ext cx="354330" cy="361950"/>
    <xdr:pic macro="[0]!Hide_Offer_To_Do_Check10">
      <xdr:nvPicPr>
        <xdr:cNvPr id="130" name="Offer_To_Do_Check10" hidden="1">
          <a:extLst>
            <a:ext uri="{FF2B5EF4-FFF2-40B4-BE49-F238E27FC236}">
              <a16:creationId xmlns:a16="http://schemas.microsoft.com/office/drawing/2014/main" id="{4F878B36-7A6A-494E-8D1E-70663808010F}"/>
            </a:ext>
          </a:extLst>
        </xdr:cNvPr>
        <xdr:cNvPicPr>
          <a:picLocks noChangeAspect="1"/>
        </xdr:cNvPicPr>
      </xdr:nvPicPr>
      <xdr:blipFill>
        <a:blip xmlns:r="http://schemas.openxmlformats.org/officeDocument/2006/relationships" r:embed="rId4"/>
        <a:stretch>
          <a:fillRect/>
        </a:stretch>
      </xdr:blipFill>
      <xdr:spPr>
        <a:xfrm>
          <a:off x="2979420" y="11772900"/>
          <a:ext cx="354330" cy="361950"/>
        </a:xfrm>
        <a:prstGeom prst="rect">
          <a:avLst/>
        </a:prstGeom>
      </xdr:spPr>
    </xdr:pic>
    <xdr:clientData/>
  </xdr:oneCellAnchor>
  <xdr:twoCellAnchor>
    <xdr:from>
      <xdr:col>60</xdr:col>
      <xdr:colOff>84666</xdr:colOff>
      <xdr:row>5</xdr:row>
      <xdr:rowOff>182669</xdr:rowOff>
    </xdr:from>
    <xdr:to>
      <xdr:col>70</xdr:col>
      <xdr:colOff>96308</xdr:colOff>
      <xdr:row>15</xdr:row>
      <xdr:rowOff>115357</xdr:rowOff>
    </xdr:to>
    <xdr:sp macro="" textlink="">
      <xdr:nvSpPr>
        <xdr:cNvPr id="136" name="TextBox 135">
          <a:hlinkClick xmlns:r="http://schemas.openxmlformats.org/officeDocument/2006/relationships" r:id="rId5"/>
          <a:extLst>
            <a:ext uri="{FF2B5EF4-FFF2-40B4-BE49-F238E27FC236}">
              <a16:creationId xmlns:a16="http://schemas.microsoft.com/office/drawing/2014/main" id="{3527F260-C5F6-4611-BD8B-CA56E8071B0C}"/>
            </a:ext>
          </a:extLst>
        </xdr:cNvPr>
        <xdr:cNvSpPr txBox="1"/>
      </xdr:nvSpPr>
      <xdr:spPr>
        <a:xfrm>
          <a:off x="10952691" y="1516169"/>
          <a:ext cx="1821392" cy="18757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23</xdr:col>
      <xdr:colOff>55667</xdr:colOff>
      <xdr:row>6</xdr:row>
      <xdr:rowOff>68158</xdr:rowOff>
    </xdr:from>
    <xdr:to>
      <xdr:col>33</xdr:col>
      <xdr:colOff>59266</xdr:colOff>
      <xdr:row>16</xdr:row>
      <xdr:rowOff>56727</xdr:rowOff>
    </xdr:to>
    <xdr:sp macro="" textlink="">
      <xdr:nvSpPr>
        <xdr:cNvPr id="150" name="TextBox 149">
          <a:hlinkClick xmlns:r="http://schemas.openxmlformats.org/officeDocument/2006/relationships" r:id="rId7"/>
          <a:extLst>
            <a:ext uri="{FF2B5EF4-FFF2-40B4-BE49-F238E27FC236}">
              <a16:creationId xmlns:a16="http://schemas.microsoft.com/office/drawing/2014/main" id="{E28EAEF5-1027-4090-A6C8-0A07D2D9CD4C}"/>
            </a:ext>
          </a:extLst>
        </xdr:cNvPr>
        <xdr:cNvSpPr txBox="1"/>
      </xdr:nvSpPr>
      <xdr:spPr>
        <a:xfrm>
          <a:off x="4218092" y="1592158"/>
          <a:ext cx="1813349" cy="1941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xdr:from>
      <xdr:col>41</xdr:col>
      <xdr:colOff>133349</xdr:colOff>
      <xdr:row>5</xdr:row>
      <xdr:rowOff>180128</xdr:rowOff>
    </xdr:from>
    <xdr:to>
      <xdr:col>52</xdr:col>
      <xdr:colOff>16934</xdr:colOff>
      <xdr:row>15</xdr:row>
      <xdr:rowOff>171027</xdr:rowOff>
    </xdr:to>
    <xdr:sp macro="" textlink="">
      <xdr:nvSpPr>
        <xdr:cNvPr id="155" name="TextBox 154">
          <a:hlinkClick xmlns:r="http://schemas.openxmlformats.org/officeDocument/2006/relationships" r:id="rId6"/>
          <a:extLst>
            <a:ext uri="{FF2B5EF4-FFF2-40B4-BE49-F238E27FC236}">
              <a16:creationId xmlns:a16="http://schemas.microsoft.com/office/drawing/2014/main" id="{57859095-DD5B-4CDD-A60A-6EF11F7B1432}"/>
            </a:ext>
          </a:extLst>
        </xdr:cNvPr>
        <xdr:cNvSpPr txBox="1"/>
      </xdr:nvSpPr>
      <xdr:spPr>
        <a:xfrm>
          <a:off x="7553324" y="1513628"/>
          <a:ext cx="1874310" cy="1933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1">
            <a:solidFill>
              <a:schemeClr val="accent1"/>
            </a:solidFill>
          </a:endParaRPr>
        </a:p>
      </xdr:txBody>
    </xdr:sp>
    <xdr:clientData/>
  </xdr:twoCellAnchor>
  <xdr:twoCellAnchor editAs="absolute">
    <xdr:from>
      <xdr:col>66</xdr:col>
      <xdr:colOff>7831</xdr:colOff>
      <xdr:row>0</xdr:row>
      <xdr:rowOff>153469</xdr:rowOff>
    </xdr:from>
    <xdr:to>
      <xdr:col>67</xdr:col>
      <xdr:colOff>95597</xdr:colOff>
      <xdr:row>0</xdr:row>
      <xdr:rowOff>427776</xdr:rowOff>
    </xdr:to>
    <xdr:pic>
      <xdr:nvPicPr>
        <xdr:cNvPr id="54" name="Picture 53" title="Help">
          <a:hlinkClick xmlns:r="http://schemas.openxmlformats.org/officeDocument/2006/relationships" r:id="rId8"/>
          <a:extLst>
            <a:ext uri="{FF2B5EF4-FFF2-40B4-BE49-F238E27FC236}">
              <a16:creationId xmlns:a16="http://schemas.microsoft.com/office/drawing/2014/main" id="{4338EE8E-7A62-488A-A14E-72D2EC929BDA}"/>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1963824" y="153469"/>
          <a:ext cx="266623" cy="276425"/>
        </a:xfrm>
        <a:prstGeom prst="rect">
          <a:avLst/>
        </a:prstGeom>
      </xdr:spPr>
    </xdr:pic>
    <xdr:clientData/>
  </xdr:twoCellAnchor>
  <xdr:twoCellAnchor>
    <xdr:from>
      <xdr:col>69</xdr:col>
      <xdr:colOff>29633</xdr:colOff>
      <xdr:row>19</xdr:row>
      <xdr:rowOff>25401</xdr:rowOff>
    </xdr:from>
    <xdr:to>
      <xdr:col>77</xdr:col>
      <xdr:colOff>118533</xdr:colOff>
      <xdr:row>21</xdr:row>
      <xdr:rowOff>7218</xdr:rowOff>
    </xdr:to>
    <xdr:sp macro="" textlink="">
      <xdr:nvSpPr>
        <xdr:cNvPr id="4" name="Rectangle: Rounded Corners 3">
          <a:hlinkClick xmlns:r="http://schemas.openxmlformats.org/officeDocument/2006/relationships" r:id="rId10"/>
          <a:extLst>
            <a:ext uri="{FF2B5EF4-FFF2-40B4-BE49-F238E27FC236}">
              <a16:creationId xmlns:a16="http://schemas.microsoft.com/office/drawing/2014/main" id="{2A8605E0-B11B-4E54-B45A-26F3008B2478}"/>
            </a:ext>
          </a:extLst>
        </xdr:cNvPr>
        <xdr:cNvSpPr/>
      </xdr:nvSpPr>
      <xdr:spPr>
        <a:xfrm>
          <a:off x="12306300" y="4161368"/>
          <a:ext cx="1511300" cy="379750"/>
        </a:xfrm>
        <a:prstGeom prst="roundRect">
          <a:avLst/>
        </a:prstGeom>
        <a:solidFill>
          <a:schemeClr val="accent6"/>
        </a:solidFill>
      </xdr:spPr>
      <xdr:txBody>
        <a:bodyPr wrap="square" lIns="91440" tIns="45720" rIns="91440" bIns="45720" rtlCol="0" anchor="ctr">
          <a:noAutofit/>
        </a:bodyPr>
        <a:lstStyle/>
        <a:p>
          <a:pPr algn="ctr"/>
          <a:r>
            <a:rPr lang="en-US" sz="1400" b="0" cap="none" spc="0">
              <a:ln w="0"/>
              <a:solidFill>
                <a:schemeClr val="bg1"/>
              </a:solidFill>
              <a:effectLst>
                <a:outerShdw blurRad="38100" dist="19050" dir="2700000" algn="tl" rotWithShape="0">
                  <a:schemeClr val="dk1">
                    <a:alpha val="40000"/>
                  </a:schemeClr>
                </a:outerShdw>
              </a:effectLst>
            </a:rPr>
            <a:t>Learn More</a:t>
          </a:r>
        </a:p>
      </xdr:txBody>
    </xdr:sp>
    <xdr:clientData/>
  </xdr:twoCellAnchor>
  <xdr:twoCellAnchor editAs="absolute">
    <xdr:from>
      <xdr:col>52</xdr:col>
      <xdr:colOff>46364</xdr:colOff>
      <xdr:row>0</xdr:row>
      <xdr:rowOff>0</xdr:rowOff>
    </xdr:from>
    <xdr:to>
      <xdr:col>61</xdr:col>
      <xdr:colOff>102872</xdr:colOff>
      <xdr:row>1</xdr:row>
      <xdr:rowOff>1059</xdr:rowOff>
    </xdr:to>
    <xdr:sp macro="" textlink="">
      <xdr:nvSpPr>
        <xdr:cNvPr id="5" name="TextBox 4">
          <a:hlinkClick xmlns:r="http://schemas.openxmlformats.org/officeDocument/2006/relationships" r:id="rId11"/>
          <a:extLst>
            <a:ext uri="{FF2B5EF4-FFF2-40B4-BE49-F238E27FC236}">
              <a16:creationId xmlns:a16="http://schemas.microsoft.com/office/drawing/2014/main" id="{711ED03A-5AD6-47BF-9BAA-605B2F6BB811}"/>
            </a:ext>
          </a:extLst>
        </xdr:cNvPr>
        <xdr:cNvSpPr txBox="1">
          <a:spLocks noChangeAspect="1"/>
        </xdr:cNvSpPr>
      </xdr:nvSpPr>
      <xdr:spPr>
        <a:xfrm>
          <a:off x="9466409" y="0"/>
          <a:ext cx="1695527" cy="561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Upgrade</a:t>
          </a:r>
        </a:p>
      </xdr:txBody>
    </xdr:sp>
    <xdr:clientData/>
  </xdr:twoCellAnchor>
  <xdr:twoCellAnchor editAs="absolute">
    <xdr:from>
      <xdr:col>33</xdr:col>
      <xdr:colOff>57160</xdr:colOff>
      <xdr:row>0</xdr:row>
      <xdr:rowOff>1</xdr:rowOff>
    </xdr:from>
    <xdr:to>
      <xdr:col>42</xdr:col>
      <xdr:colOff>122130</xdr:colOff>
      <xdr:row>1</xdr:row>
      <xdr:rowOff>1059</xdr:rowOff>
    </xdr:to>
    <xdr:sp macro="" textlink="">
      <xdr:nvSpPr>
        <xdr:cNvPr id="6" name="TextBox 5">
          <a:hlinkClick xmlns:r="http://schemas.openxmlformats.org/officeDocument/2006/relationships" r:id="rId6"/>
          <a:extLst>
            <a:ext uri="{FF2B5EF4-FFF2-40B4-BE49-F238E27FC236}">
              <a16:creationId xmlns:a16="http://schemas.microsoft.com/office/drawing/2014/main" id="{E34C388E-97DC-4EB8-A532-080E54D3D856}"/>
            </a:ext>
          </a:extLst>
        </xdr:cNvPr>
        <xdr:cNvSpPr txBox="1">
          <a:spLocks noChangeAspect="1"/>
        </xdr:cNvSpPr>
      </xdr:nvSpPr>
      <xdr:spPr>
        <a:xfrm>
          <a:off x="6035266" y="1"/>
          <a:ext cx="1695362" cy="56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42</xdr:col>
      <xdr:colOff>141395</xdr:colOff>
      <xdr:row>0</xdr:row>
      <xdr:rowOff>0</xdr:rowOff>
    </xdr:from>
    <xdr:to>
      <xdr:col>52</xdr:col>
      <xdr:colOff>20119</xdr:colOff>
      <xdr:row>1</xdr:row>
      <xdr:rowOff>1059</xdr:rowOff>
    </xdr:to>
    <xdr:sp macro="" textlink="">
      <xdr:nvSpPr>
        <xdr:cNvPr id="7" name="TextBox 6">
          <a:hlinkClick xmlns:r="http://schemas.openxmlformats.org/officeDocument/2006/relationships" r:id="rId5"/>
          <a:extLst>
            <a:ext uri="{FF2B5EF4-FFF2-40B4-BE49-F238E27FC236}">
              <a16:creationId xmlns:a16="http://schemas.microsoft.com/office/drawing/2014/main" id="{33D23D85-08F9-4CDC-B838-46B1AD057D87}"/>
            </a:ext>
          </a:extLst>
        </xdr:cNvPr>
        <xdr:cNvSpPr txBox="1">
          <a:spLocks noChangeAspect="1"/>
        </xdr:cNvSpPr>
      </xdr:nvSpPr>
      <xdr:spPr>
        <a:xfrm>
          <a:off x="7749893" y="0"/>
          <a:ext cx="1690271" cy="561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23</xdr:col>
      <xdr:colOff>173129</xdr:colOff>
      <xdr:row>0</xdr:row>
      <xdr:rowOff>0</xdr:rowOff>
    </xdr:from>
    <xdr:to>
      <xdr:col>33</xdr:col>
      <xdr:colOff>48257</xdr:colOff>
      <xdr:row>1</xdr:row>
      <xdr:rowOff>1059</xdr:rowOff>
    </xdr:to>
    <xdr:sp macro="" textlink="">
      <xdr:nvSpPr>
        <xdr:cNvPr id="8" name="TextBox 7">
          <a:hlinkClick xmlns:r="http://schemas.openxmlformats.org/officeDocument/2006/relationships" r:id="rId12"/>
          <a:extLst>
            <a:ext uri="{FF2B5EF4-FFF2-40B4-BE49-F238E27FC236}">
              <a16:creationId xmlns:a16="http://schemas.microsoft.com/office/drawing/2014/main" id="{BF106096-0B24-4AE8-9CCA-06DFD8293EEE}"/>
            </a:ext>
          </a:extLst>
        </xdr:cNvPr>
        <xdr:cNvSpPr txBox="1">
          <a:spLocks noChangeAspect="1"/>
        </xdr:cNvSpPr>
      </xdr:nvSpPr>
      <xdr:spPr>
        <a:xfrm>
          <a:off x="4339687" y="0"/>
          <a:ext cx="1686676" cy="561776"/>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63</xdr:col>
      <xdr:colOff>1482</xdr:colOff>
      <xdr:row>0</xdr:row>
      <xdr:rowOff>152516</xdr:rowOff>
    </xdr:from>
    <xdr:to>
      <xdr:col>64</xdr:col>
      <xdr:colOff>104143</xdr:colOff>
      <xdr:row>0</xdr:row>
      <xdr:rowOff>427881</xdr:rowOff>
    </xdr:to>
    <xdr:pic>
      <xdr:nvPicPr>
        <xdr:cNvPr id="9" name="Picture 8">
          <a:hlinkClick xmlns:r="http://schemas.openxmlformats.org/officeDocument/2006/relationships" r:id="rId7"/>
          <a:extLst>
            <a:ext uri="{FF2B5EF4-FFF2-40B4-BE49-F238E27FC236}">
              <a16:creationId xmlns:a16="http://schemas.microsoft.com/office/drawing/2014/main" id="{0DFF1517-9D07-4A35-8B35-2CB4C6AC5E4D}"/>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1422856" y="152516"/>
          <a:ext cx="283815" cy="275365"/>
        </a:xfrm>
        <a:prstGeom prst="rect">
          <a:avLst/>
        </a:prstGeom>
      </xdr:spPr>
    </xdr:pic>
    <xdr:clientData/>
  </xdr:twoCellAnchor>
  <xdr:twoCellAnchor editAs="absolute">
    <xdr:from>
      <xdr:col>0</xdr:col>
      <xdr:colOff>0</xdr:colOff>
      <xdr:row>0</xdr:row>
      <xdr:rowOff>0</xdr:rowOff>
    </xdr:from>
    <xdr:to>
      <xdr:col>9</xdr:col>
      <xdr:colOff>35997</xdr:colOff>
      <xdr:row>1</xdr:row>
      <xdr:rowOff>847</xdr:rowOff>
    </xdr:to>
    <xdr:sp macro="" textlink="">
      <xdr:nvSpPr>
        <xdr:cNvPr id="10" name="TextBox 9">
          <a:extLst>
            <a:ext uri="{FF2B5EF4-FFF2-40B4-BE49-F238E27FC236}">
              <a16:creationId xmlns:a16="http://schemas.microsoft.com/office/drawing/2014/main" id="{4AA93FE4-638C-4FEE-88A6-77001C272A35}"/>
            </a:ext>
          </a:extLst>
        </xdr:cNvPr>
        <xdr:cNvSpPr txBox="1">
          <a:spLocks noChangeAspect="1"/>
        </xdr:cNvSpPr>
      </xdr:nvSpPr>
      <xdr:spPr>
        <a:xfrm>
          <a:off x="0" y="0"/>
          <a:ext cx="1666389" cy="561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twoCellAnchor editAs="absolute">
    <xdr:from>
      <xdr:col>59</xdr:col>
      <xdr:colOff>158649</xdr:colOff>
      <xdr:row>3</xdr:row>
      <xdr:rowOff>19169</xdr:rowOff>
    </xdr:from>
    <xdr:to>
      <xdr:col>78</xdr:col>
      <xdr:colOff>-1</xdr:colOff>
      <xdr:row>3</xdr:row>
      <xdr:rowOff>191698</xdr:rowOff>
    </xdr:to>
    <xdr:sp macro="" textlink="">
      <xdr:nvSpPr>
        <xdr:cNvPr id="11" name="TextBox 10">
          <a:hlinkClick xmlns:r="http://schemas.openxmlformats.org/officeDocument/2006/relationships" r:id="rId14"/>
          <a:extLst>
            <a:ext uri="{FF2B5EF4-FFF2-40B4-BE49-F238E27FC236}">
              <a16:creationId xmlns:a16="http://schemas.microsoft.com/office/drawing/2014/main" id="{6B84BBDF-AF63-4282-96AF-4AED27F2A36B}"/>
            </a:ext>
          </a:extLst>
        </xdr:cNvPr>
        <xdr:cNvSpPr txBox="1">
          <a:spLocks noChangeAspect="1"/>
        </xdr:cNvSpPr>
      </xdr:nvSpPr>
      <xdr:spPr>
        <a:xfrm>
          <a:off x="10912913" y="996829"/>
          <a:ext cx="3301502" cy="172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65</xdr:col>
      <xdr:colOff>87630</xdr:colOff>
      <xdr:row>0</xdr:row>
      <xdr:rowOff>0</xdr:rowOff>
    </xdr:from>
    <xdr:to>
      <xdr:col>69</xdr:col>
      <xdr:colOff>856</xdr:colOff>
      <xdr:row>0</xdr:row>
      <xdr:rowOff>560927</xdr:rowOff>
    </xdr:to>
    <xdr:sp macro="" textlink="">
      <xdr:nvSpPr>
        <xdr:cNvPr id="4" name="TextBox 3">
          <a:extLst>
            <a:ext uri="{FF2B5EF4-FFF2-40B4-BE49-F238E27FC236}">
              <a16:creationId xmlns:a16="http://schemas.microsoft.com/office/drawing/2014/main" id="{BD393452-62D8-44B5-8469-70D57AA7590B}"/>
            </a:ext>
          </a:extLst>
        </xdr:cNvPr>
        <xdr:cNvSpPr txBox="1"/>
      </xdr:nvSpPr>
      <xdr:spPr>
        <a:xfrm>
          <a:off x="11260455" y="0"/>
          <a:ext cx="599026" cy="560927"/>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oneCell">
    <xdr:from>
      <xdr:col>25</xdr:col>
      <xdr:colOff>161925</xdr:colOff>
      <xdr:row>17</xdr:row>
      <xdr:rowOff>0</xdr:rowOff>
    </xdr:from>
    <xdr:to>
      <xdr:col>28</xdr:col>
      <xdr:colOff>9092</xdr:colOff>
      <xdr:row>18</xdr:row>
      <xdr:rowOff>65204</xdr:rowOff>
    </xdr:to>
    <xdr:pic>
      <xdr:nvPicPr>
        <xdr:cNvPr id="23" name="Funded_Check" hidden="1">
          <a:extLst>
            <a:ext uri="{FF2B5EF4-FFF2-40B4-BE49-F238E27FC236}">
              <a16:creationId xmlns:a16="http://schemas.microsoft.com/office/drawing/2014/main" id="{1C99E391-3F2A-43E8-B4A9-6607AA4E5394}"/>
            </a:ext>
          </a:extLst>
        </xdr:cNvPr>
        <xdr:cNvPicPr>
          <a:picLocks noChangeAspect="1"/>
        </xdr:cNvPicPr>
      </xdr:nvPicPr>
      <xdr:blipFill>
        <a:blip xmlns:r="http://schemas.openxmlformats.org/officeDocument/2006/relationships" r:embed="rId1"/>
        <a:stretch>
          <a:fillRect/>
        </a:stretch>
      </xdr:blipFill>
      <xdr:spPr>
        <a:xfrm>
          <a:off x="8653992" y="8451638"/>
          <a:ext cx="359410" cy="361527"/>
        </a:xfrm>
        <a:prstGeom prst="rect">
          <a:avLst/>
        </a:prstGeom>
      </xdr:spPr>
    </xdr:pic>
    <xdr:clientData/>
  </xdr:twoCellAnchor>
  <xdr:oneCellAnchor>
    <xdr:from>
      <xdr:col>25</xdr:col>
      <xdr:colOff>161925</xdr:colOff>
      <xdr:row>7</xdr:row>
      <xdr:rowOff>0</xdr:rowOff>
    </xdr:from>
    <xdr:ext cx="354330" cy="358140"/>
    <xdr:pic>
      <xdr:nvPicPr>
        <xdr:cNvPr id="47" name="All_Cash_Check" hidden="1">
          <a:extLst>
            <a:ext uri="{FF2B5EF4-FFF2-40B4-BE49-F238E27FC236}">
              <a16:creationId xmlns:a16="http://schemas.microsoft.com/office/drawing/2014/main" id="{F6B67F09-A490-4264-BAC3-56B04FDE4846}"/>
            </a:ext>
          </a:extLst>
        </xdr:cNvPr>
        <xdr:cNvPicPr>
          <a:picLocks noChangeAspect="1"/>
        </xdr:cNvPicPr>
      </xdr:nvPicPr>
      <xdr:blipFill>
        <a:blip xmlns:r="http://schemas.openxmlformats.org/officeDocument/2006/relationships" r:embed="rId1"/>
        <a:stretch>
          <a:fillRect/>
        </a:stretch>
      </xdr:blipFill>
      <xdr:spPr>
        <a:xfrm>
          <a:off x="3573992" y="5495925"/>
          <a:ext cx="354330" cy="358140"/>
        </a:xfrm>
        <a:prstGeom prst="rect">
          <a:avLst/>
        </a:prstGeom>
      </xdr:spPr>
    </xdr:pic>
    <xdr:clientData/>
  </xdr:oneCellAnchor>
  <xdr:oneCellAnchor>
    <xdr:from>
      <xdr:col>47</xdr:col>
      <xdr:colOff>161925</xdr:colOff>
      <xdr:row>7</xdr:row>
      <xdr:rowOff>0</xdr:rowOff>
    </xdr:from>
    <xdr:ext cx="354330" cy="358140"/>
    <xdr:pic>
      <xdr:nvPicPr>
        <xdr:cNvPr id="52" name="All_Cash_Check" hidden="1">
          <a:extLst>
            <a:ext uri="{FF2B5EF4-FFF2-40B4-BE49-F238E27FC236}">
              <a16:creationId xmlns:a16="http://schemas.microsoft.com/office/drawing/2014/main" id="{54C2FBE9-808C-4D99-A66D-95A46F294DCF}"/>
            </a:ext>
          </a:extLst>
        </xdr:cNvPr>
        <xdr:cNvPicPr>
          <a:picLocks noChangeAspect="1"/>
        </xdr:cNvPicPr>
      </xdr:nvPicPr>
      <xdr:blipFill>
        <a:blip xmlns:r="http://schemas.openxmlformats.org/officeDocument/2006/relationships" r:embed="rId1"/>
        <a:stretch>
          <a:fillRect/>
        </a:stretch>
      </xdr:blipFill>
      <xdr:spPr>
        <a:xfrm>
          <a:off x="5605992" y="9033933"/>
          <a:ext cx="354330" cy="358140"/>
        </a:xfrm>
        <a:prstGeom prst="rect">
          <a:avLst/>
        </a:prstGeom>
      </xdr:spPr>
    </xdr:pic>
    <xdr:clientData/>
  </xdr:oneCellAnchor>
  <xdr:twoCellAnchor>
    <xdr:from>
      <xdr:col>70</xdr:col>
      <xdr:colOff>65102</xdr:colOff>
      <xdr:row>7</xdr:row>
      <xdr:rowOff>20743</xdr:rowOff>
    </xdr:from>
    <xdr:to>
      <xdr:col>71</xdr:col>
      <xdr:colOff>124369</xdr:colOff>
      <xdr:row>7</xdr:row>
      <xdr:rowOff>249343</xdr:rowOff>
    </xdr:to>
    <xdr:pic macro="[0]!HELP_PROPERTY_INFO">
      <xdr:nvPicPr>
        <xdr:cNvPr id="84" name="Picture 83">
          <a:extLst>
            <a:ext uri="{FF2B5EF4-FFF2-40B4-BE49-F238E27FC236}">
              <a16:creationId xmlns:a16="http://schemas.microsoft.com/office/drawing/2014/main" id="{FA989CB4-6E35-4DB6-8EA6-6A99FF335AA8}"/>
            </a:ext>
          </a:extLst>
        </xdr:cNvPr>
        <xdr:cNvPicPr>
          <a:picLocks/>
        </xdr:cNvPicPr>
      </xdr:nvPicPr>
      <xdr:blipFill>
        <a:blip xmlns:r="http://schemas.openxmlformats.org/officeDocument/2006/relationships" r:embed="rId2"/>
        <a:stretch>
          <a:fillRect/>
        </a:stretch>
      </xdr:blipFill>
      <xdr:spPr>
        <a:xfrm>
          <a:off x="11101402" y="1697143"/>
          <a:ext cx="228600" cy="228600"/>
        </a:xfrm>
        <a:prstGeom prst="rect">
          <a:avLst/>
        </a:prstGeom>
      </xdr:spPr>
    </xdr:pic>
    <xdr:clientData/>
  </xdr:twoCellAnchor>
  <xdr:twoCellAnchor>
    <xdr:from>
      <xdr:col>74</xdr:col>
      <xdr:colOff>140758</xdr:colOff>
      <xdr:row>23</xdr:row>
      <xdr:rowOff>17992</xdr:rowOff>
    </xdr:from>
    <xdr:to>
      <xdr:col>88</xdr:col>
      <xdr:colOff>1693</xdr:colOff>
      <xdr:row>24</xdr:row>
      <xdr:rowOff>201931</xdr:rowOff>
    </xdr:to>
    <xdr:sp macro="" textlink="">
      <xdr:nvSpPr>
        <xdr:cNvPr id="19" name="Next_Button">
          <a:hlinkClick xmlns:r="http://schemas.openxmlformats.org/officeDocument/2006/relationships" r:id="rId3"/>
          <a:extLst>
            <a:ext uri="{FF2B5EF4-FFF2-40B4-BE49-F238E27FC236}">
              <a16:creationId xmlns:a16="http://schemas.microsoft.com/office/drawing/2014/main" id="{5344B370-4B79-4B0D-863F-C7308C6D503E}"/>
            </a:ext>
          </a:extLst>
        </xdr:cNvPr>
        <xdr:cNvSpPr>
          <a:spLocks noChangeAspect="1"/>
        </xdr:cNvSpPr>
      </xdr:nvSpPr>
      <xdr:spPr>
        <a:xfrm>
          <a:off x="12856633" y="6695017"/>
          <a:ext cx="2270760" cy="488739"/>
        </a:xfrm>
        <a:prstGeom prst="roundRect">
          <a:avLst>
            <a:gd name="adj" fmla="val 14815"/>
          </a:avLst>
        </a:prstGeom>
        <a:solidFill>
          <a:srgbClr val="00B050"/>
        </a:solid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2000" b="1" i="0">
              <a:solidFill>
                <a:schemeClr val="bg1">
                  <a:lumMod val="95000"/>
                </a:schemeClr>
              </a:solidFill>
              <a:latin typeface="+mn-lt"/>
            </a:rPr>
            <a:t>Next</a:t>
          </a:r>
        </a:p>
      </xdr:txBody>
    </xdr:sp>
    <xdr:clientData/>
  </xdr:twoCellAnchor>
  <xdr:twoCellAnchor editAs="absolute">
    <xdr:from>
      <xdr:col>69</xdr:col>
      <xdr:colOff>105199</xdr:colOff>
      <xdr:row>0</xdr:row>
      <xdr:rowOff>153469</xdr:rowOff>
    </xdr:from>
    <xdr:to>
      <xdr:col>71</xdr:col>
      <xdr:colOff>28922</xdr:colOff>
      <xdr:row>0</xdr:row>
      <xdr:rowOff>429894</xdr:rowOff>
    </xdr:to>
    <xdr:pic>
      <xdr:nvPicPr>
        <xdr:cNvPr id="29" name="Picture 28" title="Help">
          <a:hlinkClick xmlns:r="http://schemas.openxmlformats.org/officeDocument/2006/relationships" r:id="rId4"/>
          <a:extLst>
            <a:ext uri="{FF2B5EF4-FFF2-40B4-BE49-F238E27FC236}">
              <a16:creationId xmlns:a16="http://schemas.microsoft.com/office/drawing/2014/main" id="{95FC51E5-F21D-42B0-8F68-7FF035C387D3}"/>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1963824" y="153469"/>
          <a:ext cx="266623" cy="276425"/>
        </a:xfrm>
        <a:prstGeom prst="rect">
          <a:avLst/>
        </a:prstGeom>
      </xdr:spPr>
    </xdr:pic>
    <xdr:clientData/>
  </xdr:twoCellAnchor>
  <xdr:twoCellAnchor editAs="absolute">
    <xdr:from>
      <xdr:col>54</xdr:col>
      <xdr:colOff>124001</xdr:colOff>
      <xdr:row>0</xdr:row>
      <xdr:rowOff>0</xdr:rowOff>
    </xdr:from>
    <xdr:to>
      <xdr:col>64</xdr:col>
      <xdr:colOff>94245</xdr:colOff>
      <xdr:row>0</xdr:row>
      <xdr:rowOff>561776</xdr:rowOff>
    </xdr:to>
    <xdr:sp macro="" textlink="">
      <xdr:nvSpPr>
        <xdr:cNvPr id="2" name="TextBox 1">
          <a:hlinkClick xmlns:r="http://schemas.openxmlformats.org/officeDocument/2006/relationships" r:id="rId6"/>
          <a:extLst>
            <a:ext uri="{FF2B5EF4-FFF2-40B4-BE49-F238E27FC236}">
              <a16:creationId xmlns:a16="http://schemas.microsoft.com/office/drawing/2014/main" id="{44BAC8A9-3948-4388-A431-6DC413AD0C0B}"/>
            </a:ext>
          </a:extLst>
        </xdr:cNvPr>
        <xdr:cNvSpPr txBox="1">
          <a:spLocks noChangeAspect="1"/>
        </xdr:cNvSpPr>
      </xdr:nvSpPr>
      <xdr:spPr>
        <a:xfrm>
          <a:off x="9466409" y="0"/>
          <a:ext cx="1695527" cy="561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Upgrade</a:t>
          </a:r>
        </a:p>
      </xdr:txBody>
    </xdr:sp>
    <xdr:clientData/>
  </xdr:twoCellAnchor>
  <xdr:twoCellAnchor editAs="absolute">
    <xdr:from>
      <xdr:col>34</xdr:col>
      <xdr:colOff>143424</xdr:colOff>
      <xdr:row>0</xdr:row>
      <xdr:rowOff>1</xdr:rowOff>
    </xdr:from>
    <xdr:to>
      <xdr:col>44</xdr:col>
      <xdr:colOff>113503</xdr:colOff>
      <xdr:row>0</xdr:row>
      <xdr:rowOff>561776</xdr:rowOff>
    </xdr:to>
    <xdr:sp macro="" textlink="">
      <xdr:nvSpPr>
        <xdr:cNvPr id="3" name="TextBox 2">
          <a:hlinkClick xmlns:r="http://schemas.openxmlformats.org/officeDocument/2006/relationships" r:id="rId3"/>
          <a:extLst>
            <a:ext uri="{FF2B5EF4-FFF2-40B4-BE49-F238E27FC236}">
              <a16:creationId xmlns:a16="http://schemas.microsoft.com/office/drawing/2014/main" id="{236028D9-D90D-494E-8AF6-B049FF7DEE1F}"/>
            </a:ext>
          </a:extLst>
        </xdr:cNvPr>
        <xdr:cNvSpPr txBox="1">
          <a:spLocks noChangeAspect="1"/>
        </xdr:cNvSpPr>
      </xdr:nvSpPr>
      <xdr:spPr>
        <a:xfrm>
          <a:off x="6035266" y="1"/>
          <a:ext cx="1695362" cy="56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44</xdr:col>
      <xdr:colOff>132768</xdr:colOff>
      <xdr:row>0</xdr:row>
      <xdr:rowOff>0</xdr:rowOff>
    </xdr:from>
    <xdr:to>
      <xdr:col>54</xdr:col>
      <xdr:colOff>97756</xdr:colOff>
      <xdr:row>0</xdr:row>
      <xdr:rowOff>561776</xdr:rowOff>
    </xdr:to>
    <xdr:sp macro="" textlink="">
      <xdr:nvSpPr>
        <xdr:cNvPr id="5" name="TextBox 4">
          <a:hlinkClick xmlns:r="http://schemas.openxmlformats.org/officeDocument/2006/relationships" r:id="rId7"/>
          <a:extLst>
            <a:ext uri="{FF2B5EF4-FFF2-40B4-BE49-F238E27FC236}">
              <a16:creationId xmlns:a16="http://schemas.microsoft.com/office/drawing/2014/main" id="{46C4E742-2E47-43DF-B76E-BA8689E08CF0}"/>
            </a:ext>
          </a:extLst>
        </xdr:cNvPr>
        <xdr:cNvSpPr txBox="1">
          <a:spLocks noChangeAspect="1"/>
        </xdr:cNvSpPr>
      </xdr:nvSpPr>
      <xdr:spPr>
        <a:xfrm>
          <a:off x="7749893" y="0"/>
          <a:ext cx="1690271" cy="561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25</xdr:col>
      <xdr:colOff>600</xdr:colOff>
      <xdr:row>0</xdr:row>
      <xdr:rowOff>0</xdr:rowOff>
    </xdr:from>
    <xdr:to>
      <xdr:col>34</xdr:col>
      <xdr:colOff>134521</xdr:colOff>
      <xdr:row>0</xdr:row>
      <xdr:rowOff>561776</xdr:rowOff>
    </xdr:to>
    <xdr:sp macro="" textlink="">
      <xdr:nvSpPr>
        <xdr:cNvPr id="6" name="TextBox 5">
          <a:hlinkClick xmlns:r="http://schemas.openxmlformats.org/officeDocument/2006/relationships" r:id="rId8"/>
          <a:extLst>
            <a:ext uri="{FF2B5EF4-FFF2-40B4-BE49-F238E27FC236}">
              <a16:creationId xmlns:a16="http://schemas.microsoft.com/office/drawing/2014/main" id="{0DC5A015-EE47-4DCB-AD7A-E52EF0C64E95}"/>
            </a:ext>
          </a:extLst>
        </xdr:cNvPr>
        <xdr:cNvSpPr txBox="1">
          <a:spLocks noChangeAspect="1"/>
        </xdr:cNvSpPr>
      </xdr:nvSpPr>
      <xdr:spPr>
        <a:xfrm>
          <a:off x="4339687" y="0"/>
          <a:ext cx="1686676" cy="561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66</xdr:col>
      <xdr:colOff>87747</xdr:colOff>
      <xdr:row>0</xdr:row>
      <xdr:rowOff>135263</xdr:rowOff>
    </xdr:from>
    <xdr:to>
      <xdr:col>68</xdr:col>
      <xdr:colOff>26505</xdr:colOff>
      <xdr:row>0</xdr:row>
      <xdr:rowOff>410628</xdr:rowOff>
    </xdr:to>
    <xdr:pic>
      <xdr:nvPicPr>
        <xdr:cNvPr id="7" name="Picture 6">
          <a:hlinkClick xmlns:r="http://schemas.openxmlformats.org/officeDocument/2006/relationships" r:id="rId9"/>
          <a:extLst>
            <a:ext uri="{FF2B5EF4-FFF2-40B4-BE49-F238E27FC236}">
              <a16:creationId xmlns:a16="http://schemas.microsoft.com/office/drawing/2014/main" id="{EF9514BC-1387-4535-ABA9-037F780F4B63}"/>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500494" y="135263"/>
          <a:ext cx="283815" cy="275365"/>
        </a:xfrm>
        <a:prstGeom prst="rect">
          <a:avLst/>
        </a:prstGeom>
      </xdr:spPr>
    </xdr:pic>
    <xdr:clientData/>
  </xdr:twoCellAnchor>
  <xdr:twoCellAnchor editAs="absolute">
    <xdr:from>
      <xdr:col>0</xdr:col>
      <xdr:colOff>0</xdr:colOff>
      <xdr:row>0</xdr:row>
      <xdr:rowOff>0</xdr:rowOff>
    </xdr:from>
    <xdr:to>
      <xdr:col>9</xdr:col>
      <xdr:colOff>87755</xdr:colOff>
      <xdr:row>0</xdr:row>
      <xdr:rowOff>561564</xdr:rowOff>
    </xdr:to>
    <xdr:sp macro="" textlink="">
      <xdr:nvSpPr>
        <xdr:cNvPr id="8" name="TextBox 7">
          <a:extLst>
            <a:ext uri="{FF2B5EF4-FFF2-40B4-BE49-F238E27FC236}">
              <a16:creationId xmlns:a16="http://schemas.microsoft.com/office/drawing/2014/main" id="{FC59B8F6-0503-4EFA-A199-E7A17FEA047E}"/>
            </a:ext>
          </a:extLst>
        </xdr:cNvPr>
        <xdr:cNvSpPr txBox="1">
          <a:spLocks noChangeAspect="1"/>
        </xdr:cNvSpPr>
      </xdr:nvSpPr>
      <xdr:spPr>
        <a:xfrm>
          <a:off x="0" y="0"/>
          <a:ext cx="1666389" cy="561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38100</xdr:colOff>
      <xdr:row>22</xdr:row>
      <xdr:rowOff>28575</xdr:rowOff>
    </xdr:from>
    <xdr:to>
      <xdr:col>30</xdr:col>
      <xdr:colOff>104775</xdr:colOff>
      <xdr:row>54</xdr:row>
      <xdr:rowOff>28575</xdr:rowOff>
    </xdr:to>
    <xdr:graphicFrame macro="">
      <xdr:nvGraphicFramePr>
        <xdr:cNvPr id="9" name="Fixed_Costs_Chart" hidden="1">
          <a:extLst>
            <a:ext uri="{FF2B5EF4-FFF2-40B4-BE49-F238E27FC236}">
              <a16:creationId xmlns:a16="http://schemas.microsoft.com/office/drawing/2014/main" id="{EA88C4AB-BFA2-4642-9DCF-6C889281B7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67</xdr:col>
      <xdr:colOff>135658</xdr:colOff>
      <xdr:row>8</xdr:row>
      <xdr:rowOff>25166</xdr:rowOff>
    </xdr:from>
    <xdr:to>
      <xdr:col>70</xdr:col>
      <xdr:colOff>135658</xdr:colOff>
      <xdr:row>10</xdr:row>
      <xdr:rowOff>49228</xdr:rowOff>
    </xdr:to>
    <xdr:sp macro="[0]!MPP_Rehab_Profit_5" textlink="">
      <xdr:nvSpPr>
        <xdr:cNvPr id="54" name="Rounded Rectangle 53">
          <a:extLst>
            <a:ext uri="{FF2B5EF4-FFF2-40B4-BE49-F238E27FC236}">
              <a16:creationId xmlns:a16="http://schemas.microsoft.com/office/drawing/2014/main" id="{00000000-0008-0000-0D00-000036000000}"/>
            </a:ext>
          </a:extLst>
        </xdr:cNvPr>
        <xdr:cNvSpPr/>
      </xdr:nvSpPr>
      <xdr:spPr>
        <a:xfrm>
          <a:off x="11588518" y="1434866"/>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5%</a:t>
          </a:r>
        </a:p>
      </xdr:txBody>
    </xdr:sp>
    <xdr:clientData/>
  </xdr:twoCellAnchor>
  <xdr:twoCellAnchor>
    <xdr:from>
      <xdr:col>71</xdr:col>
      <xdr:colOff>41912</xdr:colOff>
      <xdr:row>8</xdr:row>
      <xdr:rowOff>25166</xdr:rowOff>
    </xdr:from>
    <xdr:to>
      <xdr:col>74</xdr:col>
      <xdr:colOff>41912</xdr:colOff>
      <xdr:row>10</xdr:row>
      <xdr:rowOff>49228</xdr:rowOff>
    </xdr:to>
    <xdr:sp macro="[0]!MPP_Rehab_Profit_10" textlink="">
      <xdr:nvSpPr>
        <xdr:cNvPr id="55" name="Rounded Rectangle 54">
          <a:extLst>
            <a:ext uri="{FF2B5EF4-FFF2-40B4-BE49-F238E27FC236}">
              <a16:creationId xmlns:a16="http://schemas.microsoft.com/office/drawing/2014/main" id="{00000000-0008-0000-0D00-000037000000}"/>
            </a:ext>
          </a:extLst>
        </xdr:cNvPr>
        <xdr:cNvSpPr/>
      </xdr:nvSpPr>
      <xdr:spPr>
        <a:xfrm>
          <a:off x="12104372" y="1434866"/>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10%</a:t>
          </a:r>
        </a:p>
      </xdr:txBody>
    </xdr:sp>
    <xdr:clientData/>
  </xdr:twoCellAnchor>
  <xdr:twoCellAnchor>
    <xdr:from>
      <xdr:col>74</xdr:col>
      <xdr:colOff>99061</xdr:colOff>
      <xdr:row>8</xdr:row>
      <xdr:rowOff>25166</xdr:rowOff>
    </xdr:from>
    <xdr:to>
      <xdr:col>77</xdr:col>
      <xdr:colOff>99061</xdr:colOff>
      <xdr:row>10</xdr:row>
      <xdr:rowOff>49228</xdr:rowOff>
    </xdr:to>
    <xdr:sp macro="[0]!MPP_Rehab_Profit_15" textlink="">
      <xdr:nvSpPr>
        <xdr:cNvPr id="56" name="Rounded Rectangle 55">
          <a:extLst>
            <a:ext uri="{FF2B5EF4-FFF2-40B4-BE49-F238E27FC236}">
              <a16:creationId xmlns:a16="http://schemas.microsoft.com/office/drawing/2014/main" id="{00000000-0008-0000-0D00-000038000000}"/>
            </a:ext>
          </a:extLst>
        </xdr:cNvPr>
        <xdr:cNvSpPr/>
      </xdr:nvSpPr>
      <xdr:spPr>
        <a:xfrm>
          <a:off x="12618721" y="1434866"/>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15%</a:t>
          </a:r>
        </a:p>
      </xdr:txBody>
    </xdr:sp>
    <xdr:clientData/>
  </xdr:twoCellAnchor>
  <xdr:twoCellAnchor>
    <xdr:from>
      <xdr:col>78</xdr:col>
      <xdr:colOff>14840</xdr:colOff>
      <xdr:row>8</xdr:row>
      <xdr:rowOff>25166</xdr:rowOff>
    </xdr:from>
    <xdr:to>
      <xdr:col>81</xdr:col>
      <xdr:colOff>14840</xdr:colOff>
      <xdr:row>10</xdr:row>
      <xdr:rowOff>49228</xdr:rowOff>
    </xdr:to>
    <xdr:sp macro="[0]!MPP_Rehab_Profit_20" textlink="">
      <xdr:nvSpPr>
        <xdr:cNvPr id="61" name="Rounded Rectangle 60">
          <a:extLst>
            <a:ext uri="{FF2B5EF4-FFF2-40B4-BE49-F238E27FC236}">
              <a16:creationId xmlns:a16="http://schemas.microsoft.com/office/drawing/2014/main" id="{00000000-0008-0000-0D00-00003D000000}"/>
            </a:ext>
          </a:extLst>
        </xdr:cNvPr>
        <xdr:cNvSpPr/>
      </xdr:nvSpPr>
      <xdr:spPr>
        <a:xfrm>
          <a:off x="13144100" y="1434866"/>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20%</a:t>
          </a:r>
        </a:p>
      </xdr:txBody>
    </xdr:sp>
    <xdr:clientData/>
  </xdr:twoCellAnchor>
  <xdr:twoCellAnchor>
    <xdr:from>
      <xdr:col>81</xdr:col>
      <xdr:colOff>92545</xdr:colOff>
      <xdr:row>8</xdr:row>
      <xdr:rowOff>25166</xdr:rowOff>
    </xdr:from>
    <xdr:to>
      <xdr:col>84</xdr:col>
      <xdr:colOff>92545</xdr:colOff>
      <xdr:row>10</xdr:row>
      <xdr:rowOff>49228</xdr:rowOff>
    </xdr:to>
    <xdr:sp macro="[0]!MPP_Rehab_Profit_25" textlink="">
      <xdr:nvSpPr>
        <xdr:cNvPr id="62" name="Rounded Rectangle 61">
          <a:extLst>
            <a:ext uri="{FF2B5EF4-FFF2-40B4-BE49-F238E27FC236}">
              <a16:creationId xmlns:a16="http://schemas.microsoft.com/office/drawing/2014/main" id="{00000000-0008-0000-0D00-00003E000000}"/>
            </a:ext>
          </a:extLst>
        </xdr:cNvPr>
        <xdr:cNvSpPr/>
      </xdr:nvSpPr>
      <xdr:spPr>
        <a:xfrm>
          <a:off x="13679005" y="1434866"/>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25%</a:t>
          </a:r>
        </a:p>
      </xdr:txBody>
    </xdr:sp>
    <xdr:clientData/>
  </xdr:twoCellAnchor>
  <xdr:twoCellAnchor>
    <xdr:from>
      <xdr:col>84</xdr:col>
      <xdr:colOff>151499</xdr:colOff>
      <xdr:row>8</xdr:row>
      <xdr:rowOff>23261</xdr:rowOff>
    </xdr:from>
    <xdr:to>
      <xdr:col>87</xdr:col>
      <xdr:colOff>151499</xdr:colOff>
      <xdr:row>10</xdr:row>
      <xdr:rowOff>47323</xdr:rowOff>
    </xdr:to>
    <xdr:sp macro="[0]!MPP_Rehab_Profit_30" textlink="">
      <xdr:nvSpPr>
        <xdr:cNvPr id="63" name="Rounded Rectangle 62">
          <a:extLst>
            <a:ext uri="{FF2B5EF4-FFF2-40B4-BE49-F238E27FC236}">
              <a16:creationId xmlns:a16="http://schemas.microsoft.com/office/drawing/2014/main" id="{00000000-0008-0000-0D00-00003F000000}"/>
            </a:ext>
          </a:extLst>
        </xdr:cNvPr>
        <xdr:cNvSpPr/>
      </xdr:nvSpPr>
      <xdr:spPr>
        <a:xfrm>
          <a:off x="14195159" y="1432961"/>
          <a:ext cx="457200" cy="1917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0" cap="none" spc="0">
              <a:ln w="18415" cmpd="sng">
                <a:noFill/>
                <a:prstDash val="solid"/>
              </a:ln>
              <a:solidFill>
                <a:sysClr val="windowText" lastClr="000000"/>
              </a:solidFill>
              <a:effectLst>
                <a:outerShdw blurRad="63500" dir="3600000" algn="tl" rotWithShape="0">
                  <a:srgbClr val="000000">
                    <a:alpha val="70000"/>
                  </a:srgbClr>
                </a:outerShdw>
              </a:effectLst>
              <a:latin typeface="Calibri Light" panose="020F0302020204030204" pitchFamily="34" charset="0"/>
            </a:rPr>
            <a:t>30%</a:t>
          </a:r>
        </a:p>
      </xdr:txBody>
    </xdr:sp>
    <xdr:clientData/>
  </xdr:twoCellAnchor>
  <xdr:twoCellAnchor>
    <xdr:from>
      <xdr:col>66</xdr:col>
      <xdr:colOff>47625</xdr:colOff>
      <xdr:row>38</xdr:row>
      <xdr:rowOff>47625</xdr:rowOff>
    </xdr:from>
    <xdr:to>
      <xdr:col>81</xdr:col>
      <xdr:colOff>105335</xdr:colOff>
      <xdr:row>65</xdr:row>
      <xdr:rowOff>38099</xdr:rowOff>
    </xdr:to>
    <xdr:graphicFrame macro="">
      <xdr:nvGraphicFramePr>
        <xdr:cNvPr id="43" name="Chart 42">
          <a:extLst>
            <a:ext uri="{FF2B5EF4-FFF2-40B4-BE49-F238E27FC236}">
              <a16:creationId xmlns:a16="http://schemas.microsoft.com/office/drawing/2014/main" id="{00000000-0008-0000-0D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97</xdr:col>
      <xdr:colOff>76200</xdr:colOff>
      <xdr:row>28</xdr:row>
      <xdr:rowOff>19051</xdr:rowOff>
    </xdr:from>
    <xdr:to>
      <xdr:col>98</xdr:col>
      <xdr:colOff>144780</xdr:colOff>
      <xdr:row>30</xdr:row>
      <xdr:rowOff>69620</xdr:rowOff>
    </xdr:to>
    <xdr:pic macro="[0]!HELP_MAXIMUM_PURCHASE_PRICE">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16162020" y="2868931"/>
          <a:ext cx="228600" cy="218209"/>
        </a:xfrm>
        <a:prstGeom prst="rect">
          <a:avLst/>
        </a:prstGeom>
      </xdr:spPr>
    </xdr:pic>
    <xdr:clientData/>
  </xdr:twoCellAnchor>
  <xdr:twoCellAnchor editAs="oneCell">
    <xdr:from>
      <xdr:col>32</xdr:col>
      <xdr:colOff>57150</xdr:colOff>
      <xdr:row>5</xdr:row>
      <xdr:rowOff>30481</xdr:rowOff>
    </xdr:from>
    <xdr:to>
      <xdr:col>33</xdr:col>
      <xdr:colOff>123464</xdr:colOff>
      <xdr:row>7</xdr:row>
      <xdr:rowOff>75526</xdr:rowOff>
    </xdr:to>
    <xdr:pic macro="[0]!HELP_ARV">
      <xdr:nvPicPr>
        <xdr:cNvPr id="74" name="Picture 73">
          <a:extLst>
            <a:ext uri="{FF2B5EF4-FFF2-40B4-BE49-F238E27FC236}">
              <a16:creationId xmlns:a16="http://schemas.microsoft.com/office/drawing/2014/main" id="{00000000-0008-0000-0D00-00004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5741670" y="1203961"/>
          <a:ext cx="228600" cy="212685"/>
        </a:xfrm>
        <a:prstGeom prst="rect">
          <a:avLst/>
        </a:prstGeom>
      </xdr:spPr>
    </xdr:pic>
    <xdr:clientData/>
  </xdr:twoCellAnchor>
  <xdr:twoCellAnchor editAs="oneCell">
    <xdr:from>
      <xdr:col>32</xdr:col>
      <xdr:colOff>28575</xdr:colOff>
      <xdr:row>80</xdr:row>
      <xdr:rowOff>22860</xdr:rowOff>
    </xdr:from>
    <xdr:to>
      <xdr:col>33</xdr:col>
      <xdr:colOff>114260</xdr:colOff>
      <xdr:row>83</xdr:row>
      <xdr:rowOff>0</xdr:rowOff>
    </xdr:to>
    <xdr:pic macro="[0]!HELP_FIXED_COSTS">
      <xdr:nvPicPr>
        <xdr:cNvPr id="75" name="Picture 74">
          <a:extLst>
            <a:ext uri="{FF2B5EF4-FFF2-40B4-BE49-F238E27FC236}">
              <a16:creationId xmlns:a16="http://schemas.microsoft.com/office/drawing/2014/main" id="{00000000-0008-0000-0D00-00004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5713095" y="6812280"/>
          <a:ext cx="245706" cy="228600"/>
        </a:xfrm>
        <a:prstGeom prst="rect">
          <a:avLst/>
        </a:prstGeom>
      </xdr:spPr>
    </xdr:pic>
    <xdr:clientData/>
  </xdr:twoCellAnchor>
  <xdr:twoCellAnchor>
    <xdr:from>
      <xdr:col>97</xdr:col>
      <xdr:colOff>59055</xdr:colOff>
      <xdr:row>5</xdr:row>
      <xdr:rowOff>32386</xdr:rowOff>
    </xdr:from>
    <xdr:to>
      <xdr:col>98</xdr:col>
      <xdr:colOff>127635</xdr:colOff>
      <xdr:row>7</xdr:row>
      <xdr:rowOff>75417</xdr:rowOff>
    </xdr:to>
    <xdr:pic macro="[0]!HELP_REHABBER_PROFIT">
      <xdr:nvPicPr>
        <xdr:cNvPr id="78" name="Picture 77">
          <a:extLst>
            <a:ext uri="{FF2B5EF4-FFF2-40B4-BE49-F238E27FC236}">
              <a16:creationId xmlns:a16="http://schemas.microsoft.com/office/drawing/2014/main" id="{00000000-0008-0000-0D00-00004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16144875" y="1205866"/>
          <a:ext cx="228600" cy="210671"/>
        </a:xfrm>
        <a:prstGeom prst="rect">
          <a:avLst/>
        </a:prstGeom>
      </xdr:spPr>
    </xdr:pic>
    <xdr:clientData/>
  </xdr:twoCellAnchor>
  <xdr:twoCellAnchor>
    <xdr:from>
      <xdr:col>97</xdr:col>
      <xdr:colOff>57151</xdr:colOff>
      <xdr:row>44</xdr:row>
      <xdr:rowOff>68579</xdr:rowOff>
    </xdr:from>
    <xdr:to>
      <xdr:col>98</xdr:col>
      <xdr:colOff>104351</xdr:colOff>
      <xdr:row>46</xdr:row>
      <xdr:rowOff>83819</xdr:rowOff>
    </xdr:to>
    <xdr:pic macro="[0]!HELP_SEVENTY_PERCENT_RULE">
      <xdr:nvPicPr>
        <xdr:cNvPr id="12" name="Picture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142971" y="4259579"/>
          <a:ext cx="207220" cy="182880"/>
        </a:xfrm>
        <a:prstGeom prst="rect">
          <a:avLst/>
        </a:prstGeom>
      </xdr:spPr>
    </xdr:pic>
    <xdr:clientData/>
  </xdr:twoCellAnchor>
  <xdr:twoCellAnchor>
    <xdr:from>
      <xdr:col>100</xdr:col>
      <xdr:colOff>76200</xdr:colOff>
      <xdr:row>18</xdr:row>
      <xdr:rowOff>76200</xdr:rowOff>
    </xdr:from>
    <xdr:to>
      <xdr:col>115</xdr:col>
      <xdr:colOff>47625</xdr:colOff>
      <xdr:row>45</xdr:row>
      <xdr:rowOff>38100</xdr:rowOff>
    </xdr:to>
    <xdr:graphicFrame macro="">
      <xdr:nvGraphicFramePr>
        <xdr:cNvPr id="95" name="Chart 94">
          <a:extLst>
            <a:ext uri="{FF2B5EF4-FFF2-40B4-BE49-F238E27FC236}">
              <a16:creationId xmlns:a16="http://schemas.microsoft.com/office/drawing/2014/main" id="{00000000-0008-0000-0D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131</xdr:col>
      <xdr:colOff>19051</xdr:colOff>
      <xdr:row>24</xdr:row>
      <xdr:rowOff>38100</xdr:rowOff>
    </xdr:from>
    <xdr:to>
      <xdr:col>132</xdr:col>
      <xdr:colOff>68496</xdr:colOff>
      <xdr:row>26</xdr:row>
      <xdr:rowOff>51647</xdr:rowOff>
    </xdr:to>
    <xdr:pic macro="[0]!HELP_SEVENTY_PERCENT_RULE">
      <xdr:nvPicPr>
        <xdr:cNvPr id="98" name="Picture 97">
          <a:extLst>
            <a:ext uri="{FF2B5EF4-FFF2-40B4-BE49-F238E27FC236}">
              <a16:creationId xmlns:a16="http://schemas.microsoft.com/office/drawing/2014/main" id="{00000000-0008-0000-0D00-000062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5910984" y="2827867"/>
          <a:ext cx="210312" cy="182880"/>
        </a:xfrm>
        <a:prstGeom prst="rect">
          <a:avLst/>
        </a:prstGeom>
      </xdr:spPr>
    </xdr:pic>
    <xdr:clientData/>
  </xdr:twoCellAnchor>
  <xdr:twoCellAnchor editAs="absolute">
    <xdr:from>
      <xdr:col>75</xdr:col>
      <xdr:colOff>19979</xdr:colOff>
      <xdr:row>2</xdr:row>
      <xdr:rowOff>1693</xdr:rowOff>
    </xdr:from>
    <xdr:to>
      <xdr:col>133</xdr:col>
      <xdr:colOff>142119</xdr:colOff>
      <xdr:row>3</xdr:row>
      <xdr:rowOff>11492</xdr:rowOff>
    </xdr:to>
    <xdr:sp macro="[0]!Deal_Analysis_Settings" textlink="'ANALYSIS DATABASE'!C36">
      <xdr:nvSpPr>
        <xdr:cNvPr id="14" name="TextBox 13">
          <a:extLst>
            <a:ext uri="{FF2B5EF4-FFF2-40B4-BE49-F238E27FC236}">
              <a16:creationId xmlns:a16="http://schemas.microsoft.com/office/drawing/2014/main" id="{00000000-0008-0000-0D00-00000E000000}"/>
            </a:ext>
          </a:extLst>
        </xdr:cNvPr>
        <xdr:cNvSpPr txBox="1"/>
      </xdr:nvSpPr>
      <xdr:spPr>
        <a:xfrm>
          <a:off x="12458700" y="666749"/>
          <a:ext cx="40100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06855F3-415C-4B32-916C-CDEDF197FF35}" type="TxLink">
            <a:rPr lang="en-US" sz="1200" b="0" i="0" u="sng" strike="noStrike">
              <a:solidFill>
                <a:srgbClr val="398CCC"/>
              </a:solidFill>
              <a:latin typeface="Calibri Light"/>
              <a:cs typeface="Calibri Light"/>
            </a:rPr>
            <a:pPr algn="ctr"/>
            <a:t>Change Settings to Analyze Profitability by Known Purchase Price</a:t>
          </a:fld>
          <a:endParaRPr lang="en-US" sz="3600" b="0" i="0" u="sng">
            <a:solidFill>
              <a:srgbClr val="398CCC"/>
            </a:solidFill>
            <a:latin typeface="Calibri Light" panose="020F0302020204030204" pitchFamily="34" charset="0"/>
          </a:endParaRPr>
        </a:p>
      </xdr:txBody>
    </xdr:sp>
    <xdr:clientData/>
  </xdr:twoCellAnchor>
  <xdr:twoCellAnchor>
    <xdr:from>
      <xdr:col>2</xdr:col>
      <xdr:colOff>33705</xdr:colOff>
      <xdr:row>80</xdr:row>
      <xdr:rowOff>21354</xdr:rowOff>
    </xdr:from>
    <xdr:to>
      <xdr:col>33</xdr:col>
      <xdr:colOff>120774</xdr:colOff>
      <xdr:row>89</xdr:row>
      <xdr:rowOff>23706</xdr:rowOff>
    </xdr:to>
    <xdr:sp macro="[0]!HELP_FIXED_COSTS" textlink="">
      <xdr:nvSpPr>
        <xdr:cNvPr id="59" name="Rectangle 58">
          <a:extLst>
            <a:ext uri="{FF2B5EF4-FFF2-40B4-BE49-F238E27FC236}">
              <a16:creationId xmlns:a16="http://schemas.microsoft.com/office/drawing/2014/main" id="{00000000-0008-0000-0D00-00003B000000}"/>
            </a:ext>
          </a:extLst>
        </xdr:cNvPr>
        <xdr:cNvSpPr/>
      </xdr:nvSpPr>
      <xdr:spPr>
        <a:xfrm>
          <a:off x="806289" y="7556688"/>
          <a:ext cx="5008319" cy="764352"/>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73</xdr:col>
      <xdr:colOff>152605</xdr:colOff>
      <xdr:row>2</xdr:row>
      <xdr:rowOff>7820</xdr:rowOff>
    </xdr:from>
    <xdr:to>
      <xdr:col>75</xdr:col>
      <xdr:colOff>76681</xdr:colOff>
      <xdr:row>3</xdr:row>
      <xdr:rowOff>349</xdr:rowOff>
    </xdr:to>
    <xdr:pic macro="[0]!Deal_Analysis_Settings">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2112887" y="673025"/>
          <a:ext cx="246305" cy="274320"/>
        </a:xfrm>
        <a:prstGeom prst="rect">
          <a:avLst/>
        </a:prstGeom>
      </xdr:spPr>
    </xdr:pic>
    <xdr:clientData/>
  </xdr:twoCellAnchor>
  <xdr:twoCellAnchor editAs="oneCell">
    <xdr:from>
      <xdr:col>0</xdr:col>
      <xdr:colOff>116428</xdr:colOff>
      <xdr:row>1</xdr:row>
      <xdr:rowOff>85725</xdr:rowOff>
    </xdr:from>
    <xdr:to>
      <xdr:col>1</xdr:col>
      <xdr:colOff>159860</xdr:colOff>
      <xdr:row>2</xdr:row>
      <xdr:rowOff>264795</xdr:rowOff>
    </xdr:to>
    <xdr:pic macro="[0]!Key_Rehab_Analyzer_Calculator">
      <xdr:nvPicPr>
        <xdr:cNvPr id="71" name="Rehab_Analyzer_Unlock_Icon" hidden="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16428" y="658470"/>
          <a:ext cx="273698" cy="273698"/>
        </a:xfrm>
        <a:prstGeom prst="rect">
          <a:avLst/>
        </a:prstGeom>
      </xdr:spPr>
    </xdr:pic>
    <xdr:clientData/>
  </xdr:twoCellAnchor>
  <xdr:oneCellAnchor>
    <xdr:from>
      <xdr:col>35</xdr:col>
      <xdr:colOff>22861</xdr:colOff>
      <xdr:row>80</xdr:row>
      <xdr:rowOff>24766</xdr:rowOff>
    </xdr:from>
    <xdr:ext cx="228600" cy="210773"/>
    <xdr:pic macro="[0]!HELP_TOTAL_REPAIR_ESTIMATE">
      <xdr:nvPicPr>
        <xdr:cNvPr id="80" name="Picture 79">
          <a:extLst>
            <a:ext uri="{FF2B5EF4-FFF2-40B4-BE49-F238E27FC236}">
              <a16:creationId xmlns:a16="http://schemas.microsoft.com/office/drawing/2014/main" id="{00000000-0008-0000-0D00-00005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6187441" y="6814186"/>
          <a:ext cx="228600" cy="210773"/>
        </a:xfrm>
        <a:prstGeom prst="rect">
          <a:avLst/>
        </a:prstGeom>
      </xdr:spPr>
    </xdr:pic>
    <xdr:clientData/>
  </xdr:oneCellAnchor>
  <xdr:twoCellAnchor>
    <xdr:from>
      <xdr:col>35</xdr:col>
      <xdr:colOff>38101</xdr:colOff>
      <xdr:row>80</xdr:row>
      <xdr:rowOff>29632</xdr:rowOff>
    </xdr:from>
    <xdr:to>
      <xdr:col>64</xdr:col>
      <xdr:colOff>91441</xdr:colOff>
      <xdr:row>90</xdr:row>
      <xdr:rowOff>8466</xdr:rowOff>
    </xdr:to>
    <xdr:sp macro="[0]!HELP_TOTAL_REPAIR_ESTIMATE" textlink="">
      <xdr:nvSpPr>
        <xdr:cNvPr id="48" name="Rectangle 47">
          <a:extLst>
            <a:ext uri="{FF2B5EF4-FFF2-40B4-BE49-F238E27FC236}">
              <a16:creationId xmlns:a16="http://schemas.microsoft.com/office/drawing/2014/main" id="{C6CC1A2F-1680-4D76-BC08-625EA52FA8BB}"/>
            </a:ext>
          </a:extLst>
        </xdr:cNvPr>
        <xdr:cNvSpPr/>
      </xdr:nvSpPr>
      <xdr:spPr>
        <a:xfrm>
          <a:off x="5956301" y="7560732"/>
          <a:ext cx="4718473" cy="825501"/>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142875</xdr:colOff>
      <xdr:row>31</xdr:row>
      <xdr:rowOff>66675</xdr:rowOff>
    </xdr:from>
    <xdr:to>
      <xdr:col>27</xdr:col>
      <xdr:colOff>114300</xdr:colOff>
      <xdr:row>45</xdr:row>
      <xdr:rowOff>76200</xdr:rowOff>
    </xdr:to>
    <xdr:sp macro="" textlink="$AE$16">
      <xdr:nvSpPr>
        <xdr:cNvPr id="4" name="Fixed_Costs_Description_Box2" hidden="1">
          <a:extLst>
            <a:ext uri="{FF2B5EF4-FFF2-40B4-BE49-F238E27FC236}">
              <a16:creationId xmlns:a16="http://schemas.microsoft.com/office/drawing/2014/main" id="{42A7265A-45D9-4744-8AE1-A745A644B3A3}"/>
            </a:ext>
          </a:extLst>
        </xdr:cNvPr>
        <xdr:cNvSpPr txBox="1"/>
      </xdr:nvSpPr>
      <xdr:spPr>
        <a:xfrm>
          <a:off x="2019300" y="3486150"/>
          <a:ext cx="3048000" cy="1209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3295A6-CD5B-452D-A08C-F92D9DB0B67B}" type="TxLink">
            <a:rPr lang="en-US" sz="4800" b="1" i="0" u="none" strike="noStrike">
              <a:solidFill>
                <a:srgbClr val="F79646"/>
              </a:solidFill>
              <a:latin typeface="Calibri"/>
              <a:cs typeface="Calibri"/>
            </a:rPr>
            <a:pPr algn="ctr"/>
            <a:t>15%</a:t>
          </a:fld>
          <a:endParaRPr lang="en-US" sz="7200" b="1">
            <a:solidFill>
              <a:schemeClr val="accent1"/>
            </a:solidFill>
            <a:latin typeface="Calibri Light" panose="020F0302020204030204" pitchFamily="34" charset="0"/>
            <a:cs typeface="Calibri Light" panose="020F0302020204030204" pitchFamily="34" charset="0"/>
          </a:endParaRPr>
        </a:p>
      </xdr:txBody>
    </xdr:sp>
    <xdr:clientData/>
  </xdr:twoCellAnchor>
  <xdr:twoCellAnchor>
    <xdr:from>
      <xdr:col>3</xdr:col>
      <xdr:colOff>142875</xdr:colOff>
      <xdr:row>50</xdr:row>
      <xdr:rowOff>28575</xdr:rowOff>
    </xdr:from>
    <xdr:to>
      <xdr:col>32</xdr:col>
      <xdr:colOff>19050</xdr:colOff>
      <xdr:row>58</xdr:row>
      <xdr:rowOff>0</xdr:rowOff>
    </xdr:to>
    <xdr:sp macro="" textlink="$N$124">
      <xdr:nvSpPr>
        <xdr:cNvPr id="68" name="Fixed_Costs_Description_Box" hidden="1">
          <a:extLst>
            <a:ext uri="{FF2B5EF4-FFF2-40B4-BE49-F238E27FC236}">
              <a16:creationId xmlns:a16="http://schemas.microsoft.com/office/drawing/2014/main" id="{F8A7E3BB-CCA6-4F78-84C8-C548166A9D98}"/>
            </a:ext>
          </a:extLst>
        </xdr:cNvPr>
        <xdr:cNvSpPr txBox="1"/>
      </xdr:nvSpPr>
      <xdr:spPr>
        <a:xfrm>
          <a:off x="1209675" y="5076825"/>
          <a:ext cx="4572000"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B83A248-6738-4653-87FF-72294815F5C6}" type="TxLink">
            <a:rPr lang="en-US" sz="1100" b="0" i="0" u="none" strike="noStrike">
              <a:solidFill>
                <a:srgbClr val="000000"/>
              </a:solidFill>
              <a:latin typeface="Myriad Pro"/>
              <a:cs typeface="Calibri Light" panose="020F0302020204030204" pitchFamily="34" charset="0"/>
            </a:rPr>
            <a:pPr algn="ctr"/>
            <a:t> </a:t>
          </a:fld>
          <a:endParaRPr lang="en-US" sz="2000" b="1">
            <a:solidFill>
              <a:schemeClr val="accent1"/>
            </a:solidFill>
            <a:latin typeface="Calibri Light" panose="020F0302020204030204" pitchFamily="34" charset="0"/>
            <a:cs typeface="Calibri Light" panose="020F0302020204030204" pitchFamily="34" charset="0"/>
          </a:endParaRPr>
        </a:p>
      </xdr:txBody>
    </xdr:sp>
    <xdr:clientData/>
  </xdr:twoCellAnchor>
  <xdr:twoCellAnchor>
    <xdr:from>
      <xdr:col>1</xdr:col>
      <xdr:colOff>42333</xdr:colOff>
      <xdr:row>71</xdr:row>
      <xdr:rowOff>12700</xdr:rowOff>
    </xdr:from>
    <xdr:to>
      <xdr:col>1</xdr:col>
      <xdr:colOff>355600</xdr:colOff>
      <xdr:row>80</xdr:row>
      <xdr:rowOff>42333</xdr:rowOff>
    </xdr:to>
    <xdr:sp macro="[0]!Navigate_Financing_Sheet" textlink="">
      <xdr:nvSpPr>
        <xdr:cNvPr id="6" name="Rectangle 5">
          <a:extLst>
            <a:ext uri="{FF2B5EF4-FFF2-40B4-BE49-F238E27FC236}">
              <a16:creationId xmlns:a16="http://schemas.microsoft.com/office/drawing/2014/main" id="{8F5F4986-663D-4D19-A7AD-3F49786B8579}"/>
            </a:ext>
          </a:extLst>
        </xdr:cNvPr>
        <xdr:cNvSpPr/>
      </xdr:nvSpPr>
      <xdr:spPr>
        <a:xfrm>
          <a:off x="270933" y="6781800"/>
          <a:ext cx="313267" cy="791633"/>
        </a:xfrm>
        <a:prstGeom prst="rect">
          <a:avLst/>
        </a:prstGeom>
        <a:noFill/>
      </xdr:spPr>
      <xdr:txBody>
        <a:bodyPr wrap="square" lIns="91440" tIns="45720" rIns="91440" bIns="45720" rtlCol="0" anchor="ctr">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editAs="oneCell">
    <xdr:from>
      <xdr:col>0</xdr:col>
      <xdr:colOff>169334</xdr:colOff>
      <xdr:row>65</xdr:row>
      <xdr:rowOff>47624</xdr:rowOff>
    </xdr:from>
    <xdr:to>
      <xdr:col>2</xdr:col>
      <xdr:colOff>36049</xdr:colOff>
      <xdr:row>71</xdr:row>
      <xdr:rowOff>9477</xdr:rowOff>
    </xdr:to>
    <xdr:pic>
      <xdr:nvPicPr>
        <xdr:cNvPr id="8" name="Picture 7">
          <a:extLst>
            <a:ext uri="{FF2B5EF4-FFF2-40B4-BE49-F238E27FC236}">
              <a16:creationId xmlns:a16="http://schemas.microsoft.com/office/drawing/2014/main" id="{521B333C-CE6C-431D-9113-5E2A726DE14A}"/>
            </a:ext>
          </a:extLst>
        </xdr:cNvPr>
        <xdr:cNvPicPr>
          <a:picLocks noChangeAspect="1"/>
        </xdr:cNvPicPr>
      </xdr:nvPicPr>
      <xdr:blipFill>
        <a:blip xmlns:r="http://schemas.openxmlformats.org/officeDocument/2006/relationships" r:embed="rId8"/>
        <a:stretch>
          <a:fillRect/>
        </a:stretch>
      </xdr:blipFill>
      <xdr:spPr>
        <a:xfrm rot="21046165">
          <a:off x="169334" y="6381749"/>
          <a:ext cx="476315" cy="475258"/>
        </a:xfrm>
        <a:prstGeom prst="rect">
          <a:avLst/>
        </a:prstGeom>
      </xdr:spPr>
    </xdr:pic>
    <xdr:clientData/>
  </xdr:twoCellAnchor>
  <xdr:twoCellAnchor editAs="absolute">
    <xdr:from>
      <xdr:col>35</xdr:col>
      <xdr:colOff>59266</xdr:colOff>
      <xdr:row>5</xdr:row>
      <xdr:rowOff>38099</xdr:rowOff>
    </xdr:from>
    <xdr:to>
      <xdr:col>36</xdr:col>
      <xdr:colOff>76533</xdr:colOff>
      <xdr:row>7</xdr:row>
      <xdr:rowOff>48365</xdr:rowOff>
    </xdr:to>
    <xdr:pic macro="[0]!Navigate_Category_Setup">
      <xdr:nvPicPr>
        <xdr:cNvPr id="50" name="Picture 49">
          <a:extLst>
            <a:ext uri="{FF2B5EF4-FFF2-40B4-BE49-F238E27FC236}">
              <a16:creationId xmlns:a16="http://schemas.microsoft.com/office/drawing/2014/main" id="{A5C53829-02A4-4417-8A8E-A372F5FD7E7F}"/>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012391" y="1228724"/>
          <a:ext cx="179192" cy="179705"/>
        </a:xfrm>
        <a:prstGeom prst="rect">
          <a:avLst/>
        </a:prstGeom>
      </xdr:spPr>
    </xdr:pic>
    <xdr:clientData/>
  </xdr:twoCellAnchor>
  <xdr:twoCellAnchor editAs="absolute">
    <xdr:from>
      <xdr:col>72</xdr:col>
      <xdr:colOff>17357</xdr:colOff>
      <xdr:row>0</xdr:row>
      <xdr:rowOff>153469</xdr:rowOff>
    </xdr:from>
    <xdr:to>
      <xdr:col>73</xdr:col>
      <xdr:colOff>125221</xdr:colOff>
      <xdr:row>0</xdr:row>
      <xdr:rowOff>426710</xdr:rowOff>
    </xdr:to>
    <xdr:pic>
      <xdr:nvPicPr>
        <xdr:cNvPr id="79" name="Picture 78" title="Help">
          <a:hlinkClick xmlns:r="http://schemas.openxmlformats.org/officeDocument/2006/relationships" r:id="rId10"/>
          <a:extLst>
            <a:ext uri="{FF2B5EF4-FFF2-40B4-BE49-F238E27FC236}">
              <a16:creationId xmlns:a16="http://schemas.microsoft.com/office/drawing/2014/main" id="{57EABB11-AC5D-4637-9409-B4F62A3FD52E}"/>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1963824" y="153469"/>
          <a:ext cx="266623" cy="276425"/>
        </a:xfrm>
        <a:prstGeom prst="rect">
          <a:avLst/>
        </a:prstGeom>
      </xdr:spPr>
    </xdr:pic>
    <xdr:clientData/>
  </xdr:twoCellAnchor>
  <xdr:twoCellAnchor editAs="absolute">
    <xdr:from>
      <xdr:col>55</xdr:col>
      <xdr:colOff>158507</xdr:colOff>
      <xdr:row>0</xdr:row>
      <xdr:rowOff>0</xdr:rowOff>
    </xdr:from>
    <xdr:to>
      <xdr:col>66</xdr:col>
      <xdr:colOff>51113</xdr:colOff>
      <xdr:row>0</xdr:row>
      <xdr:rowOff>561776</xdr:rowOff>
    </xdr:to>
    <xdr:sp macro="" textlink="">
      <xdr:nvSpPr>
        <xdr:cNvPr id="5" name="TextBox 4">
          <a:hlinkClick xmlns:r="http://schemas.openxmlformats.org/officeDocument/2006/relationships" r:id="rId12"/>
          <a:extLst>
            <a:ext uri="{FF2B5EF4-FFF2-40B4-BE49-F238E27FC236}">
              <a16:creationId xmlns:a16="http://schemas.microsoft.com/office/drawing/2014/main" id="{724D5375-67FA-4E67-910F-AAC8E7288B14}"/>
            </a:ext>
          </a:extLst>
        </xdr:cNvPr>
        <xdr:cNvSpPr txBox="1">
          <a:spLocks noChangeAspect="1"/>
        </xdr:cNvSpPr>
      </xdr:nvSpPr>
      <xdr:spPr>
        <a:xfrm>
          <a:off x="9466409" y="0"/>
          <a:ext cx="1695527" cy="561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Upgrade</a:t>
          </a:r>
        </a:p>
      </xdr:txBody>
    </xdr:sp>
    <xdr:clientData/>
  </xdr:twoCellAnchor>
  <xdr:twoCellAnchor editAs="absolute">
    <xdr:from>
      <xdr:col>35</xdr:col>
      <xdr:colOff>5402</xdr:colOff>
      <xdr:row>0</xdr:row>
      <xdr:rowOff>1</xdr:rowOff>
    </xdr:from>
    <xdr:to>
      <xdr:col>45</xdr:col>
      <xdr:colOff>61745</xdr:colOff>
      <xdr:row>0</xdr:row>
      <xdr:rowOff>561776</xdr:rowOff>
    </xdr:to>
    <xdr:sp macro="" textlink="">
      <xdr:nvSpPr>
        <xdr:cNvPr id="7" name="TextBox 6">
          <a:hlinkClick xmlns:r="http://schemas.openxmlformats.org/officeDocument/2006/relationships" r:id="rId13"/>
          <a:extLst>
            <a:ext uri="{FF2B5EF4-FFF2-40B4-BE49-F238E27FC236}">
              <a16:creationId xmlns:a16="http://schemas.microsoft.com/office/drawing/2014/main" id="{5CAF2BE6-ED6F-448E-AF86-8A297E954B34}"/>
            </a:ext>
          </a:extLst>
        </xdr:cNvPr>
        <xdr:cNvSpPr txBox="1">
          <a:spLocks noChangeAspect="1"/>
        </xdr:cNvSpPr>
      </xdr:nvSpPr>
      <xdr:spPr>
        <a:xfrm>
          <a:off x="6035266" y="1"/>
          <a:ext cx="1695362" cy="561775"/>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45</xdr:col>
      <xdr:colOff>81010</xdr:colOff>
      <xdr:row>0</xdr:row>
      <xdr:rowOff>0</xdr:rowOff>
    </xdr:from>
    <xdr:to>
      <xdr:col>55</xdr:col>
      <xdr:colOff>132262</xdr:colOff>
      <xdr:row>0</xdr:row>
      <xdr:rowOff>561776</xdr:rowOff>
    </xdr:to>
    <xdr:sp macro="" textlink="">
      <xdr:nvSpPr>
        <xdr:cNvPr id="10" name="TextBox 9">
          <a:hlinkClick xmlns:r="http://schemas.openxmlformats.org/officeDocument/2006/relationships" r:id="rId14"/>
          <a:extLst>
            <a:ext uri="{FF2B5EF4-FFF2-40B4-BE49-F238E27FC236}">
              <a16:creationId xmlns:a16="http://schemas.microsoft.com/office/drawing/2014/main" id="{0D2B1F1B-E577-42A6-8E51-D570D0420850}"/>
            </a:ext>
          </a:extLst>
        </xdr:cNvPr>
        <xdr:cNvSpPr txBox="1">
          <a:spLocks noChangeAspect="1"/>
        </xdr:cNvSpPr>
      </xdr:nvSpPr>
      <xdr:spPr>
        <a:xfrm>
          <a:off x="7749893" y="0"/>
          <a:ext cx="1690271" cy="561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24</xdr:col>
      <xdr:colOff>112744</xdr:colOff>
      <xdr:row>0</xdr:row>
      <xdr:rowOff>0</xdr:rowOff>
    </xdr:from>
    <xdr:to>
      <xdr:col>34</xdr:col>
      <xdr:colOff>160401</xdr:colOff>
      <xdr:row>0</xdr:row>
      <xdr:rowOff>561776</xdr:rowOff>
    </xdr:to>
    <xdr:sp macro="" textlink="">
      <xdr:nvSpPr>
        <xdr:cNvPr id="11" name="TextBox 10">
          <a:hlinkClick xmlns:r="http://schemas.openxmlformats.org/officeDocument/2006/relationships" r:id="rId15"/>
          <a:extLst>
            <a:ext uri="{FF2B5EF4-FFF2-40B4-BE49-F238E27FC236}">
              <a16:creationId xmlns:a16="http://schemas.microsoft.com/office/drawing/2014/main" id="{9E7C7DDE-A8A3-45E0-BC37-98BF662BDBB1}"/>
            </a:ext>
          </a:extLst>
        </xdr:cNvPr>
        <xdr:cNvSpPr txBox="1">
          <a:spLocks noChangeAspect="1"/>
        </xdr:cNvSpPr>
      </xdr:nvSpPr>
      <xdr:spPr>
        <a:xfrm>
          <a:off x="4339687" y="0"/>
          <a:ext cx="1686676" cy="561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67</xdr:col>
      <xdr:colOff>148131</xdr:colOff>
      <xdr:row>0</xdr:row>
      <xdr:rowOff>152516</xdr:rowOff>
    </xdr:from>
    <xdr:to>
      <xdr:col>69</xdr:col>
      <xdr:colOff>104143</xdr:colOff>
      <xdr:row>0</xdr:row>
      <xdr:rowOff>427881</xdr:rowOff>
    </xdr:to>
    <xdr:pic>
      <xdr:nvPicPr>
        <xdr:cNvPr id="13" name="Picture 12">
          <a:hlinkClick xmlns:r="http://schemas.openxmlformats.org/officeDocument/2006/relationships" r:id="rId16"/>
          <a:extLst>
            <a:ext uri="{FF2B5EF4-FFF2-40B4-BE49-F238E27FC236}">
              <a16:creationId xmlns:a16="http://schemas.microsoft.com/office/drawing/2014/main" id="{4706D862-81A8-46D8-96F6-10A687FBE238}"/>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1422856" y="152516"/>
          <a:ext cx="283815" cy="275365"/>
        </a:xfrm>
        <a:prstGeom prst="rect">
          <a:avLst/>
        </a:prstGeom>
      </xdr:spPr>
    </xdr:pic>
    <xdr:clientData/>
  </xdr:twoCellAnchor>
  <xdr:twoCellAnchor editAs="absolute">
    <xdr:from>
      <xdr:col>0</xdr:col>
      <xdr:colOff>0</xdr:colOff>
      <xdr:row>0</xdr:row>
      <xdr:rowOff>0</xdr:rowOff>
    </xdr:from>
    <xdr:to>
      <xdr:col>8</xdr:col>
      <xdr:colOff>61876</xdr:colOff>
      <xdr:row>0</xdr:row>
      <xdr:rowOff>561564</xdr:rowOff>
    </xdr:to>
    <xdr:sp macro="" textlink="">
      <xdr:nvSpPr>
        <xdr:cNvPr id="15" name="TextBox 14">
          <a:extLst>
            <a:ext uri="{FF2B5EF4-FFF2-40B4-BE49-F238E27FC236}">
              <a16:creationId xmlns:a16="http://schemas.microsoft.com/office/drawing/2014/main" id="{14634755-7637-43C4-9BD0-E422BCCDDDD2}"/>
            </a:ext>
          </a:extLst>
        </xdr:cNvPr>
        <xdr:cNvSpPr txBox="1">
          <a:spLocks noChangeAspect="1"/>
        </xdr:cNvSpPr>
      </xdr:nvSpPr>
      <xdr:spPr>
        <a:xfrm>
          <a:off x="0" y="0"/>
          <a:ext cx="1666389" cy="561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1180</xdr:row>
      <xdr:rowOff>0</xdr:rowOff>
    </xdr:from>
    <xdr:to>
      <xdr:col>3</xdr:col>
      <xdr:colOff>283464</xdr:colOff>
      <xdr:row>1180</xdr:row>
      <xdr:rowOff>283464</xdr:rowOff>
    </xdr:to>
    <xdr:sp macro="[0]!Show_Estimating_Checklist_Check6" textlink="">
      <xdr:nvSpPr>
        <xdr:cNvPr id="154" name="Rectangle 153">
          <a:extLst>
            <a:ext uri="{FF2B5EF4-FFF2-40B4-BE49-F238E27FC236}">
              <a16:creationId xmlns:a16="http://schemas.microsoft.com/office/drawing/2014/main" id="{00000000-0008-0000-0C00-00009A000000}"/>
            </a:ext>
          </a:extLst>
        </xdr:cNvPr>
        <xdr:cNvSpPr/>
      </xdr:nvSpPr>
      <xdr:spPr>
        <a:xfrm>
          <a:off x="2381250" y="1405890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1170</xdr:row>
      <xdr:rowOff>0</xdr:rowOff>
    </xdr:from>
    <xdr:to>
      <xdr:col>3</xdr:col>
      <xdr:colOff>283464</xdr:colOff>
      <xdr:row>1170</xdr:row>
      <xdr:rowOff>283464</xdr:rowOff>
    </xdr:to>
    <xdr:sp macro="[0]!Show_Estimating_Checklist_Check1" textlink="">
      <xdr:nvSpPr>
        <xdr:cNvPr id="149" name="Rectangle 148">
          <a:extLst>
            <a:ext uri="{FF2B5EF4-FFF2-40B4-BE49-F238E27FC236}">
              <a16:creationId xmlns:a16="http://schemas.microsoft.com/office/drawing/2014/main" id="{00000000-0008-0000-0C00-000095000000}"/>
            </a:ext>
          </a:extLst>
        </xdr:cNvPr>
        <xdr:cNvSpPr/>
      </xdr:nvSpPr>
      <xdr:spPr>
        <a:xfrm>
          <a:off x="2381250" y="1167765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1172</xdr:row>
      <xdr:rowOff>0</xdr:rowOff>
    </xdr:from>
    <xdr:to>
      <xdr:col>3</xdr:col>
      <xdr:colOff>283464</xdr:colOff>
      <xdr:row>1172</xdr:row>
      <xdr:rowOff>283464</xdr:rowOff>
    </xdr:to>
    <xdr:sp macro="[0]!Show_Estimating_Checklist_Check2" textlink="">
      <xdr:nvSpPr>
        <xdr:cNvPr id="150" name="Rectangle 149">
          <a:extLst>
            <a:ext uri="{FF2B5EF4-FFF2-40B4-BE49-F238E27FC236}">
              <a16:creationId xmlns:a16="http://schemas.microsoft.com/office/drawing/2014/main" id="{00000000-0008-0000-0C00-000096000000}"/>
            </a:ext>
          </a:extLst>
        </xdr:cNvPr>
        <xdr:cNvSpPr/>
      </xdr:nvSpPr>
      <xdr:spPr>
        <a:xfrm>
          <a:off x="2381250" y="1215390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1174</xdr:row>
      <xdr:rowOff>0</xdr:rowOff>
    </xdr:from>
    <xdr:to>
      <xdr:col>3</xdr:col>
      <xdr:colOff>283464</xdr:colOff>
      <xdr:row>1174</xdr:row>
      <xdr:rowOff>283464</xdr:rowOff>
    </xdr:to>
    <xdr:sp macro="[0]!Show_Estimating_Checklist_Check3" textlink="">
      <xdr:nvSpPr>
        <xdr:cNvPr id="151" name="Rectangle 150">
          <a:extLst>
            <a:ext uri="{FF2B5EF4-FFF2-40B4-BE49-F238E27FC236}">
              <a16:creationId xmlns:a16="http://schemas.microsoft.com/office/drawing/2014/main" id="{00000000-0008-0000-0C00-000097000000}"/>
            </a:ext>
          </a:extLst>
        </xdr:cNvPr>
        <xdr:cNvSpPr/>
      </xdr:nvSpPr>
      <xdr:spPr>
        <a:xfrm>
          <a:off x="2381250" y="1263015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1178</xdr:row>
      <xdr:rowOff>0</xdr:rowOff>
    </xdr:from>
    <xdr:to>
      <xdr:col>3</xdr:col>
      <xdr:colOff>283464</xdr:colOff>
      <xdr:row>1178</xdr:row>
      <xdr:rowOff>283464</xdr:rowOff>
    </xdr:to>
    <xdr:sp macro="[0]!Show_Estimating_Checklist_Check5" textlink="">
      <xdr:nvSpPr>
        <xdr:cNvPr id="153" name="Rectangle 152">
          <a:extLst>
            <a:ext uri="{FF2B5EF4-FFF2-40B4-BE49-F238E27FC236}">
              <a16:creationId xmlns:a16="http://schemas.microsoft.com/office/drawing/2014/main" id="{00000000-0008-0000-0C00-000099000000}"/>
            </a:ext>
          </a:extLst>
        </xdr:cNvPr>
        <xdr:cNvSpPr/>
      </xdr:nvSpPr>
      <xdr:spPr>
        <a:xfrm>
          <a:off x="2381250" y="1358265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1182</xdr:row>
      <xdr:rowOff>0</xdr:rowOff>
    </xdr:from>
    <xdr:to>
      <xdr:col>3</xdr:col>
      <xdr:colOff>283464</xdr:colOff>
      <xdr:row>1182</xdr:row>
      <xdr:rowOff>283464</xdr:rowOff>
    </xdr:to>
    <xdr:sp macro="[0]!Show_Estimating_Checklist_Check7" textlink="">
      <xdr:nvSpPr>
        <xdr:cNvPr id="155" name="Rectangle 154">
          <a:extLst>
            <a:ext uri="{FF2B5EF4-FFF2-40B4-BE49-F238E27FC236}">
              <a16:creationId xmlns:a16="http://schemas.microsoft.com/office/drawing/2014/main" id="{00000000-0008-0000-0C00-00009B000000}"/>
            </a:ext>
          </a:extLst>
        </xdr:cNvPr>
        <xdr:cNvSpPr/>
      </xdr:nvSpPr>
      <xdr:spPr>
        <a:xfrm>
          <a:off x="2381250" y="1453515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0</xdr:colOff>
      <xdr:row>1184</xdr:row>
      <xdr:rowOff>0</xdr:rowOff>
    </xdr:from>
    <xdr:to>
      <xdr:col>3</xdr:col>
      <xdr:colOff>283464</xdr:colOff>
      <xdr:row>1184</xdr:row>
      <xdr:rowOff>283464</xdr:rowOff>
    </xdr:to>
    <xdr:sp macro="[0]!Show_Estimating_Checklist_Check8" textlink="">
      <xdr:nvSpPr>
        <xdr:cNvPr id="156" name="Rectangle 155">
          <a:extLst>
            <a:ext uri="{FF2B5EF4-FFF2-40B4-BE49-F238E27FC236}">
              <a16:creationId xmlns:a16="http://schemas.microsoft.com/office/drawing/2014/main" id="{00000000-0008-0000-0C00-00009C000000}"/>
            </a:ext>
          </a:extLst>
        </xdr:cNvPr>
        <xdr:cNvSpPr/>
      </xdr:nvSpPr>
      <xdr:spPr>
        <a:xfrm>
          <a:off x="2381250" y="1501140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xdr:col>
      <xdr:colOff>19050</xdr:colOff>
      <xdr:row>1176</xdr:row>
      <xdr:rowOff>0</xdr:rowOff>
    </xdr:from>
    <xdr:to>
      <xdr:col>4</xdr:col>
      <xdr:colOff>7239</xdr:colOff>
      <xdr:row>1176</xdr:row>
      <xdr:rowOff>283464</xdr:rowOff>
    </xdr:to>
    <xdr:sp macro="[0]!Show_Estimating_Checklist_Check4" textlink="">
      <xdr:nvSpPr>
        <xdr:cNvPr id="157" name="Rectangle 156">
          <a:extLst>
            <a:ext uri="{FF2B5EF4-FFF2-40B4-BE49-F238E27FC236}">
              <a16:creationId xmlns:a16="http://schemas.microsoft.com/office/drawing/2014/main" id="{00000000-0008-0000-0C00-00009D000000}"/>
            </a:ext>
          </a:extLst>
        </xdr:cNvPr>
        <xdr:cNvSpPr/>
      </xdr:nvSpPr>
      <xdr:spPr>
        <a:xfrm>
          <a:off x="2400300" y="13106400"/>
          <a:ext cx="283464" cy="283464"/>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0</xdr:col>
      <xdr:colOff>343659</xdr:colOff>
      <xdr:row>83</xdr:row>
      <xdr:rowOff>55033</xdr:rowOff>
    </xdr:from>
    <xdr:to>
      <xdr:col>0</xdr:col>
      <xdr:colOff>702820</xdr:colOff>
      <xdr:row>84</xdr:row>
      <xdr:rowOff>190077</xdr:rowOff>
    </xdr:to>
    <xdr:pic macro="[0]!Hide_Header">
      <xdr:nvPicPr>
        <xdr:cNvPr id="158" name="Hidden_Icon">
          <a:extLst>
            <a:ext uri="{FF2B5EF4-FFF2-40B4-BE49-F238E27FC236}">
              <a16:creationId xmlns:a16="http://schemas.microsoft.com/office/drawing/2014/main" id="{00000000-0008-0000-0C00-00009E000000}"/>
            </a:ext>
          </a:extLst>
        </xdr:cNvPr>
        <xdr:cNvPicPr>
          <a:picLocks noChangeAspect="1"/>
        </xdr:cNvPicPr>
      </xdr:nvPicPr>
      <xdr:blipFill>
        <a:blip xmlns:r="http://schemas.openxmlformats.org/officeDocument/2006/relationships" r:embed="rId1"/>
        <a:stretch>
          <a:fillRect/>
        </a:stretch>
      </xdr:blipFill>
      <xdr:spPr>
        <a:xfrm>
          <a:off x="343659" y="3506445"/>
          <a:ext cx="359161" cy="359161"/>
        </a:xfrm>
        <a:prstGeom prst="rect">
          <a:avLst/>
        </a:prstGeom>
      </xdr:spPr>
    </xdr:pic>
    <xdr:clientData/>
  </xdr:twoCellAnchor>
  <xdr:twoCellAnchor>
    <xdr:from>
      <xdr:col>0</xdr:col>
      <xdr:colOff>960205</xdr:colOff>
      <xdr:row>83</xdr:row>
      <xdr:rowOff>67272</xdr:rowOff>
    </xdr:from>
    <xdr:to>
      <xdr:col>0</xdr:col>
      <xdr:colOff>1270776</xdr:colOff>
      <xdr:row>84</xdr:row>
      <xdr:rowOff>153725</xdr:rowOff>
    </xdr:to>
    <xdr:pic macro="[0]!Scroll_to_Top">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a:stretch>
          <a:fillRect/>
        </a:stretch>
      </xdr:blipFill>
      <xdr:spPr>
        <a:xfrm>
          <a:off x="960205" y="1277507"/>
          <a:ext cx="310571" cy="310571"/>
        </a:xfrm>
        <a:prstGeom prst="rect">
          <a:avLst/>
        </a:prstGeom>
      </xdr:spPr>
    </xdr:pic>
    <xdr:clientData/>
  </xdr:twoCellAnchor>
  <xdr:twoCellAnchor>
    <xdr:from>
      <xdr:col>0</xdr:col>
      <xdr:colOff>861060</xdr:colOff>
      <xdr:row>84</xdr:row>
      <xdr:rowOff>135244</xdr:rowOff>
    </xdr:from>
    <xdr:to>
      <xdr:col>0</xdr:col>
      <xdr:colOff>1358265</xdr:colOff>
      <xdr:row>86</xdr:row>
      <xdr:rowOff>19050</xdr:rowOff>
    </xdr:to>
    <xdr:sp macro="[0]!Scroll_to_Top" textlink="">
      <xdr:nvSpPr>
        <xdr:cNvPr id="64" name="TextBox 63">
          <a:extLst>
            <a:ext uri="{FF2B5EF4-FFF2-40B4-BE49-F238E27FC236}">
              <a16:creationId xmlns:a16="http://schemas.microsoft.com/office/drawing/2014/main" id="{00000000-0008-0000-0C00-000040000000}"/>
            </a:ext>
          </a:extLst>
        </xdr:cNvPr>
        <xdr:cNvSpPr txBox="1"/>
      </xdr:nvSpPr>
      <xdr:spPr>
        <a:xfrm>
          <a:off x="861060" y="3792844"/>
          <a:ext cx="497205" cy="211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0">
              <a:solidFill>
                <a:schemeClr val="accent1"/>
              </a:solidFill>
              <a:latin typeface="Calibri Light" panose="020F0302020204030204" pitchFamily="34" charset="0"/>
            </a:rPr>
            <a:t>SCROLL </a:t>
          </a:r>
        </a:p>
      </xdr:txBody>
    </xdr:sp>
    <xdr:clientData/>
  </xdr:twoCellAnchor>
  <xdr:twoCellAnchor>
    <xdr:from>
      <xdr:col>0</xdr:col>
      <xdr:colOff>372809</xdr:colOff>
      <xdr:row>83</xdr:row>
      <xdr:rowOff>106044</xdr:rowOff>
    </xdr:from>
    <xdr:to>
      <xdr:col>0</xdr:col>
      <xdr:colOff>714577</xdr:colOff>
      <xdr:row>84</xdr:row>
      <xdr:rowOff>223694</xdr:rowOff>
    </xdr:to>
    <xdr:pic macro="[0]!Hide_Header">
      <xdr:nvPicPr>
        <xdr:cNvPr id="14" name="Visible_Icon" hidden="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3"/>
        <a:stretch>
          <a:fillRect/>
        </a:stretch>
      </xdr:blipFill>
      <xdr:spPr>
        <a:xfrm>
          <a:off x="372809" y="1316279"/>
          <a:ext cx="341768" cy="341768"/>
        </a:xfrm>
        <a:prstGeom prst="rect">
          <a:avLst/>
        </a:prstGeom>
      </xdr:spPr>
    </xdr:pic>
    <xdr:clientData/>
  </xdr:twoCellAnchor>
  <xdr:twoCellAnchor editAs="oneCell">
    <xdr:from>
      <xdr:col>0</xdr:col>
      <xdr:colOff>239183</xdr:colOff>
      <xdr:row>2</xdr:row>
      <xdr:rowOff>29642</xdr:rowOff>
    </xdr:from>
    <xdr:to>
      <xdr:col>0</xdr:col>
      <xdr:colOff>468818</xdr:colOff>
      <xdr:row>2</xdr:row>
      <xdr:rowOff>257190</xdr:rowOff>
    </xdr:to>
    <xdr:pic macro="[0]!Key_Repair_Cost_Estimator">
      <xdr:nvPicPr>
        <xdr:cNvPr id="74" name="Estimator_Lock_Icon">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39183" y="701995"/>
          <a:ext cx="226475" cy="226475"/>
        </a:xfrm>
        <a:prstGeom prst="rect">
          <a:avLst/>
        </a:prstGeom>
      </xdr:spPr>
    </xdr:pic>
    <xdr:clientData/>
  </xdr:twoCellAnchor>
  <xdr:twoCellAnchor editAs="oneCell">
    <xdr:from>
      <xdr:col>11</xdr:col>
      <xdr:colOff>147774</xdr:colOff>
      <xdr:row>83</xdr:row>
      <xdr:rowOff>80772</xdr:rowOff>
    </xdr:from>
    <xdr:to>
      <xdr:col>11</xdr:col>
      <xdr:colOff>266646</xdr:colOff>
      <xdr:row>83</xdr:row>
      <xdr:rowOff>170095</xdr:rowOff>
    </xdr:to>
    <xdr:pic macro="[0]!HELP_DESCRIPTION_OF_WORK">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891224" y="3538347"/>
          <a:ext cx="118872" cy="91440"/>
        </a:xfrm>
        <a:prstGeom prst="rect">
          <a:avLst/>
        </a:prstGeom>
      </xdr:spPr>
    </xdr:pic>
    <xdr:clientData/>
  </xdr:twoCellAnchor>
  <xdr:twoCellAnchor editAs="oneCell">
    <xdr:from>
      <xdr:col>17</xdr:col>
      <xdr:colOff>23949</xdr:colOff>
      <xdr:row>83</xdr:row>
      <xdr:rowOff>80772</xdr:rowOff>
    </xdr:from>
    <xdr:to>
      <xdr:col>17</xdr:col>
      <xdr:colOff>141786</xdr:colOff>
      <xdr:row>83</xdr:row>
      <xdr:rowOff>170095</xdr:rowOff>
    </xdr:to>
    <xdr:pic macro="[0]!HELP_QUANTITY">
      <xdr:nvPicPr>
        <xdr:cNvPr id="73" name="Picture 72">
          <a:extLst>
            <a:ext uri="{FF2B5EF4-FFF2-40B4-BE49-F238E27FC236}">
              <a16:creationId xmlns:a16="http://schemas.microsoft.com/office/drawing/2014/main" id="{00000000-0008-0000-0C00-000049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6539049" y="3538347"/>
          <a:ext cx="118872" cy="91440"/>
        </a:xfrm>
        <a:prstGeom prst="rect">
          <a:avLst/>
        </a:prstGeom>
      </xdr:spPr>
    </xdr:pic>
    <xdr:clientData/>
  </xdr:twoCellAnchor>
  <xdr:twoCellAnchor editAs="oneCell">
    <xdr:from>
      <xdr:col>19</xdr:col>
      <xdr:colOff>141107</xdr:colOff>
      <xdr:row>83</xdr:row>
      <xdr:rowOff>71247</xdr:rowOff>
    </xdr:from>
    <xdr:to>
      <xdr:col>19</xdr:col>
      <xdr:colOff>258944</xdr:colOff>
      <xdr:row>83</xdr:row>
      <xdr:rowOff>163722</xdr:rowOff>
    </xdr:to>
    <xdr:pic macro="[0]!HELP_UNIT">
      <xdr:nvPicPr>
        <xdr:cNvPr id="78" name="Picture 77">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246757" y="3528822"/>
          <a:ext cx="118872" cy="91440"/>
        </a:xfrm>
        <a:prstGeom prst="rect">
          <a:avLst/>
        </a:prstGeom>
      </xdr:spPr>
    </xdr:pic>
    <xdr:clientData/>
  </xdr:twoCellAnchor>
  <xdr:twoCellAnchor editAs="oneCell">
    <xdr:from>
      <xdr:col>25</xdr:col>
      <xdr:colOff>233499</xdr:colOff>
      <xdr:row>83</xdr:row>
      <xdr:rowOff>23622</xdr:rowOff>
    </xdr:from>
    <xdr:to>
      <xdr:col>26</xdr:col>
      <xdr:colOff>59213</xdr:colOff>
      <xdr:row>83</xdr:row>
      <xdr:rowOff>115062</xdr:rowOff>
    </xdr:to>
    <xdr:pic macro="[0]!HELP_UNIT_PRICES">
      <xdr:nvPicPr>
        <xdr:cNvPr id="81" name="Picture 80">
          <a:extLst>
            <a:ext uri="{FF2B5EF4-FFF2-40B4-BE49-F238E27FC236}">
              <a16:creationId xmlns:a16="http://schemas.microsoft.com/office/drawing/2014/main" id="{00000000-0008-0000-0C00-000051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9110799" y="3481197"/>
          <a:ext cx="118872" cy="91440"/>
        </a:xfrm>
        <a:prstGeom prst="rect">
          <a:avLst/>
        </a:prstGeom>
      </xdr:spPr>
    </xdr:pic>
    <xdr:clientData/>
  </xdr:twoCellAnchor>
  <xdr:twoCellAnchor editAs="oneCell">
    <xdr:from>
      <xdr:col>41</xdr:col>
      <xdr:colOff>175260</xdr:colOff>
      <xdr:row>1165</xdr:row>
      <xdr:rowOff>85726</xdr:rowOff>
    </xdr:from>
    <xdr:to>
      <xdr:col>42</xdr:col>
      <xdr:colOff>154305</xdr:colOff>
      <xdr:row>1166</xdr:row>
      <xdr:rowOff>74294</xdr:rowOff>
    </xdr:to>
    <xdr:pic>
      <xdr:nvPicPr>
        <xdr:cNvPr id="52" name="Picture 51">
          <a:hlinkClick xmlns:r="http://schemas.openxmlformats.org/officeDocument/2006/relationships" r:id="rId8"/>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3510260" y="214215346"/>
          <a:ext cx="268605" cy="270509"/>
        </a:xfrm>
        <a:prstGeom prst="rect">
          <a:avLst/>
        </a:prstGeom>
      </xdr:spPr>
    </xdr:pic>
    <xdr:clientData/>
  </xdr:twoCellAnchor>
  <xdr:twoCellAnchor>
    <xdr:from>
      <xdr:col>42</xdr:col>
      <xdr:colOff>83148</xdr:colOff>
      <xdr:row>1165</xdr:row>
      <xdr:rowOff>32385</xdr:rowOff>
    </xdr:from>
    <xdr:to>
      <xdr:col>45</xdr:col>
      <xdr:colOff>274320</xdr:colOff>
      <xdr:row>1166</xdr:row>
      <xdr:rowOff>99060</xdr:rowOff>
    </xdr:to>
    <xdr:sp macro="" textlink="">
      <xdr:nvSpPr>
        <xdr:cNvPr id="53" name="TextBox 52">
          <a:hlinkClick xmlns:r="http://schemas.openxmlformats.org/officeDocument/2006/relationships" r:id="rId8"/>
          <a:extLst>
            <a:ext uri="{FF2B5EF4-FFF2-40B4-BE49-F238E27FC236}">
              <a16:creationId xmlns:a16="http://schemas.microsoft.com/office/drawing/2014/main" id="{00000000-0008-0000-0C00-000035000000}"/>
            </a:ext>
          </a:extLst>
        </xdr:cNvPr>
        <xdr:cNvSpPr txBox="1"/>
      </xdr:nvSpPr>
      <xdr:spPr>
        <a:xfrm>
          <a:off x="13707708" y="214162005"/>
          <a:ext cx="1059852" cy="3486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0" i="1">
              <a:solidFill>
                <a:srgbClr val="398CCC"/>
              </a:solidFill>
              <a:latin typeface="Calibri Light" panose="020F0302020204030204" pitchFamily="34" charset="0"/>
            </a:rPr>
            <a:t>Report</a:t>
          </a:r>
          <a:r>
            <a:rPr lang="en-US" sz="1200" b="0" i="1" baseline="0">
              <a:solidFill>
                <a:srgbClr val="398CCC"/>
              </a:solidFill>
              <a:latin typeface="Calibri Light" panose="020F0302020204030204" pitchFamily="34" charset="0"/>
            </a:rPr>
            <a:t> Piracy</a:t>
          </a:r>
          <a:endParaRPr lang="en-US" sz="1200" b="0" i="1">
            <a:solidFill>
              <a:srgbClr val="398CCC"/>
            </a:solidFill>
            <a:latin typeface="Calibri Light" panose="020F0302020204030204" pitchFamily="34" charset="0"/>
          </a:endParaRPr>
        </a:p>
      </xdr:txBody>
    </xdr:sp>
    <xdr:clientData/>
  </xdr:twoCellAnchor>
  <xdr:twoCellAnchor>
    <xdr:from>
      <xdr:col>1</xdr:col>
      <xdr:colOff>76199</xdr:colOff>
      <xdr:row>86</xdr:row>
      <xdr:rowOff>38100</xdr:rowOff>
    </xdr:from>
    <xdr:to>
      <xdr:col>45</xdr:col>
      <xdr:colOff>257174</xdr:colOff>
      <xdr:row>86</xdr:row>
      <xdr:rowOff>219075</xdr:rowOff>
    </xdr:to>
    <xdr:sp macro="[0]!Hide_Show_GCs" textlink="">
      <xdr:nvSpPr>
        <xdr:cNvPr id="2" name="Rectangle 1">
          <a:extLst>
            <a:ext uri="{FF2B5EF4-FFF2-40B4-BE49-F238E27FC236}">
              <a16:creationId xmlns:a16="http://schemas.microsoft.com/office/drawing/2014/main" id="{00000000-0008-0000-0C00-000002000000}"/>
            </a:ext>
          </a:extLst>
        </xdr:cNvPr>
        <xdr:cNvSpPr/>
      </xdr:nvSpPr>
      <xdr:spPr>
        <a:xfrm>
          <a:off x="1866899" y="17716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131</xdr:row>
      <xdr:rowOff>47625</xdr:rowOff>
    </xdr:from>
    <xdr:to>
      <xdr:col>45</xdr:col>
      <xdr:colOff>247650</xdr:colOff>
      <xdr:row>131</xdr:row>
      <xdr:rowOff>228600</xdr:rowOff>
    </xdr:to>
    <xdr:sp macro="[0]!Hide_Show_Demolition" textlink="">
      <xdr:nvSpPr>
        <xdr:cNvPr id="49" name="Rectangle 48">
          <a:extLst>
            <a:ext uri="{FF2B5EF4-FFF2-40B4-BE49-F238E27FC236}">
              <a16:creationId xmlns:a16="http://schemas.microsoft.com/office/drawing/2014/main" id="{00000000-0008-0000-0C00-000031000000}"/>
            </a:ext>
          </a:extLst>
        </xdr:cNvPr>
        <xdr:cNvSpPr/>
      </xdr:nvSpPr>
      <xdr:spPr>
        <a:xfrm>
          <a:off x="1857375" y="20478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176</xdr:row>
      <xdr:rowOff>47625</xdr:rowOff>
    </xdr:from>
    <xdr:to>
      <xdr:col>45</xdr:col>
      <xdr:colOff>247650</xdr:colOff>
      <xdr:row>176</xdr:row>
      <xdr:rowOff>228600</xdr:rowOff>
    </xdr:to>
    <xdr:sp macro="[0]!Hide_Show_Structural_Concrete" textlink="">
      <xdr:nvSpPr>
        <xdr:cNvPr id="50" name="Rectangle 49">
          <a:extLst>
            <a:ext uri="{FF2B5EF4-FFF2-40B4-BE49-F238E27FC236}">
              <a16:creationId xmlns:a16="http://schemas.microsoft.com/office/drawing/2014/main" id="{00000000-0008-0000-0C00-000032000000}"/>
            </a:ext>
          </a:extLst>
        </xdr:cNvPr>
        <xdr:cNvSpPr/>
      </xdr:nvSpPr>
      <xdr:spPr>
        <a:xfrm>
          <a:off x="1857375" y="23145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221</xdr:row>
      <xdr:rowOff>47625</xdr:rowOff>
    </xdr:from>
    <xdr:to>
      <xdr:col>45</xdr:col>
      <xdr:colOff>247650</xdr:colOff>
      <xdr:row>221</xdr:row>
      <xdr:rowOff>228600</xdr:rowOff>
    </xdr:to>
    <xdr:sp macro="[0]!Hide_Show_Concrete_Flatwork" textlink="">
      <xdr:nvSpPr>
        <xdr:cNvPr id="57" name="Rectangle 56">
          <a:extLst>
            <a:ext uri="{FF2B5EF4-FFF2-40B4-BE49-F238E27FC236}">
              <a16:creationId xmlns:a16="http://schemas.microsoft.com/office/drawing/2014/main" id="{00000000-0008-0000-0C00-000039000000}"/>
            </a:ext>
          </a:extLst>
        </xdr:cNvPr>
        <xdr:cNvSpPr/>
      </xdr:nvSpPr>
      <xdr:spPr>
        <a:xfrm>
          <a:off x="1857375" y="25812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266</xdr:row>
      <xdr:rowOff>47625</xdr:rowOff>
    </xdr:from>
    <xdr:to>
      <xdr:col>45</xdr:col>
      <xdr:colOff>247650</xdr:colOff>
      <xdr:row>266</xdr:row>
      <xdr:rowOff>228600</xdr:rowOff>
    </xdr:to>
    <xdr:sp macro="[0]!Hide_Show_Masonry" textlink="">
      <xdr:nvSpPr>
        <xdr:cNvPr id="59" name="Rectangle 58">
          <a:extLst>
            <a:ext uri="{FF2B5EF4-FFF2-40B4-BE49-F238E27FC236}">
              <a16:creationId xmlns:a16="http://schemas.microsoft.com/office/drawing/2014/main" id="{00000000-0008-0000-0C00-00003B000000}"/>
            </a:ext>
          </a:extLst>
        </xdr:cNvPr>
        <xdr:cNvSpPr/>
      </xdr:nvSpPr>
      <xdr:spPr>
        <a:xfrm>
          <a:off x="1857375" y="28479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311</xdr:row>
      <xdr:rowOff>47625</xdr:rowOff>
    </xdr:from>
    <xdr:to>
      <xdr:col>45</xdr:col>
      <xdr:colOff>247650</xdr:colOff>
      <xdr:row>311</xdr:row>
      <xdr:rowOff>228600</xdr:rowOff>
    </xdr:to>
    <xdr:sp macro="[0]!Hide_Show_Siding" textlink="">
      <xdr:nvSpPr>
        <xdr:cNvPr id="68" name="Rectangle 67">
          <a:extLst>
            <a:ext uri="{FF2B5EF4-FFF2-40B4-BE49-F238E27FC236}">
              <a16:creationId xmlns:a16="http://schemas.microsoft.com/office/drawing/2014/main" id="{00000000-0008-0000-0C00-000044000000}"/>
            </a:ext>
          </a:extLst>
        </xdr:cNvPr>
        <xdr:cNvSpPr/>
      </xdr:nvSpPr>
      <xdr:spPr>
        <a:xfrm>
          <a:off x="1857375" y="31146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356</xdr:row>
      <xdr:rowOff>47625</xdr:rowOff>
    </xdr:from>
    <xdr:to>
      <xdr:col>45</xdr:col>
      <xdr:colOff>247650</xdr:colOff>
      <xdr:row>356</xdr:row>
      <xdr:rowOff>228600</xdr:rowOff>
    </xdr:to>
    <xdr:sp macro="[0]!Hide_Show_Decking_And_Patios" textlink="">
      <xdr:nvSpPr>
        <xdr:cNvPr id="69" name="Rectangle 68">
          <a:extLst>
            <a:ext uri="{FF2B5EF4-FFF2-40B4-BE49-F238E27FC236}">
              <a16:creationId xmlns:a16="http://schemas.microsoft.com/office/drawing/2014/main" id="{00000000-0008-0000-0C00-000045000000}"/>
            </a:ext>
          </a:extLst>
        </xdr:cNvPr>
        <xdr:cNvSpPr/>
      </xdr:nvSpPr>
      <xdr:spPr>
        <a:xfrm>
          <a:off x="1857375" y="339090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401</xdr:row>
      <xdr:rowOff>47625</xdr:rowOff>
    </xdr:from>
    <xdr:to>
      <xdr:col>45</xdr:col>
      <xdr:colOff>247650</xdr:colOff>
      <xdr:row>401</xdr:row>
      <xdr:rowOff>228600</xdr:rowOff>
    </xdr:to>
    <xdr:sp macro="[0]!Hide_Show_Roofing" textlink="">
      <xdr:nvSpPr>
        <xdr:cNvPr id="80" name="Rectangle 79">
          <a:extLst>
            <a:ext uri="{FF2B5EF4-FFF2-40B4-BE49-F238E27FC236}">
              <a16:creationId xmlns:a16="http://schemas.microsoft.com/office/drawing/2014/main" id="{00000000-0008-0000-0C00-000050000000}"/>
            </a:ext>
          </a:extLst>
        </xdr:cNvPr>
        <xdr:cNvSpPr/>
      </xdr:nvSpPr>
      <xdr:spPr>
        <a:xfrm>
          <a:off x="1857375" y="365760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446</xdr:row>
      <xdr:rowOff>57150</xdr:rowOff>
    </xdr:from>
    <xdr:to>
      <xdr:col>45</xdr:col>
      <xdr:colOff>247650</xdr:colOff>
      <xdr:row>446</xdr:row>
      <xdr:rowOff>238125</xdr:rowOff>
    </xdr:to>
    <xdr:sp macro="[0]!Hide_Show_Doors_Windows" textlink="">
      <xdr:nvSpPr>
        <xdr:cNvPr id="85" name="Rectangle 84">
          <a:extLst>
            <a:ext uri="{FF2B5EF4-FFF2-40B4-BE49-F238E27FC236}">
              <a16:creationId xmlns:a16="http://schemas.microsoft.com/office/drawing/2014/main" id="{00000000-0008-0000-0C00-000055000000}"/>
            </a:ext>
          </a:extLst>
        </xdr:cNvPr>
        <xdr:cNvSpPr/>
      </xdr:nvSpPr>
      <xdr:spPr>
        <a:xfrm>
          <a:off x="1857375" y="393382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491</xdr:row>
      <xdr:rowOff>47625</xdr:rowOff>
    </xdr:from>
    <xdr:to>
      <xdr:col>45</xdr:col>
      <xdr:colOff>247650</xdr:colOff>
      <xdr:row>491</xdr:row>
      <xdr:rowOff>228600</xdr:rowOff>
    </xdr:to>
    <xdr:sp macro="[0]!Hide_Show_Garage_Doors" textlink="">
      <xdr:nvSpPr>
        <xdr:cNvPr id="87" name="Rectangle 86">
          <a:extLst>
            <a:ext uri="{FF2B5EF4-FFF2-40B4-BE49-F238E27FC236}">
              <a16:creationId xmlns:a16="http://schemas.microsoft.com/office/drawing/2014/main" id="{00000000-0008-0000-0C00-000057000000}"/>
            </a:ext>
          </a:extLst>
        </xdr:cNvPr>
        <xdr:cNvSpPr/>
      </xdr:nvSpPr>
      <xdr:spPr>
        <a:xfrm>
          <a:off x="1857375" y="42100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536</xdr:row>
      <xdr:rowOff>47625</xdr:rowOff>
    </xdr:from>
    <xdr:to>
      <xdr:col>45</xdr:col>
      <xdr:colOff>247650</xdr:colOff>
      <xdr:row>536</xdr:row>
      <xdr:rowOff>228600</xdr:rowOff>
    </xdr:to>
    <xdr:sp macro="[0]!Hide_Show_Landscaping" textlink="">
      <xdr:nvSpPr>
        <xdr:cNvPr id="89" name="Rectangle 88">
          <a:extLst>
            <a:ext uri="{FF2B5EF4-FFF2-40B4-BE49-F238E27FC236}">
              <a16:creationId xmlns:a16="http://schemas.microsoft.com/office/drawing/2014/main" id="{00000000-0008-0000-0C00-000059000000}"/>
            </a:ext>
          </a:extLst>
        </xdr:cNvPr>
        <xdr:cNvSpPr/>
      </xdr:nvSpPr>
      <xdr:spPr>
        <a:xfrm>
          <a:off x="1857375" y="71437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581</xdr:row>
      <xdr:rowOff>47625</xdr:rowOff>
    </xdr:from>
    <xdr:to>
      <xdr:col>45</xdr:col>
      <xdr:colOff>247650</xdr:colOff>
      <xdr:row>581</xdr:row>
      <xdr:rowOff>228600</xdr:rowOff>
    </xdr:to>
    <xdr:sp macro="[0]!Hide_Show_Misc_Ext_Improvements" textlink="">
      <xdr:nvSpPr>
        <xdr:cNvPr id="90" name="Rectangle 89">
          <a:extLst>
            <a:ext uri="{FF2B5EF4-FFF2-40B4-BE49-F238E27FC236}">
              <a16:creationId xmlns:a16="http://schemas.microsoft.com/office/drawing/2014/main" id="{00000000-0008-0000-0C00-00005A000000}"/>
            </a:ext>
          </a:extLst>
        </xdr:cNvPr>
        <xdr:cNvSpPr/>
      </xdr:nvSpPr>
      <xdr:spPr>
        <a:xfrm>
          <a:off x="1857375" y="47434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626</xdr:row>
      <xdr:rowOff>57150</xdr:rowOff>
    </xdr:from>
    <xdr:to>
      <xdr:col>45</xdr:col>
      <xdr:colOff>247650</xdr:colOff>
      <xdr:row>626</xdr:row>
      <xdr:rowOff>238125</xdr:rowOff>
    </xdr:to>
    <xdr:sp macro="[0]!Hide_Show_Framing_Drywall" textlink="">
      <xdr:nvSpPr>
        <xdr:cNvPr id="91" name="Rectangle 90">
          <a:extLst>
            <a:ext uri="{FF2B5EF4-FFF2-40B4-BE49-F238E27FC236}">
              <a16:creationId xmlns:a16="http://schemas.microsoft.com/office/drawing/2014/main" id="{00000000-0008-0000-0C00-00005B000000}"/>
            </a:ext>
          </a:extLst>
        </xdr:cNvPr>
        <xdr:cNvSpPr/>
      </xdr:nvSpPr>
      <xdr:spPr>
        <a:xfrm>
          <a:off x="1857375" y="50196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671</xdr:row>
      <xdr:rowOff>47625</xdr:rowOff>
    </xdr:from>
    <xdr:to>
      <xdr:col>45</xdr:col>
      <xdr:colOff>247650</xdr:colOff>
      <xdr:row>671</xdr:row>
      <xdr:rowOff>228600</xdr:rowOff>
    </xdr:to>
    <xdr:sp macro="[0]!Hide_Show_Cabinets_Countertops" textlink="">
      <xdr:nvSpPr>
        <xdr:cNvPr id="92" name="Rectangle 91">
          <a:extLst>
            <a:ext uri="{FF2B5EF4-FFF2-40B4-BE49-F238E27FC236}">
              <a16:creationId xmlns:a16="http://schemas.microsoft.com/office/drawing/2014/main" id="{00000000-0008-0000-0C00-00005C000000}"/>
            </a:ext>
          </a:extLst>
        </xdr:cNvPr>
        <xdr:cNvSpPr/>
      </xdr:nvSpPr>
      <xdr:spPr>
        <a:xfrm>
          <a:off x="1857375" y="529590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716</xdr:row>
      <xdr:rowOff>57150</xdr:rowOff>
    </xdr:from>
    <xdr:to>
      <xdr:col>45</xdr:col>
      <xdr:colOff>247650</xdr:colOff>
      <xdr:row>716</xdr:row>
      <xdr:rowOff>238125</xdr:rowOff>
    </xdr:to>
    <xdr:sp macro="[0]!Hide_Show_Doors_Trim" textlink="">
      <xdr:nvSpPr>
        <xdr:cNvPr id="93" name="Rectangle 92">
          <a:extLst>
            <a:ext uri="{FF2B5EF4-FFF2-40B4-BE49-F238E27FC236}">
              <a16:creationId xmlns:a16="http://schemas.microsoft.com/office/drawing/2014/main" id="{00000000-0008-0000-0C00-00005D000000}"/>
            </a:ext>
          </a:extLst>
        </xdr:cNvPr>
        <xdr:cNvSpPr/>
      </xdr:nvSpPr>
      <xdr:spPr>
        <a:xfrm>
          <a:off x="1857375" y="557212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761</xdr:row>
      <xdr:rowOff>47625</xdr:rowOff>
    </xdr:from>
    <xdr:to>
      <xdr:col>45</xdr:col>
      <xdr:colOff>247650</xdr:colOff>
      <xdr:row>761</xdr:row>
      <xdr:rowOff>228600</xdr:rowOff>
    </xdr:to>
    <xdr:sp macro="[0]!Hide_Show_Carpet_Resilient" textlink="">
      <xdr:nvSpPr>
        <xdr:cNvPr id="94" name="Rectangle 93">
          <a:extLst>
            <a:ext uri="{FF2B5EF4-FFF2-40B4-BE49-F238E27FC236}">
              <a16:creationId xmlns:a16="http://schemas.microsoft.com/office/drawing/2014/main" id="{00000000-0008-0000-0C00-00005E000000}"/>
            </a:ext>
          </a:extLst>
        </xdr:cNvPr>
        <xdr:cNvSpPr/>
      </xdr:nvSpPr>
      <xdr:spPr>
        <a:xfrm>
          <a:off x="1857375" y="58483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57150</xdr:colOff>
      <xdr:row>806</xdr:row>
      <xdr:rowOff>57150</xdr:rowOff>
    </xdr:from>
    <xdr:to>
      <xdr:col>45</xdr:col>
      <xdr:colOff>238125</xdr:colOff>
      <xdr:row>806</xdr:row>
      <xdr:rowOff>238125</xdr:rowOff>
    </xdr:to>
    <xdr:sp macro="[0]!Hide_Show_Hardwood_Flooring" textlink="">
      <xdr:nvSpPr>
        <xdr:cNvPr id="95" name="Rectangle 94">
          <a:extLst>
            <a:ext uri="{FF2B5EF4-FFF2-40B4-BE49-F238E27FC236}">
              <a16:creationId xmlns:a16="http://schemas.microsoft.com/office/drawing/2014/main" id="{00000000-0008-0000-0C00-00005F000000}"/>
            </a:ext>
          </a:extLst>
        </xdr:cNvPr>
        <xdr:cNvSpPr/>
      </xdr:nvSpPr>
      <xdr:spPr>
        <a:xfrm>
          <a:off x="1847850" y="61245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851</xdr:row>
      <xdr:rowOff>57150</xdr:rowOff>
    </xdr:from>
    <xdr:to>
      <xdr:col>45</xdr:col>
      <xdr:colOff>247650</xdr:colOff>
      <xdr:row>851</xdr:row>
      <xdr:rowOff>238125</xdr:rowOff>
    </xdr:to>
    <xdr:sp macro="[0]!Hide_Show_Tiling" textlink="">
      <xdr:nvSpPr>
        <xdr:cNvPr id="96" name="Rectangle 95">
          <a:extLst>
            <a:ext uri="{FF2B5EF4-FFF2-40B4-BE49-F238E27FC236}">
              <a16:creationId xmlns:a16="http://schemas.microsoft.com/office/drawing/2014/main" id="{00000000-0008-0000-0C00-000060000000}"/>
            </a:ext>
          </a:extLst>
        </xdr:cNvPr>
        <xdr:cNvSpPr/>
      </xdr:nvSpPr>
      <xdr:spPr>
        <a:xfrm>
          <a:off x="1857375" y="641032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896</xdr:row>
      <xdr:rowOff>57150</xdr:rowOff>
    </xdr:from>
    <xdr:to>
      <xdr:col>45</xdr:col>
      <xdr:colOff>247650</xdr:colOff>
      <xdr:row>896</xdr:row>
      <xdr:rowOff>238125</xdr:rowOff>
    </xdr:to>
    <xdr:sp macro="[0]!Hide_Show_Painting" textlink="">
      <xdr:nvSpPr>
        <xdr:cNvPr id="97" name="Rectangle 96">
          <a:extLst>
            <a:ext uri="{FF2B5EF4-FFF2-40B4-BE49-F238E27FC236}">
              <a16:creationId xmlns:a16="http://schemas.microsoft.com/office/drawing/2014/main" id="{00000000-0008-0000-0C00-000061000000}"/>
            </a:ext>
          </a:extLst>
        </xdr:cNvPr>
        <xdr:cNvSpPr/>
      </xdr:nvSpPr>
      <xdr:spPr>
        <a:xfrm>
          <a:off x="1857375" y="66960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941</xdr:row>
      <xdr:rowOff>57150</xdr:rowOff>
    </xdr:from>
    <xdr:to>
      <xdr:col>45</xdr:col>
      <xdr:colOff>247650</xdr:colOff>
      <xdr:row>941</xdr:row>
      <xdr:rowOff>238125</xdr:rowOff>
    </xdr:to>
    <xdr:sp macro="[0]!Hide_Show_Appliances" textlink="">
      <xdr:nvSpPr>
        <xdr:cNvPr id="98" name="Rectangle 97">
          <a:extLst>
            <a:ext uri="{FF2B5EF4-FFF2-40B4-BE49-F238E27FC236}">
              <a16:creationId xmlns:a16="http://schemas.microsoft.com/office/drawing/2014/main" id="{00000000-0008-0000-0C00-000062000000}"/>
            </a:ext>
          </a:extLst>
        </xdr:cNvPr>
        <xdr:cNvSpPr/>
      </xdr:nvSpPr>
      <xdr:spPr>
        <a:xfrm>
          <a:off x="1857375" y="964882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986</xdr:row>
      <xdr:rowOff>47625</xdr:rowOff>
    </xdr:from>
    <xdr:to>
      <xdr:col>45</xdr:col>
      <xdr:colOff>247650</xdr:colOff>
      <xdr:row>986</xdr:row>
      <xdr:rowOff>228600</xdr:rowOff>
    </xdr:to>
    <xdr:sp macro="[0]!Hide_Show_Plumbing" textlink="">
      <xdr:nvSpPr>
        <xdr:cNvPr id="99" name="Rectangle 98">
          <a:extLst>
            <a:ext uri="{FF2B5EF4-FFF2-40B4-BE49-F238E27FC236}">
              <a16:creationId xmlns:a16="http://schemas.microsoft.com/office/drawing/2014/main" id="{00000000-0008-0000-0C00-000063000000}"/>
            </a:ext>
          </a:extLst>
        </xdr:cNvPr>
        <xdr:cNvSpPr/>
      </xdr:nvSpPr>
      <xdr:spPr>
        <a:xfrm>
          <a:off x="1857375" y="72580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57150</xdr:colOff>
      <xdr:row>1031</xdr:row>
      <xdr:rowOff>47625</xdr:rowOff>
    </xdr:from>
    <xdr:to>
      <xdr:col>45</xdr:col>
      <xdr:colOff>238125</xdr:colOff>
      <xdr:row>1031</xdr:row>
      <xdr:rowOff>228600</xdr:rowOff>
    </xdr:to>
    <xdr:sp macro="[0]!Hide_Show_HVAC" textlink="">
      <xdr:nvSpPr>
        <xdr:cNvPr id="100" name="Rectangle 99">
          <a:extLst>
            <a:ext uri="{FF2B5EF4-FFF2-40B4-BE49-F238E27FC236}">
              <a16:creationId xmlns:a16="http://schemas.microsoft.com/office/drawing/2014/main" id="{00000000-0008-0000-0C00-000064000000}"/>
            </a:ext>
          </a:extLst>
        </xdr:cNvPr>
        <xdr:cNvSpPr/>
      </xdr:nvSpPr>
      <xdr:spPr>
        <a:xfrm>
          <a:off x="1847850" y="75247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1076</xdr:row>
      <xdr:rowOff>47625</xdr:rowOff>
    </xdr:from>
    <xdr:to>
      <xdr:col>45</xdr:col>
      <xdr:colOff>247650</xdr:colOff>
      <xdr:row>1076</xdr:row>
      <xdr:rowOff>228600</xdr:rowOff>
    </xdr:to>
    <xdr:sp macro="[0]!Hide_Show_Electrical" textlink="">
      <xdr:nvSpPr>
        <xdr:cNvPr id="101" name="Rectangle 100">
          <a:extLst>
            <a:ext uri="{FF2B5EF4-FFF2-40B4-BE49-F238E27FC236}">
              <a16:creationId xmlns:a16="http://schemas.microsoft.com/office/drawing/2014/main" id="{00000000-0008-0000-0C00-000065000000}"/>
            </a:ext>
          </a:extLst>
        </xdr:cNvPr>
        <xdr:cNvSpPr/>
      </xdr:nvSpPr>
      <xdr:spPr>
        <a:xfrm>
          <a:off x="1857375" y="7791450"/>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66675</xdr:colOff>
      <xdr:row>1121</xdr:row>
      <xdr:rowOff>57150</xdr:rowOff>
    </xdr:from>
    <xdr:to>
      <xdr:col>45</xdr:col>
      <xdr:colOff>247650</xdr:colOff>
      <xdr:row>1121</xdr:row>
      <xdr:rowOff>238125</xdr:rowOff>
    </xdr:to>
    <xdr:sp macro="[0]!Hide_Show_Miscellaneous" textlink="">
      <xdr:nvSpPr>
        <xdr:cNvPr id="102" name="Rectangle 101">
          <a:extLst>
            <a:ext uri="{FF2B5EF4-FFF2-40B4-BE49-F238E27FC236}">
              <a16:creationId xmlns:a16="http://schemas.microsoft.com/office/drawing/2014/main" id="{00000000-0008-0000-0C00-000066000000}"/>
            </a:ext>
          </a:extLst>
        </xdr:cNvPr>
        <xdr:cNvSpPr/>
      </xdr:nvSpPr>
      <xdr:spPr>
        <a:xfrm>
          <a:off x="1857375" y="8067675"/>
          <a:ext cx="131730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146685</xdr:colOff>
      <xdr:row>84</xdr:row>
      <xdr:rowOff>142048</xdr:rowOff>
    </xdr:from>
    <xdr:to>
      <xdr:col>0</xdr:col>
      <xdr:colOff>870585</xdr:colOff>
      <xdr:row>86</xdr:row>
      <xdr:rowOff>9525</xdr:rowOff>
    </xdr:to>
    <xdr:sp macro="[0]!Hide_Header" textlink="">
      <xdr:nvSpPr>
        <xdr:cNvPr id="103" name="TextBox 102">
          <a:extLst>
            <a:ext uri="{FF2B5EF4-FFF2-40B4-BE49-F238E27FC236}">
              <a16:creationId xmlns:a16="http://schemas.microsoft.com/office/drawing/2014/main" id="{00000000-0008-0000-0C00-000067000000}"/>
            </a:ext>
          </a:extLst>
        </xdr:cNvPr>
        <xdr:cNvSpPr txBox="1"/>
      </xdr:nvSpPr>
      <xdr:spPr>
        <a:xfrm>
          <a:off x="146685" y="3799648"/>
          <a:ext cx="723900" cy="195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0">
              <a:solidFill>
                <a:schemeClr val="accent1"/>
              </a:solidFill>
              <a:latin typeface="Calibri Light" panose="020F0302020204030204" pitchFamily="34" charset="0"/>
            </a:rPr>
            <a:t>HIDE/SHOW</a:t>
          </a:r>
        </a:p>
      </xdr:txBody>
    </xdr:sp>
    <xdr:clientData/>
  </xdr:twoCellAnchor>
  <xdr:twoCellAnchor>
    <xdr:from>
      <xdr:col>13</xdr:col>
      <xdr:colOff>66675</xdr:colOff>
      <xdr:row>74</xdr:row>
      <xdr:rowOff>38100</xdr:rowOff>
    </xdr:from>
    <xdr:to>
      <xdr:col>13</xdr:col>
      <xdr:colOff>228600</xdr:colOff>
      <xdr:row>74</xdr:row>
      <xdr:rowOff>200025</xdr:rowOff>
    </xdr:to>
    <xdr:sp macro="[0]!Hide_Show_GCs" textlink="">
      <xdr:nvSpPr>
        <xdr:cNvPr id="82" name="Rounded Rectangle 81">
          <a:extLst>
            <a:ext uri="{FF2B5EF4-FFF2-40B4-BE49-F238E27FC236}">
              <a16:creationId xmlns:a16="http://schemas.microsoft.com/office/drawing/2014/main" id="{00000000-0008-0000-0C00-000052000000}"/>
            </a:ext>
          </a:extLst>
        </xdr:cNvPr>
        <xdr:cNvSpPr/>
      </xdr:nvSpPr>
      <xdr:spPr>
        <a:xfrm>
          <a:off x="5400675" y="17049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75</xdr:row>
      <xdr:rowOff>38100</xdr:rowOff>
    </xdr:from>
    <xdr:to>
      <xdr:col>13</xdr:col>
      <xdr:colOff>228600</xdr:colOff>
      <xdr:row>75</xdr:row>
      <xdr:rowOff>200025</xdr:rowOff>
    </xdr:to>
    <xdr:sp macro="[0]!Hide_Show_Demolition" textlink="">
      <xdr:nvSpPr>
        <xdr:cNvPr id="83" name="Rounded Rectangle 82">
          <a:extLst>
            <a:ext uri="{FF2B5EF4-FFF2-40B4-BE49-F238E27FC236}">
              <a16:creationId xmlns:a16="http://schemas.microsoft.com/office/drawing/2014/main" id="{00000000-0008-0000-0C00-000053000000}"/>
            </a:ext>
          </a:extLst>
        </xdr:cNvPr>
        <xdr:cNvSpPr/>
      </xdr:nvSpPr>
      <xdr:spPr>
        <a:xfrm>
          <a:off x="5400675" y="19431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76</xdr:row>
      <xdr:rowOff>38100</xdr:rowOff>
    </xdr:from>
    <xdr:to>
      <xdr:col>13</xdr:col>
      <xdr:colOff>228600</xdr:colOff>
      <xdr:row>76</xdr:row>
      <xdr:rowOff>200025</xdr:rowOff>
    </xdr:to>
    <xdr:sp macro="[0]!Hide_Show_Structural_Concrete" textlink="">
      <xdr:nvSpPr>
        <xdr:cNvPr id="104" name="Rounded Rectangle 103">
          <a:extLst>
            <a:ext uri="{FF2B5EF4-FFF2-40B4-BE49-F238E27FC236}">
              <a16:creationId xmlns:a16="http://schemas.microsoft.com/office/drawing/2014/main" id="{00000000-0008-0000-0C00-000068000000}"/>
            </a:ext>
          </a:extLst>
        </xdr:cNvPr>
        <xdr:cNvSpPr/>
      </xdr:nvSpPr>
      <xdr:spPr>
        <a:xfrm>
          <a:off x="5400675" y="21812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78</xdr:row>
      <xdr:rowOff>38100</xdr:rowOff>
    </xdr:from>
    <xdr:to>
      <xdr:col>13</xdr:col>
      <xdr:colOff>228600</xdr:colOff>
      <xdr:row>78</xdr:row>
      <xdr:rowOff>200025</xdr:rowOff>
    </xdr:to>
    <xdr:sp macro="[0]!Hide_Show_Masonry" textlink="">
      <xdr:nvSpPr>
        <xdr:cNvPr id="105" name="Rounded Rectangle 104">
          <a:extLst>
            <a:ext uri="{FF2B5EF4-FFF2-40B4-BE49-F238E27FC236}">
              <a16:creationId xmlns:a16="http://schemas.microsoft.com/office/drawing/2014/main" id="{00000000-0008-0000-0C00-000069000000}"/>
            </a:ext>
          </a:extLst>
        </xdr:cNvPr>
        <xdr:cNvSpPr/>
      </xdr:nvSpPr>
      <xdr:spPr>
        <a:xfrm>
          <a:off x="5400675" y="26574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79</xdr:row>
      <xdr:rowOff>38100</xdr:rowOff>
    </xdr:from>
    <xdr:to>
      <xdr:col>13</xdr:col>
      <xdr:colOff>228600</xdr:colOff>
      <xdr:row>79</xdr:row>
      <xdr:rowOff>200025</xdr:rowOff>
    </xdr:to>
    <xdr:sp macro="[0]!Hide_Show_Siding" textlink="">
      <xdr:nvSpPr>
        <xdr:cNvPr id="106" name="Rounded Rectangle 105">
          <a:extLst>
            <a:ext uri="{FF2B5EF4-FFF2-40B4-BE49-F238E27FC236}">
              <a16:creationId xmlns:a16="http://schemas.microsoft.com/office/drawing/2014/main" id="{00000000-0008-0000-0C00-00006A000000}"/>
            </a:ext>
          </a:extLst>
        </xdr:cNvPr>
        <xdr:cNvSpPr/>
      </xdr:nvSpPr>
      <xdr:spPr>
        <a:xfrm>
          <a:off x="5400675" y="28956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80</xdr:row>
      <xdr:rowOff>38100</xdr:rowOff>
    </xdr:from>
    <xdr:to>
      <xdr:col>13</xdr:col>
      <xdr:colOff>228600</xdr:colOff>
      <xdr:row>80</xdr:row>
      <xdr:rowOff>200025</xdr:rowOff>
    </xdr:to>
    <xdr:sp macro="[0]!Hide_Show_Decking_And_Patios" textlink="">
      <xdr:nvSpPr>
        <xdr:cNvPr id="107" name="Rounded Rectangle 106">
          <a:extLst>
            <a:ext uri="{FF2B5EF4-FFF2-40B4-BE49-F238E27FC236}">
              <a16:creationId xmlns:a16="http://schemas.microsoft.com/office/drawing/2014/main" id="{00000000-0008-0000-0C00-00006B000000}"/>
            </a:ext>
          </a:extLst>
        </xdr:cNvPr>
        <xdr:cNvSpPr/>
      </xdr:nvSpPr>
      <xdr:spPr>
        <a:xfrm>
          <a:off x="5400675" y="31337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81</xdr:row>
      <xdr:rowOff>38100</xdr:rowOff>
    </xdr:from>
    <xdr:to>
      <xdr:col>13</xdr:col>
      <xdr:colOff>228600</xdr:colOff>
      <xdr:row>81</xdr:row>
      <xdr:rowOff>200025</xdr:rowOff>
    </xdr:to>
    <xdr:sp macro="[0]!Hide_Show_Roofing" textlink="">
      <xdr:nvSpPr>
        <xdr:cNvPr id="108" name="Rounded Rectangle 107">
          <a:extLst>
            <a:ext uri="{FF2B5EF4-FFF2-40B4-BE49-F238E27FC236}">
              <a16:creationId xmlns:a16="http://schemas.microsoft.com/office/drawing/2014/main" id="{00000000-0008-0000-0C00-00006C000000}"/>
            </a:ext>
          </a:extLst>
        </xdr:cNvPr>
        <xdr:cNvSpPr/>
      </xdr:nvSpPr>
      <xdr:spPr>
        <a:xfrm>
          <a:off x="5400675" y="33718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74</xdr:row>
      <xdr:rowOff>28575</xdr:rowOff>
    </xdr:from>
    <xdr:to>
      <xdr:col>24</xdr:col>
      <xdr:colOff>209550</xdr:colOff>
      <xdr:row>74</xdr:row>
      <xdr:rowOff>190500</xdr:rowOff>
    </xdr:to>
    <xdr:sp macro="[0]!Hide_Show_Doors_Windows" textlink="">
      <xdr:nvSpPr>
        <xdr:cNvPr id="111" name="Rounded Rectangle 110">
          <a:extLst>
            <a:ext uri="{FF2B5EF4-FFF2-40B4-BE49-F238E27FC236}">
              <a16:creationId xmlns:a16="http://schemas.microsoft.com/office/drawing/2014/main" id="{00000000-0008-0000-0C00-00006F000000}"/>
            </a:ext>
          </a:extLst>
        </xdr:cNvPr>
        <xdr:cNvSpPr/>
      </xdr:nvSpPr>
      <xdr:spPr>
        <a:xfrm>
          <a:off x="8629650" y="16954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75</xdr:row>
      <xdr:rowOff>28575</xdr:rowOff>
    </xdr:from>
    <xdr:to>
      <xdr:col>24</xdr:col>
      <xdr:colOff>209550</xdr:colOff>
      <xdr:row>75</xdr:row>
      <xdr:rowOff>190500</xdr:rowOff>
    </xdr:to>
    <xdr:sp macro="[0]!Hide_Show_Garage_Doors" textlink="">
      <xdr:nvSpPr>
        <xdr:cNvPr id="112" name="Rounded Rectangle 111">
          <a:extLst>
            <a:ext uri="{FF2B5EF4-FFF2-40B4-BE49-F238E27FC236}">
              <a16:creationId xmlns:a16="http://schemas.microsoft.com/office/drawing/2014/main" id="{00000000-0008-0000-0C00-000070000000}"/>
            </a:ext>
          </a:extLst>
        </xdr:cNvPr>
        <xdr:cNvSpPr/>
      </xdr:nvSpPr>
      <xdr:spPr>
        <a:xfrm>
          <a:off x="8629650" y="19335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76</xdr:row>
      <xdr:rowOff>28575</xdr:rowOff>
    </xdr:from>
    <xdr:to>
      <xdr:col>24</xdr:col>
      <xdr:colOff>209550</xdr:colOff>
      <xdr:row>76</xdr:row>
      <xdr:rowOff>190500</xdr:rowOff>
    </xdr:to>
    <xdr:sp macro="[0]!Hide_Show_Landscaping" textlink="">
      <xdr:nvSpPr>
        <xdr:cNvPr id="113" name="Rounded Rectangle 112">
          <a:extLst>
            <a:ext uri="{FF2B5EF4-FFF2-40B4-BE49-F238E27FC236}">
              <a16:creationId xmlns:a16="http://schemas.microsoft.com/office/drawing/2014/main" id="{00000000-0008-0000-0C00-000071000000}"/>
            </a:ext>
          </a:extLst>
        </xdr:cNvPr>
        <xdr:cNvSpPr/>
      </xdr:nvSpPr>
      <xdr:spPr>
        <a:xfrm>
          <a:off x="8629650" y="21717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77</xdr:row>
      <xdr:rowOff>28575</xdr:rowOff>
    </xdr:from>
    <xdr:to>
      <xdr:col>24</xdr:col>
      <xdr:colOff>209550</xdr:colOff>
      <xdr:row>77</xdr:row>
      <xdr:rowOff>190500</xdr:rowOff>
    </xdr:to>
    <xdr:sp macro="[0]!Hide_Show_Misc_Ext_Improvements" textlink="">
      <xdr:nvSpPr>
        <xdr:cNvPr id="114" name="Rounded Rectangle 113">
          <a:extLst>
            <a:ext uri="{FF2B5EF4-FFF2-40B4-BE49-F238E27FC236}">
              <a16:creationId xmlns:a16="http://schemas.microsoft.com/office/drawing/2014/main" id="{00000000-0008-0000-0C00-000072000000}"/>
            </a:ext>
          </a:extLst>
        </xdr:cNvPr>
        <xdr:cNvSpPr/>
      </xdr:nvSpPr>
      <xdr:spPr>
        <a:xfrm>
          <a:off x="8629650" y="24098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78</xdr:row>
      <xdr:rowOff>28575</xdr:rowOff>
    </xdr:from>
    <xdr:to>
      <xdr:col>24</xdr:col>
      <xdr:colOff>209550</xdr:colOff>
      <xdr:row>78</xdr:row>
      <xdr:rowOff>190500</xdr:rowOff>
    </xdr:to>
    <xdr:sp macro="[0]!Hide_Show_Framing_Drywall" textlink="">
      <xdr:nvSpPr>
        <xdr:cNvPr id="115" name="Rounded Rectangle 114">
          <a:extLst>
            <a:ext uri="{FF2B5EF4-FFF2-40B4-BE49-F238E27FC236}">
              <a16:creationId xmlns:a16="http://schemas.microsoft.com/office/drawing/2014/main" id="{00000000-0008-0000-0C00-000073000000}"/>
            </a:ext>
          </a:extLst>
        </xdr:cNvPr>
        <xdr:cNvSpPr/>
      </xdr:nvSpPr>
      <xdr:spPr>
        <a:xfrm>
          <a:off x="8629650" y="26479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79</xdr:row>
      <xdr:rowOff>28575</xdr:rowOff>
    </xdr:from>
    <xdr:to>
      <xdr:col>24</xdr:col>
      <xdr:colOff>209550</xdr:colOff>
      <xdr:row>79</xdr:row>
      <xdr:rowOff>190500</xdr:rowOff>
    </xdr:to>
    <xdr:sp macro="[0]!Hide_Show_Cabinets_Countertops" textlink="">
      <xdr:nvSpPr>
        <xdr:cNvPr id="116" name="Rounded Rectangle 115">
          <a:extLst>
            <a:ext uri="{FF2B5EF4-FFF2-40B4-BE49-F238E27FC236}">
              <a16:creationId xmlns:a16="http://schemas.microsoft.com/office/drawing/2014/main" id="{00000000-0008-0000-0C00-000074000000}"/>
            </a:ext>
          </a:extLst>
        </xdr:cNvPr>
        <xdr:cNvSpPr/>
      </xdr:nvSpPr>
      <xdr:spPr>
        <a:xfrm>
          <a:off x="8629650" y="28860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80</xdr:row>
      <xdr:rowOff>28575</xdr:rowOff>
    </xdr:from>
    <xdr:to>
      <xdr:col>24</xdr:col>
      <xdr:colOff>209550</xdr:colOff>
      <xdr:row>80</xdr:row>
      <xdr:rowOff>190500</xdr:rowOff>
    </xdr:to>
    <xdr:sp macro="[0]!Hide_Show_Doors_Trim" textlink="">
      <xdr:nvSpPr>
        <xdr:cNvPr id="117" name="Rounded Rectangle 116">
          <a:extLst>
            <a:ext uri="{FF2B5EF4-FFF2-40B4-BE49-F238E27FC236}">
              <a16:creationId xmlns:a16="http://schemas.microsoft.com/office/drawing/2014/main" id="{00000000-0008-0000-0C00-000075000000}"/>
            </a:ext>
          </a:extLst>
        </xdr:cNvPr>
        <xdr:cNvSpPr/>
      </xdr:nvSpPr>
      <xdr:spPr>
        <a:xfrm>
          <a:off x="8629650" y="31242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24</xdr:col>
      <xdr:colOff>47625</xdr:colOff>
      <xdr:row>81</xdr:row>
      <xdr:rowOff>28575</xdr:rowOff>
    </xdr:from>
    <xdr:to>
      <xdr:col>24</xdr:col>
      <xdr:colOff>209550</xdr:colOff>
      <xdr:row>81</xdr:row>
      <xdr:rowOff>190500</xdr:rowOff>
    </xdr:to>
    <xdr:sp macro="[0]!Hide_Show_Carpet_Resilient" textlink="">
      <xdr:nvSpPr>
        <xdr:cNvPr id="118" name="Rounded Rectangle 117">
          <a:extLst>
            <a:ext uri="{FF2B5EF4-FFF2-40B4-BE49-F238E27FC236}">
              <a16:creationId xmlns:a16="http://schemas.microsoft.com/office/drawing/2014/main" id="{00000000-0008-0000-0C00-000076000000}"/>
            </a:ext>
          </a:extLst>
        </xdr:cNvPr>
        <xdr:cNvSpPr/>
      </xdr:nvSpPr>
      <xdr:spPr>
        <a:xfrm>
          <a:off x="8629650" y="33623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74</xdr:row>
      <xdr:rowOff>28575</xdr:rowOff>
    </xdr:from>
    <xdr:to>
      <xdr:col>35</xdr:col>
      <xdr:colOff>219075</xdr:colOff>
      <xdr:row>74</xdr:row>
      <xdr:rowOff>190500</xdr:rowOff>
    </xdr:to>
    <xdr:sp macro="[0]!Hide_Show_Hardwood_Flooring" textlink="">
      <xdr:nvSpPr>
        <xdr:cNvPr id="119" name="Rounded Rectangle 118">
          <a:extLst>
            <a:ext uri="{FF2B5EF4-FFF2-40B4-BE49-F238E27FC236}">
              <a16:creationId xmlns:a16="http://schemas.microsoft.com/office/drawing/2014/main" id="{00000000-0008-0000-0C00-000077000000}"/>
            </a:ext>
          </a:extLst>
        </xdr:cNvPr>
        <xdr:cNvSpPr/>
      </xdr:nvSpPr>
      <xdr:spPr>
        <a:xfrm>
          <a:off x="11887200" y="16954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75</xdr:row>
      <xdr:rowOff>28575</xdr:rowOff>
    </xdr:from>
    <xdr:to>
      <xdr:col>35</xdr:col>
      <xdr:colOff>219075</xdr:colOff>
      <xdr:row>75</xdr:row>
      <xdr:rowOff>190500</xdr:rowOff>
    </xdr:to>
    <xdr:sp macro="[0]!Hide_Show_Tiling" textlink="">
      <xdr:nvSpPr>
        <xdr:cNvPr id="120" name="Rounded Rectangle 119">
          <a:extLst>
            <a:ext uri="{FF2B5EF4-FFF2-40B4-BE49-F238E27FC236}">
              <a16:creationId xmlns:a16="http://schemas.microsoft.com/office/drawing/2014/main" id="{00000000-0008-0000-0C00-000078000000}"/>
            </a:ext>
          </a:extLst>
        </xdr:cNvPr>
        <xdr:cNvSpPr/>
      </xdr:nvSpPr>
      <xdr:spPr>
        <a:xfrm>
          <a:off x="11887200" y="19335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76</xdr:row>
      <xdr:rowOff>28575</xdr:rowOff>
    </xdr:from>
    <xdr:to>
      <xdr:col>35</xdr:col>
      <xdr:colOff>219075</xdr:colOff>
      <xdr:row>76</xdr:row>
      <xdr:rowOff>190500</xdr:rowOff>
    </xdr:to>
    <xdr:sp macro="[0]!Hide_Show_Painting" textlink="">
      <xdr:nvSpPr>
        <xdr:cNvPr id="121" name="Rounded Rectangle 120">
          <a:extLst>
            <a:ext uri="{FF2B5EF4-FFF2-40B4-BE49-F238E27FC236}">
              <a16:creationId xmlns:a16="http://schemas.microsoft.com/office/drawing/2014/main" id="{00000000-0008-0000-0C00-000079000000}"/>
            </a:ext>
          </a:extLst>
        </xdr:cNvPr>
        <xdr:cNvSpPr/>
      </xdr:nvSpPr>
      <xdr:spPr>
        <a:xfrm>
          <a:off x="11887200" y="21717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77</xdr:row>
      <xdr:rowOff>28575</xdr:rowOff>
    </xdr:from>
    <xdr:to>
      <xdr:col>35</xdr:col>
      <xdr:colOff>219075</xdr:colOff>
      <xdr:row>77</xdr:row>
      <xdr:rowOff>190500</xdr:rowOff>
    </xdr:to>
    <xdr:sp macro="[0]!Hide_Show_Appliances" textlink="">
      <xdr:nvSpPr>
        <xdr:cNvPr id="122" name="Rounded Rectangle 121">
          <a:extLst>
            <a:ext uri="{FF2B5EF4-FFF2-40B4-BE49-F238E27FC236}">
              <a16:creationId xmlns:a16="http://schemas.microsoft.com/office/drawing/2014/main" id="{00000000-0008-0000-0C00-00007A000000}"/>
            </a:ext>
          </a:extLst>
        </xdr:cNvPr>
        <xdr:cNvSpPr/>
      </xdr:nvSpPr>
      <xdr:spPr>
        <a:xfrm>
          <a:off x="11887200" y="24098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78</xdr:row>
      <xdr:rowOff>28575</xdr:rowOff>
    </xdr:from>
    <xdr:to>
      <xdr:col>35</xdr:col>
      <xdr:colOff>219075</xdr:colOff>
      <xdr:row>78</xdr:row>
      <xdr:rowOff>190500</xdr:rowOff>
    </xdr:to>
    <xdr:sp macro="[0]!Hide_Show_Plumbing" textlink="">
      <xdr:nvSpPr>
        <xdr:cNvPr id="123" name="Rounded Rectangle 122">
          <a:extLst>
            <a:ext uri="{FF2B5EF4-FFF2-40B4-BE49-F238E27FC236}">
              <a16:creationId xmlns:a16="http://schemas.microsoft.com/office/drawing/2014/main" id="{00000000-0008-0000-0C00-00007B000000}"/>
            </a:ext>
          </a:extLst>
        </xdr:cNvPr>
        <xdr:cNvSpPr/>
      </xdr:nvSpPr>
      <xdr:spPr>
        <a:xfrm>
          <a:off x="11887200" y="26479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79</xdr:row>
      <xdr:rowOff>28575</xdr:rowOff>
    </xdr:from>
    <xdr:to>
      <xdr:col>35</xdr:col>
      <xdr:colOff>219075</xdr:colOff>
      <xdr:row>79</xdr:row>
      <xdr:rowOff>190500</xdr:rowOff>
    </xdr:to>
    <xdr:sp macro="[0]!Hide_Show_HVAC" textlink="">
      <xdr:nvSpPr>
        <xdr:cNvPr id="124" name="Rounded Rectangle 123">
          <a:extLst>
            <a:ext uri="{FF2B5EF4-FFF2-40B4-BE49-F238E27FC236}">
              <a16:creationId xmlns:a16="http://schemas.microsoft.com/office/drawing/2014/main" id="{00000000-0008-0000-0C00-00007C000000}"/>
            </a:ext>
          </a:extLst>
        </xdr:cNvPr>
        <xdr:cNvSpPr/>
      </xdr:nvSpPr>
      <xdr:spPr>
        <a:xfrm>
          <a:off x="11887200" y="288607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80</xdr:row>
      <xdr:rowOff>28575</xdr:rowOff>
    </xdr:from>
    <xdr:to>
      <xdr:col>35</xdr:col>
      <xdr:colOff>219075</xdr:colOff>
      <xdr:row>80</xdr:row>
      <xdr:rowOff>190500</xdr:rowOff>
    </xdr:to>
    <xdr:sp macro="[0]!Hide_Show_Electrical" textlink="">
      <xdr:nvSpPr>
        <xdr:cNvPr id="125" name="Rounded Rectangle 124">
          <a:extLst>
            <a:ext uri="{FF2B5EF4-FFF2-40B4-BE49-F238E27FC236}">
              <a16:creationId xmlns:a16="http://schemas.microsoft.com/office/drawing/2014/main" id="{00000000-0008-0000-0C00-00007D000000}"/>
            </a:ext>
          </a:extLst>
        </xdr:cNvPr>
        <xdr:cNvSpPr/>
      </xdr:nvSpPr>
      <xdr:spPr>
        <a:xfrm>
          <a:off x="11887200" y="312420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57150</xdr:colOff>
      <xdr:row>81</xdr:row>
      <xdr:rowOff>28575</xdr:rowOff>
    </xdr:from>
    <xdr:to>
      <xdr:col>35</xdr:col>
      <xdr:colOff>219075</xdr:colOff>
      <xdr:row>81</xdr:row>
      <xdr:rowOff>190500</xdr:rowOff>
    </xdr:to>
    <xdr:sp macro="[0]!Hide_Show_Miscellaneous" textlink="">
      <xdr:nvSpPr>
        <xdr:cNvPr id="126" name="Rounded Rectangle 125">
          <a:extLst>
            <a:ext uri="{FF2B5EF4-FFF2-40B4-BE49-F238E27FC236}">
              <a16:creationId xmlns:a16="http://schemas.microsoft.com/office/drawing/2014/main" id="{00000000-0008-0000-0C00-00007E000000}"/>
            </a:ext>
          </a:extLst>
        </xdr:cNvPr>
        <xdr:cNvSpPr/>
      </xdr:nvSpPr>
      <xdr:spPr>
        <a:xfrm>
          <a:off x="11887200" y="3362325"/>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66675</xdr:colOff>
      <xdr:row>77</xdr:row>
      <xdr:rowOff>38100</xdr:rowOff>
    </xdr:from>
    <xdr:to>
      <xdr:col>13</xdr:col>
      <xdr:colOff>228600</xdr:colOff>
      <xdr:row>77</xdr:row>
      <xdr:rowOff>200025</xdr:rowOff>
    </xdr:to>
    <xdr:sp macro="[0]!Hide_Show_Concrete_Flatwork" textlink="">
      <xdr:nvSpPr>
        <xdr:cNvPr id="127" name="Rounded Rectangle 126">
          <a:extLst>
            <a:ext uri="{FF2B5EF4-FFF2-40B4-BE49-F238E27FC236}">
              <a16:creationId xmlns:a16="http://schemas.microsoft.com/office/drawing/2014/main" id="{00000000-0008-0000-0C00-00007F000000}"/>
            </a:ext>
          </a:extLst>
        </xdr:cNvPr>
        <xdr:cNvSpPr/>
      </xdr:nvSpPr>
      <xdr:spPr>
        <a:xfrm>
          <a:off x="5400675" y="2419350"/>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43</xdr:col>
      <xdr:colOff>112395</xdr:colOff>
      <xdr:row>5</xdr:row>
      <xdr:rowOff>104775</xdr:rowOff>
    </xdr:from>
    <xdr:to>
      <xdr:col>44</xdr:col>
      <xdr:colOff>194310</xdr:colOff>
      <xdr:row>6</xdr:row>
      <xdr:rowOff>156210</xdr:rowOff>
    </xdr:to>
    <xdr:pic macro="[0]!Hide_Repair_Estimator_Help">
      <xdr:nvPicPr>
        <xdr:cNvPr id="77" name="Getting_Started_Close_Icon">
          <a:extLst>
            <a:ext uri="{FF2B5EF4-FFF2-40B4-BE49-F238E27FC236}">
              <a16:creationId xmlns:a16="http://schemas.microsoft.com/office/drawing/2014/main" id="{00000000-0008-0000-0C00-00004D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4304645" y="904875"/>
          <a:ext cx="377190" cy="356235"/>
        </a:xfrm>
        <a:prstGeom prst="rect">
          <a:avLst/>
        </a:prstGeom>
      </xdr:spPr>
    </xdr:pic>
    <xdr:clientData/>
  </xdr:twoCellAnchor>
  <xdr:twoCellAnchor>
    <xdr:from>
      <xdr:col>35</xdr:col>
      <xdr:colOff>54348</xdr:colOff>
      <xdr:row>7</xdr:row>
      <xdr:rowOff>134470</xdr:rowOff>
    </xdr:from>
    <xdr:to>
      <xdr:col>39</xdr:col>
      <xdr:colOff>280931</xdr:colOff>
      <xdr:row>11</xdr:row>
      <xdr:rowOff>252580</xdr:rowOff>
    </xdr:to>
    <xdr:pic>
      <xdr:nvPicPr>
        <xdr:cNvPr id="75" name="Picture 74">
          <a:extLst>
            <a:ext uri="{FF2B5EF4-FFF2-40B4-BE49-F238E27FC236}">
              <a16:creationId xmlns:a16="http://schemas.microsoft.com/office/drawing/2014/main" id="{00000000-0008-0000-0C00-00004B000000}"/>
            </a:ext>
          </a:extLst>
        </xdr:cNvPr>
        <xdr:cNvPicPr>
          <a:picLocks noChangeAspect="1"/>
        </xdr:cNvPicPr>
      </xdr:nvPicPr>
      <xdr:blipFill>
        <a:blip xmlns:r="http://schemas.openxmlformats.org/officeDocument/2006/relationships" r:embed="rId11"/>
        <a:stretch>
          <a:fillRect/>
        </a:stretch>
      </xdr:blipFill>
      <xdr:spPr>
        <a:xfrm>
          <a:off x="11884398" y="1544170"/>
          <a:ext cx="1407683" cy="1337310"/>
        </a:xfrm>
        <a:prstGeom prst="rect">
          <a:avLst/>
        </a:prstGeom>
      </xdr:spPr>
    </xdr:pic>
    <xdr:clientData/>
  </xdr:twoCellAnchor>
  <xdr:twoCellAnchor editAs="oneCell">
    <xdr:from>
      <xdr:col>3</xdr:col>
      <xdr:colOff>0</xdr:colOff>
      <xdr:row>1170</xdr:row>
      <xdr:rowOff>9525</xdr:rowOff>
    </xdr:from>
    <xdr:to>
      <xdr:col>3</xdr:col>
      <xdr:colOff>285581</xdr:colOff>
      <xdr:row>1170</xdr:row>
      <xdr:rowOff>277865</xdr:rowOff>
    </xdr:to>
    <xdr:pic macro="[0]!Hide_Estimating_Checklist_Check1">
      <xdr:nvPicPr>
        <xdr:cNvPr id="76" name="Estimating_Checklist_Check1" hidden="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676525" y="6067425"/>
          <a:ext cx="283464" cy="283464"/>
        </a:xfrm>
        <a:prstGeom prst="rect">
          <a:avLst/>
        </a:prstGeom>
      </xdr:spPr>
    </xdr:pic>
    <xdr:clientData/>
  </xdr:twoCellAnchor>
  <xdr:twoCellAnchor editAs="oneCell">
    <xdr:from>
      <xdr:col>3</xdr:col>
      <xdr:colOff>0</xdr:colOff>
      <xdr:row>1172</xdr:row>
      <xdr:rowOff>0</xdr:rowOff>
    </xdr:from>
    <xdr:to>
      <xdr:col>3</xdr:col>
      <xdr:colOff>285581</xdr:colOff>
      <xdr:row>1172</xdr:row>
      <xdr:rowOff>277865</xdr:rowOff>
    </xdr:to>
    <xdr:pic macro="[0]!Hide_Estimating_Checklist_Check2">
      <xdr:nvPicPr>
        <xdr:cNvPr id="79" name="Estimating_Checklist_Check2" hidden="1">
          <a:extLst>
            <a:ext uri="{FF2B5EF4-FFF2-40B4-BE49-F238E27FC236}">
              <a16:creationId xmlns:a16="http://schemas.microsoft.com/office/drawing/2014/main" id="{00000000-0008-0000-0C00-00004F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676525" y="6343650"/>
          <a:ext cx="283464" cy="283464"/>
        </a:xfrm>
        <a:prstGeom prst="rect">
          <a:avLst/>
        </a:prstGeom>
      </xdr:spPr>
    </xdr:pic>
    <xdr:clientData/>
  </xdr:twoCellAnchor>
  <xdr:twoCellAnchor editAs="oneCell">
    <xdr:from>
      <xdr:col>3</xdr:col>
      <xdr:colOff>0</xdr:colOff>
      <xdr:row>1174</xdr:row>
      <xdr:rowOff>0</xdr:rowOff>
    </xdr:from>
    <xdr:to>
      <xdr:col>3</xdr:col>
      <xdr:colOff>285581</xdr:colOff>
      <xdr:row>1174</xdr:row>
      <xdr:rowOff>277865</xdr:rowOff>
    </xdr:to>
    <xdr:pic macro="[0]!Hide_Estimating_Checklist_Check3">
      <xdr:nvPicPr>
        <xdr:cNvPr id="128" name="Estimating_Checklist_Check3" hidden="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676525" y="6629400"/>
          <a:ext cx="283464" cy="283464"/>
        </a:xfrm>
        <a:prstGeom prst="rect">
          <a:avLst/>
        </a:prstGeom>
      </xdr:spPr>
    </xdr:pic>
    <xdr:clientData/>
  </xdr:twoCellAnchor>
  <xdr:twoCellAnchor editAs="oneCell">
    <xdr:from>
      <xdr:col>3</xdr:col>
      <xdr:colOff>0</xdr:colOff>
      <xdr:row>1178</xdr:row>
      <xdr:rowOff>0</xdr:rowOff>
    </xdr:from>
    <xdr:to>
      <xdr:col>3</xdr:col>
      <xdr:colOff>285581</xdr:colOff>
      <xdr:row>1178</xdr:row>
      <xdr:rowOff>277864</xdr:rowOff>
    </xdr:to>
    <xdr:pic macro="[0]!Hide_Estimating_Checklist_Check5">
      <xdr:nvPicPr>
        <xdr:cNvPr id="129" name="Estimating_Checklist_Check5" hidden="1">
          <a:extLst>
            <a:ext uri="{FF2B5EF4-FFF2-40B4-BE49-F238E27FC236}">
              <a16:creationId xmlns:a16="http://schemas.microsoft.com/office/drawing/2014/main" id="{00000000-0008-0000-0C00-000081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676525" y="6915150"/>
          <a:ext cx="283464" cy="283464"/>
        </a:xfrm>
        <a:prstGeom prst="rect">
          <a:avLst/>
        </a:prstGeom>
      </xdr:spPr>
    </xdr:pic>
    <xdr:clientData/>
  </xdr:twoCellAnchor>
  <xdr:twoCellAnchor editAs="oneCell">
    <xdr:from>
      <xdr:col>3</xdr:col>
      <xdr:colOff>9525</xdr:colOff>
      <xdr:row>1182</xdr:row>
      <xdr:rowOff>0</xdr:rowOff>
    </xdr:from>
    <xdr:to>
      <xdr:col>4</xdr:col>
      <xdr:colOff>1636</xdr:colOff>
      <xdr:row>1182</xdr:row>
      <xdr:rowOff>277865</xdr:rowOff>
    </xdr:to>
    <xdr:pic macro="[0]!Hide_Estimating_Checklist_Check7">
      <xdr:nvPicPr>
        <xdr:cNvPr id="130" name="Estimating_Checklist_Check7" hidden="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390775" y="22964775"/>
          <a:ext cx="283464" cy="281063"/>
        </a:xfrm>
        <a:prstGeom prst="rect">
          <a:avLst/>
        </a:prstGeom>
      </xdr:spPr>
    </xdr:pic>
    <xdr:clientData/>
  </xdr:twoCellAnchor>
  <xdr:oneCellAnchor>
    <xdr:from>
      <xdr:col>3</xdr:col>
      <xdr:colOff>0</xdr:colOff>
      <xdr:row>1176</xdr:row>
      <xdr:rowOff>0</xdr:rowOff>
    </xdr:from>
    <xdr:ext cx="283464" cy="283464"/>
    <xdr:pic macro="[0]!Hide_Estimating_Checklist_Check4">
      <xdr:nvPicPr>
        <xdr:cNvPr id="131" name="Estimating_Checklist_Check4" hidden="1">
          <a:extLst>
            <a:ext uri="{FF2B5EF4-FFF2-40B4-BE49-F238E27FC236}">
              <a16:creationId xmlns:a16="http://schemas.microsoft.com/office/drawing/2014/main" id="{00000000-0008-0000-0C00-000083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676525" y="6934200"/>
          <a:ext cx="283464" cy="283464"/>
        </a:xfrm>
        <a:prstGeom prst="rect">
          <a:avLst/>
        </a:prstGeom>
      </xdr:spPr>
    </xdr:pic>
    <xdr:clientData/>
  </xdr:oneCellAnchor>
  <xdr:twoCellAnchor>
    <xdr:from>
      <xdr:col>44</xdr:col>
      <xdr:colOff>104775</xdr:colOff>
      <xdr:row>46</xdr:row>
      <xdr:rowOff>123825</xdr:rowOff>
    </xdr:from>
    <xdr:to>
      <xdr:col>45</xdr:col>
      <xdr:colOff>186690</xdr:colOff>
      <xdr:row>47</xdr:row>
      <xdr:rowOff>175260</xdr:rowOff>
    </xdr:to>
    <xdr:pic macro="[0]!Hide_Location_Modifiers">
      <xdr:nvPicPr>
        <xdr:cNvPr id="135" name="Getting_Started_Close_Icon">
          <a:extLst>
            <a:ext uri="{FF2B5EF4-FFF2-40B4-BE49-F238E27FC236}">
              <a16:creationId xmlns:a16="http://schemas.microsoft.com/office/drawing/2014/main" id="{00000000-0008-0000-0C00-000087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4592300" y="13906500"/>
          <a:ext cx="377190" cy="356235"/>
        </a:xfrm>
        <a:prstGeom prst="rect">
          <a:avLst/>
        </a:prstGeom>
      </xdr:spPr>
    </xdr:pic>
    <xdr:clientData/>
  </xdr:twoCellAnchor>
  <xdr:twoCellAnchor>
    <xdr:from>
      <xdr:col>44</xdr:col>
      <xdr:colOff>123825</xdr:colOff>
      <xdr:row>1167</xdr:row>
      <xdr:rowOff>95250</xdr:rowOff>
    </xdr:from>
    <xdr:to>
      <xdr:col>45</xdr:col>
      <xdr:colOff>160020</xdr:colOff>
      <xdr:row>1168</xdr:row>
      <xdr:rowOff>289560</xdr:rowOff>
    </xdr:to>
    <xdr:pic>
      <xdr:nvPicPr>
        <xdr:cNvPr id="136" name="Picture 135">
          <a:extLst>
            <a:ext uri="{FF2B5EF4-FFF2-40B4-BE49-F238E27FC236}">
              <a16:creationId xmlns:a16="http://schemas.microsoft.com/office/drawing/2014/main" id="{00000000-0008-0000-0C00-000088000000}"/>
            </a:ext>
          </a:extLst>
        </xdr:cNvPr>
        <xdr:cNvPicPr>
          <a:picLocks/>
        </xdr:cNvPicPr>
      </xdr:nvPicPr>
      <xdr:blipFill>
        <a:blip xmlns:r="http://schemas.openxmlformats.org/officeDocument/2006/relationships" r:embed="rId13"/>
        <a:stretch>
          <a:fillRect/>
        </a:stretch>
      </xdr:blipFill>
      <xdr:spPr>
        <a:xfrm>
          <a:off x="14611350" y="19392900"/>
          <a:ext cx="331470" cy="346710"/>
        </a:xfrm>
        <a:prstGeom prst="rect">
          <a:avLst/>
        </a:prstGeom>
      </xdr:spPr>
    </xdr:pic>
    <xdr:clientData/>
  </xdr:twoCellAnchor>
  <xdr:oneCellAnchor>
    <xdr:from>
      <xdr:col>3</xdr:col>
      <xdr:colOff>9525</xdr:colOff>
      <xdr:row>1184</xdr:row>
      <xdr:rowOff>0</xdr:rowOff>
    </xdr:from>
    <xdr:ext cx="283464" cy="281063"/>
    <xdr:pic macro="[0]!Hide_Estimating_Checklist_Check8">
      <xdr:nvPicPr>
        <xdr:cNvPr id="140" name="Estimating_Checklist_Check8" hidden="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390775" y="22964775"/>
          <a:ext cx="283464" cy="281063"/>
        </a:xfrm>
        <a:prstGeom prst="rect">
          <a:avLst/>
        </a:prstGeom>
      </xdr:spPr>
    </xdr:pic>
    <xdr:clientData/>
  </xdr:oneCellAnchor>
  <xdr:twoCellAnchor>
    <xdr:from>
      <xdr:col>2</xdr:col>
      <xdr:colOff>152400</xdr:colOff>
      <xdr:row>75</xdr:row>
      <xdr:rowOff>38101</xdr:rowOff>
    </xdr:from>
    <xdr:to>
      <xdr:col>6</xdr:col>
      <xdr:colOff>266699</xdr:colOff>
      <xdr:row>75</xdr:row>
      <xdr:rowOff>209551</xdr:rowOff>
    </xdr:to>
    <xdr:sp macro="[0]!Show_Location_Modifiers" textlink="">
      <xdr:nvSpPr>
        <xdr:cNvPr id="141" name="TextBox 140">
          <a:extLst>
            <a:ext uri="{FF2B5EF4-FFF2-40B4-BE49-F238E27FC236}">
              <a16:creationId xmlns:a16="http://schemas.microsoft.com/office/drawing/2014/main" id="{00000000-0008-0000-0C00-00008D000000}"/>
            </a:ext>
          </a:extLst>
        </xdr:cNvPr>
        <xdr:cNvSpPr txBox="1"/>
      </xdr:nvSpPr>
      <xdr:spPr>
        <a:xfrm>
          <a:off x="2238375" y="1123951"/>
          <a:ext cx="12953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xdr:from>
      <xdr:col>20</xdr:col>
      <xdr:colOff>219075</xdr:colOff>
      <xdr:row>1177</xdr:row>
      <xdr:rowOff>180975</xdr:rowOff>
    </xdr:from>
    <xdr:to>
      <xdr:col>26</xdr:col>
      <xdr:colOff>28575</xdr:colOff>
      <xdr:row>1179</xdr:row>
      <xdr:rowOff>28575</xdr:rowOff>
    </xdr:to>
    <xdr:sp macro="[0]!Show_Location_Modifiers" textlink="">
      <xdr:nvSpPr>
        <xdr:cNvPr id="142" name="TextBox 141">
          <a:extLst>
            <a:ext uri="{FF2B5EF4-FFF2-40B4-BE49-F238E27FC236}">
              <a16:creationId xmlns:a16="http://schemas.microsoft.com/office/drawing/2014/main" id="{00000000-0008-0000-0C00-00008E000000}"/>
            </a:ext>
          </a:extLst>
        </xdr:cNvPr>
        <xdr:cNvSpPr txBox="1"/>
      </xdr:nvSpPr>
      <xdr:spPr>
        <a:xfrm>
          <a:off x="7620000" y="20726400"/>
          <a:ext cx="15811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xdr:from>
      <xdr:col>11</xdr:col>
      <xdr:colOff>180975</xdr:colOff>
      <xdr:row>1179</xdr:row>
      <xdr:rowOff>171450</xdr:rowOff>
    </xdr:from>
    <xdr:to>
      <xdr:col>16</xdr:col>
      <xdr:colOff>38100</xdr:colOff>
      <xdr:row>1181</xdr:row>
      <xdr:rowOff>19050</xdr:rowOff>
    </xdr:to>
    <xdr:sp macro="[0]!Jump_to_Building_Permit_Cell" textlink="">
      <xdr:nvSpPr>
        <xdr:cNvPr id="144" name="TextBox 143">
          <a:extLst>
            <a:ext uri="{FF2B5EF4-FFF2-40B4-BE49-F238E27FC236}">
              <a16:creationId xmlns:a16="http://schemas.microsoft.com/office/drawing/2014/main" id="{00000000-0008-0000-0C00-000090000000}"/>
            </a:ext>
          </a:extLst>
        </xdr:cNvPr>
        <xdr:cNvSpPr txBox="1"/>
      </xdr:nvSpPr>
      <xdr:spPr>
        <a:xfrm>
          <a:off x="4924425" y="21193125"/>
          <a:ext cx="13335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xdr:from>
      <xdr:col>29</xdr:col>
      <xdr:colOff>104774</xdr:colOff>
      <xdr:row>1181</xdr:row>
      <xdr:rowOff>171450</xdr:rowOff>
    </xdr:from>
    <xdr:to>
      <xdr:col>36</xdr:col>
      <xdr:colOff>238124</xdr:colOff>
      <xdr:row>1183</xdr:row>
      <xdr:rowOff>19050</xdr:rowOff>
    </xdr:to>
    <xdr:sp macro="[0]!Jump_to_Contractors_Overhead_Cell" textlink="">
      <xdr:nvSpPr>
        <xdr:cNvPr id="145" name="TextBox 144">
          <a:extLst>
            <a:ext uri="{FF2B5EF4-FFF2-40B4-BE49-F238E27FC236}">
              <a16:creationId xmlns:a16="http://schemas.microsoft.com/office/drawing/2014/main" id="{00000000-0008-0000-0C00-000091000000}"/>
            </a:ext>
          </a:extLst>
        </xdr:cNvPr>
        <xdr:cNvSpPr txBox="1"/>
      </xdr:nvSpPr>
      <xdr:spPr>
        <a:xfrm>
          <a:off x="10163174" y="21669375"/>
          <a:ext cx="22002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xdr:from>
      <xdr:col>8</xdr:col>
      <xdr:colOff>266700</xdr:colOff>
      <xdr:row>1184</xdr:row>
      <xdr:rowOff>0</xdr:rowOff>
    </xdr:from>
    <xdr:to>
      <xdr:col>15</xdr:col>
      <xdr:colOff>95250</xdr:colOff>
      <xdr:row>1185</xdr:row>
      <xdr:rowOff>38100</xdr:rowOff>
    </xdr:to>
    <xdr:sp macro="[0]!Jump_to_Contingency_Cell" textlink="">
      <xdr:nvSpPr>
        <xdr:cNvPr id="146" name="TextBox 145">
          <a:extLst>
            <a:ext uri="{FF2B5EF4-FFF2-40B4-BE49-F238E27FC236}">
              <a16:creationId xmlns:a16="http://schemas.microsoft.com/office/drawing/2014/main" id="{00000000-0008-0000-0C00-000092000000}"/>
            </a:ext>
          </a:extLst>
        </xdr:cNvPr>
        <xdr:cNvSpPr txBox="1"/>
      </xdr:nvSpPr>
      <xdr:spPr>
        <a:xfrm>
          <a:off x="4124325" y="22164675"/>
          <a:ext cx="1895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editAs="oneCell">
    <xdr:from>
      <xdr:col>2</xdr:col>
      <xdr:colOff>161925</xdr:colOff>
      <xdr:row>83</xdr:row>
      <xdr:rowOff>47625</xdr:rowOff>
    </xdr:from>
    <xdr:to>
      <xdr:col>2</xdr:col>
      <xdr:colOff>277599</xdr:colOff>
      <xdr:row>83</xdr:row>
      <xdr:rowOff>142263</xdr:rowOff>
    </xdr:to>
    <xdr:pic macro="[0]!HELP_DIY">
      <xdr:nvPicPr>
        <xdr:cNvPr id="147" name="Picture 146">
          <a:extLst>
            <a:ext uri="{FF2B5EF4-FFF2-40B4-BE49-F238E27FC236}">
              <a16:creationId xmlns:a16="http://schemas.microsoft.com/office/drawing/2014/main" id="{00000000-0008-0000-0C00-000093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247900" y="3505200"/>
          <a:ext cx="118872" cy="91440"/>
        </a:xfrm>
        <a:prstGeom prst="rect">
          <a:avLst/>
        </a:prstGeom>
      </xdr:spPr>
    </xdr:pic>
    <xdr:clientData/>
  </xdr:twoCellAnchor>
  <xdr:twoCellAnchor editAs="oneCell">
    <xdr:from>
      <xdr:col>3</xdr:col>
      <xdr:colOff>0</xdr:colOff>
      <xdr:row>1180</xdr:row>
      <xdr:rowOff>0</xdr:rowOff>
    </xdr:from>
    <xdr:to>
      <xdr:col>3</xdr:col>
      <xdr:colOff>285581</xdr:colOff>
      <xdr:row>1180</xdr:row>
      <xdr:rowOff>277864</xdr:rowOff>
    </xdr:to>
    <xdr:pic macro="[0]!Hide_Estimating_Checklist_Check6">
      <xdr:nvPicPr>
        <xdr:cNvPr id="148" name="Estimating_Checklist_Check6" hidden="1">
          <a:extLst>
            <a:ext uri="{FF2B5EF4-FFF2-40B4-BE49-F238E27FC236}">
              <a16:creationId xmlns:a16="http://schemas.microsoft.com/office/drawing/2014/main" id="{00000000-0008-0000-0C00-000094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381250" y="14058900"/>
          <a:ext cx="283464" cy="281062"/>
        </a:xfrm>
        <a:prstGeom prst="rect">
          <a:avLst/>
        </a:prstGeom>
      </xdr:spPr>
    </xdr:pic>
    <xdr:clientData/>
  </xdr:twoCellAnchor>
  <xdr:twoCellAnchor>
    <xdr:from>
      <xdr:col>0</xdr:col>
      <xdr:colOff>523876</xdr:colOff>
      <xdr:row>2</xdr:row>
      <xdr:rowOff>57150</xdr:rowOff>
    </xdr:from>
    <xdr:to>
      <xdr:col>0</xdr:col>
      <xdr:colOff>1333500</xdr:colOff>
      <xdr:row>2</xdr:row>
      <xdr:rowOff>238125</xdr:rowOff>
    </xdr:to>
    <xdr:sp macro="[0]!Key_Repair_Cost_Estimator" textlink="">
      <xdr:nvSpPr>
        <xdr:cNvPr id="132" name="TextBox 131">
          <a:extLst>
            <a:ext uri="{FF2B5EF4-FFF2-40B4-BE49-F238E27FC236}">
              <a16:creationId xmlns:a16="http://schemas.microsoft.com/office/drawing/2014/main" id="{00000000-0008-0000-0C00-000084000000}"/>
            </a:ext>
          </a:extLst>
        </xdr:cNvPr>
        <xdr:cNvSpPr txBox="1"/>
      </xdr:nvSpPr>
      <xdr:spPr>
        <a:xfrm>
          <a:off x="523876" y="628650"/>
          <a:ext cx="809624"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0">
            <a:solidFill>
              <a:schemeClr val="accent1"/>
            </a:solidFill>
            <a:latin typeface="Calibri Light" panose="020F0302020204030204" pitchFamily="34" charset="0"/>
          </a:endParaRPr>
        </a:p>
      </xdr:txBody>
    </xdr:sp>
    <xdr:clientData/>
  </xdr:twoCellAnchor>
  <xdr:twoCellAnchor editAs="oneCell">
    <xdr:from>
      <xdr:col>0</xdr:col>
      <xdr:colOff>239183</xdr:colOff>
      <xdr:row>2</xdr:row>
      <xdr:rowOff>17995</xdr:rowOff>
    </xdr:from>
    <xdr:to>
      <xdr:col>0</xdr:col>
      <xdr:colOff>468818</xdr:colOff>
      <xdr:row>2</xdr:row>
      <xdr:rowOff>246587</xdr:rowOff>
    </xdr:to>
    <xdr:pic macro="[0]!Key_Repair_Cost_Estimator">
      <xdr:nvPicPr>
        <xdr:cNvPr id="133" name="Estimator_Unlock_Icon" hidden="1">
          <a:extLst>
            <a:ext uri="{FF2B5EF4-FFF2-40B4-BE49-F238E27FC236}">
              <a16:creationId xmlns:a16="http://schemas.microsoft.com/office/drawing/2014/main" id="{00000000-0008-0000-0C00-000085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239183" y="690348"/>
          <a:ext cx="226475" cy="226475"/>
        </a:xfrm>
        <a:prstGeom prst="rect">
          <a:avLst/>
        </a:prstGeom>
      </xdr:spPr>
    </xdr:pic>
    <xdr:clientData/>
  </xdr:twoCellAnchor>
  <xdr:twoCellAnchor>
    <xdr:from>
      <xdr:col>34</xdr:col>
      <xdr:colOff>142875</xdr:colOff>
      <xdr:row>14</xdr:row>
      <xdr:rowOff>285750</xdr:rowOff>
    </xdr:from>
    <xdr:to>
      <xdr:col>40</xdr:col>
      <xdr:colOff>190500</xdr:colOff>
      <xdr:row>15</xdr:row>
      <xdr:rowOff>238125</xdr:rowOff>
    </xdr:to>
    <xdr:sp macro="" textlink="">
      <xdr:nvSpPr>
        <xdr:cNvPr id="4" name="Rectangle 3">
          <a:hlinkClick xmlns:r="http://schemas.openxmlformats.org/officeDocument/2006/relationships" r:id="rId16"/>
          <a:extLst>
            <a:ext uri="{FF2B5EF4-FFF2-40B4-BE49-F238E27FC236}">
              <a16:creationId xmlns:a16="http://schemas.microsoft.com/office/drawing/2014/main" id="{46416BBA-6681-4299-9AF0-697C58826143}"/>
            </a:ext>
          </a:extLst>
        </xdr:cNvPr>
        <xdr:cNvSpPr/>
      </xdr:nvSpPr>
      <xdr:spPr>
        <a:xfrm>
          <a:off x="11382375" y="4219575"/>
          <a:ext cx="1819275" cy="25717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34</xdr:col>
      <xdr:colOff>142875</xdr:colOff>
      <xdr:row>16</xdr:row>
      <xdr:rowOff>9525</xdr:rowOff>
    </xdr:from>
    <xdr:to>
      <xdr:col>40</xdr:col>
      <xdr:colOff>190500</xdr:colOff>
      <xdr:row>16</xdr:row>
      <xdr:rowOff>266700</xdr:rowOff>
    </xdr:to>
    <xdr:sp macro="" textlink="">
      <xdr:nvSpPr>
        <xdr:cNvPr id="134" name="Rectangle 133">
          <a:hlinkClick xmlns:r="http://schemas.openxmlformats.org/officeDocument/2006/relationships" r:id="rId17"/>
          <a:extLst>
            <a:ext uri="{FF2B5EF4-FFF2-40B4-BE49-F238E27FC236}">
              <a16:creationId xmlns:a16="http://schemas.microsoft.com/office/drawing/2014/main" id="{257508AD-3DD4-4A15-8A3E-D7E6112A5720}"/>
            </a:ext>
          </a:extLst>
        </xdr:cNvPr>
        <xdr:cNvSpPr/>
      </xdr:nvSpPr>
      <xdr:spPr>
        <a:xfrm>
          <a:off x="11382375" y="4552950"/>
          <a:ext cx="1819275" cy="25717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34</xdr:col>
      <xdr:colOff>95250</xdr:colOff>
      <xdr:row>17</xdr:row>
      <xdr:rowOff>19050</xdr:rowOff>
    </xdr:from>
    <xdr:to>
      <xdr:col>40</xdr:col>
      <xdr:colOff>142875</xdr:colOff>
      <xdr:row>17</xdr:row>
      <xdr:rowOff>276225</xdr:rowOff>
    </xdr:to>
    <xdr:sp macro="" textlink="">
      <xdr:nvSpPr>
        <xdr:cNvPr id="138" name="Rectangle 137">
          <a:hlinkClick xmlns:r="http://schemas.openxmlformats.org/officeDocument/2006/relationships" r:id="rId18"/>
          <a:extLst>
            <a:ext uri="{FF2B5EF4-FFF2-40B4-BE49-F238E27FC236}">
              <a16:creationId xmlns:a16="http://schemas.microsoft.com/office/drawing/2014/main" id="{5C8DDE1C-4FF6-47B2-9162-86D2356EAC40}"/>
            </a:ext>
          </a:extLst>
        </xdr:cNvPr>
        <xdr:cNvSpPr/>
      </xdr:nvSpPr>
      <xdr:spPr>
        <a:xfrm>
          <a:off x="11334750" y="4867275"/>
          <a:ext cx="1819275" cy="25717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34</xdr:col>
      <xdr:colOff>95250</xdr:colOff>
      <xdr:row>18</xdr:row>
      <xdr:rowOff>19050</xdr:rowOff>
    </xdr:from>
    <xdr:to>
      <xdr:col>40</xdr:col>
      <xdr:colOff>142875</xdr:colOff>
      <xdr:row>18</xdr:row>
      <xdr:rowOff>276225</xdr:rowOff>
    </xdr:to>
    <xdr:sp macro="" textlink="">
      <xdr:nvSpPr>
        <xdr:cNvPr id="139" name="Rectangle 138">
          <a:hlinkClick xmlns:r="http://schemas.openxmlformats.org/officeDocument/2006/relationships" r:id="rId19"/>
          <a:extLst>
            <a:ext uri="{FF2B5EF4-FFF2-40B4-BE49-F238E27FC236}">
              <a16:creationId xmlns:a16="http://schemas.microsoft.com/office/drawing/2014/main" id="{6EF241F3-CF1A-4711-BC10-5A9F81EC6F1B}"/>
            </a:ext>
          </a:extLst>
        </xdr:cNvPr>
        <xdr:cNvSpPr/>
      </xdr:nvSpPr>
      <xdr:spPr>
        <a:xfrm>
          <a:off x="11334750" y="5172075"/>
          <a:ext cx="1819275" cy="257175"/>
        </a:xfrm>
        <a:prstGeom prst="rect">
          <a:avLst/>
        </a:prstGeom>
        <a:noFill/>
      </xdr:spPr>
      <xdr:txBody>
        <a:bodyPr vertOverflow="clip" horzOverflow="clip" wrap="square" lIns="91440" tIns="45720" rIns="91440" bIns="45720" rtlCol="0" anchor="t">
          <a:sp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editAs="oneCell">
    <xdr:from>
      <xdr:col>44</xdr:col>
      <xdr:colOff>266700</xdr:colOff>
      <xdr:row>73</xdr:row>
      <xdr:rowOff>28575</xdr:rowOff>
    </xdr:from>
    <xdr:to>
      <xdr:col>45</xdr:col>
      <xdr:colOff>198986</xdr:colOff>
      <xdr:row>73</xdr:row>
      <xdr:rowOff>258278</xdr:rowOff>
    </xdr:to>
    <xdr:pic macro="[0]!Navigate_Category_Setup">
      <xdr:nvPicPr>
        <xdr:cNvPr id="8" name="Picture 7">
          <a:extLst>
            <a:ext uri="{FF2B5EF4-FFF2-40B4-BE49-F238E27FC236}">
              <a16:creationId xmlns:a16="http://schemas.microsoft.com/office/drawing/2014/main" id="{B0F6AC00-0F74-40F2-BF79-AEE17CAA96C6}"/>
            </a:ext>
          </a:extLst>
        </xdr:cNvPr>
        <xdr:cNvPicPr>
          <a:picLocks noChangeAspect="1"/>
        </xdr:cNvPicPr>
      </xdr:nvPicPr>
      <xdr:blipFill>
        <a:blip xmlns:r="http://schemas.openxmlformats.org/officeDocument/2006/relationships" r:embed="rId20"/>
        <a:stretch>
          <a:fillRect/>
        </a:stretch>
      </xdr:blipFill>
      <xdr:spPr>
        <a:xfrm>
          <a:off x="14439900" y="1219200"/>
          <a:ext cx="228632" cy="228632"/>
        </a:xfrm>
        <a:prstGeom prst="rect">
          <a:avLst/>
        </a:prstGeom>
      </xdr:spPr>
    </xdr:pic>
    <xdr:clientData/>
  </xdr:twoCellAnchor>
  <xdr:twoCellAnchor editAs="absolute">
    <xdr:from>
      <xdr:col>36</xdr:col>
      <xdr:colOff>150707</xdr:colOff>
      <xdr:row>0</xdr:row>
      <xdr:rowOff>153469</xdr:rowOff>
    </xdr:from>
    <xdr:to>
      <xdr:col>37</xdr:col>
      <xdr:colOff>125226</xdr:colOff>
      <xdr:row>0</xdr:row>
      <xdr:rowOff>426715</xdr:rowOff>
    </xdr:to>
    <xdr:pic>
      <xdr:nvPicPr>
        <xdr:cNvPr id="174" name="Picture 173" title="Help">
          <a:hlinkClick xmlns:r="http://schemas.openxmlformats.org/officeDocument/2006/relationships" r:id="rId21"/>
          <a:extLst>
            <a:ext uri="{FF2B5EF4-FFF2-40B4-BE49-F238E27FC236}">
              <a16:creationId xmlns:a16="http://schemas.microsoft.com/office/drawing/2014/main" id="{A8E90DE5-6EC9-40CC-843B-97C6E94F1FFA}"/>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1961707" y="153469"/>
          <a:ext cx="267678" cy="275363"/>
        </a:xfrm>
        <a:prstGeom prst="rect">
          <a:avLst/>
        </a:prstGeom>
      </xdr:spPr>
    </xdr:pic>
    <xdr:clientData/>
  </xdr:twoCellAnchor>
  <xdr:twoCellAnchor editAs="absolute">
    <xdr:from>
      <xdr:col>28</xdr:col>
      <xdr:colOff>46364</xdr:colOff>
      <xdr:row>0</xdr:row>
      <xdr:rowOff>0</xdr:rowOff>
    </xdr:from>
    <xdr:to>
      <xdr:col>33</xdr:col>
      <xdr:colOff>275400</xdr:colOff>
      <xdr:row>0</xdr:row>
      <xdr:rowOff>561776</xdr:rowOff>
    </xdr:to>
    <xdr:sp macro="" textlink="">
      <xdr:nvSpPr>
        <xdr:cNvPr id="5" name="TextBox 4">
          <a:hlinkClick xmlns:r="http://schemas.openxmlformats.org/officeDocument/2006/relationships" r:id="rId23"/>
          <a:extLst>
            <a:ext uri="{FF2B5EF4-FFF2-40B4-BE49-F238E27FC236}">
              <a16:creationId xmlns:a16="http://schemas.microsoft.com/office/drawing/2014/main" id="{D1B19AAD-4488-48EC-B5DC-2658408540DD}"/>
            </a:ext>
          </a:extLst>
        </xdr:cNvPr>
        <xdr:cNvSpPr txBox="1">
          <a:spLocks noChangeAspect="1"/>
        </xdr:cNvSpPr>
      </xdr:nvSpPr>
      <xdr:spPr>
        <a:xfrm>
          <a:off x="9466409" y="0"/>
          <a:ext cx="1695527" cy="561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Upgrade</a:t>
          </a:r>
        </a:p>
      </xdr:txBody>
    </xdr:sp>
    <xdr:clientData/>
  </xdr:twoCellAnchor>
  <xdr:twoCellAnchor editAs="absolute">
    <xdr:from>
      <xdr:col>16</xdr:col>
      <xdr:colOff>134798</xdr:colOff>
      <xdr:row>0</xdr:row>
      <xdr:rowOff>1</xdr:rowOff>
    </xdr:from>
    <xdr:to>
      <xdr:col>22</xdr:col>
      <xdr:colOff>70371</xdr:colOff>
      <xdr:row>0</xdr:row>
      <xdr:rowOff>561776</xdr:rowOff>
    </xdr:to>
    <xdr:sp macro="" textlink="">
      <xdr:nvSpPr>
        <xdr:cNvPr id="9" name="TextBox 8">
          <a:hlinkClick xmlns:r="http://schemas.openxmlformats.org/officeDocument/2006/relationships" r:id="rId24"/>
          <a:extLst>
            <a:ext uri="{FF2B5EF4-FFF2-40B4-BE49-F238E27FC236}">
              <a16:creationId xmlns:a16="http://schemas.microsoft.com/office/drawing/2014/main" id="{C6DFA715-D930-4CC4-962E-555DA898196A}"/>
            </a:ext>
          </a:extLst>
        </xdr:cNvPr>
        <xdr:cNvSpPr txBox="1">
          <a:spLocks noChangeAspect="1"/>
        </xdr:cNvSpPr>
      </xdr:nvSpPr>
      <xdr:spPr>
        <a:xfrm>
          <a:off x="6035266" y="1"/>
          <a:ext cx="1695362" cy="56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Analyze</a:t>
          </a:r>
        </a:p>
      </xdr:txBody>
    </xdr:sp>
    <xdr:clientData/>
  </xdr:twoCellAnchor>
  <xdr:twoCellAnchor editAs="absolute">
    <xdr:from>
      <xdr:col>22</xdr:col>
      <xdr:colOff>89636</xdr:colOff>
      <xdr:row>0</xdr:row>
      <xdr:rowOff>0</xdr:rowOff>
    </xdr:from>
    <xdr:to>
      <xdr:col>28</xdr:col>
      <xdr:colOff>20119</xdr:colOff>
      <xdr:row>0</xdr:row>
      <xdr:rowOff>561776</xdr:rowOff>
    </xdr:to>
    <xdr:sp macro="" textlink="">
      <xdr:nvSpPr>
        <xdr:cNvPr id="10" name="TextBox 9">
          <a:hlinkClick xmlns:r="http://schemas.openxmlformats.org/officeDocument/2006/relationships" r:id="rId25"/>
          <a:extLst>
            <a:ext uri="{FF2B5EF4-FFF2-40B4-BE49-F238E27FC236}">
              <a16:creationId xmlns:a16="http://schemas.microsoft.com/office/drawing/2014/main" id="{5BFC5C10-830B-48A9-8254-678762CF7EE2}"/>
            </a:ext>
          </a:extLst>
        </xdr:cNvPr>
        <xdr:cNvSpPr txBox="1">
          <a:spLocks noChangeAspect="1"/>
        </xdr:cNvSpPr>
      </xdr:nvSpPr>
      <xdr:spPr>
        <a:xfrm>
          <a:off x="7749893" y="0"/>
          <a:ext cx="1690271" cy="561776"/>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10</xdr:col>
      <xdr:colOff>199008</xdr:colOff>
      <xdr:row>0</xdr:row>
      <xdr:rowOff>0</xdr:rowOff>
    </xdr:from>
    <xdr:to>
      <xdr:col>16</xdr:col>
      <xdr:colOff>125895</xdr:colOff>
      <xdr:row>0</xdr:row>
      <xdr:rowOff>561776</xdr:rowOff>
    </xdr:to>
    <xdr:sp macro="" textlink="">
      <xdr:nvSpPr>
        <xdr:cNvPr id="11" name="TextBox 10">
          <a:hlinkClick xmlns:r="http://schemas.openxmlformats.org/officeDocument/2006/relationships" r:id="rId26"/>
          <a:extLst>
            <a:ext uri="{FF2B5EF4-FFF2-40B4-BE49-F238E27FC236}">
              <a16:creationId xmlns:a16="http://schemas.microsoft.com/office/drawing/2014/main" id="{711AD47E-0489-4062-B809-339776A69701}"/>
            </a:ext>
          </a:extLst>
        </xdr:cNvPr>
        <xdr:cNvSpPr txBox="1">
          <a:spLocks noChangeAspect="1"/>
        </xdr:cNvSpPr>
      </xdr:nvSpPr>
      <xdr:spPr>
        <a:xfrm>
          <a:off x="4339687" y="0"/>
          <a:ext cx="1686676" cy="561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absolute">
    <xdr:from>
      <xdr:col>34</xdr:col>
      <xdr:colOff>243022</xdr:colOff>
      <xdr:row>0</xdr:row>
      <xdr:rowOff>152516</xdr:rowOff>
    </xdr:from>
    <xdr:to>
      <xdr:col>35</xdr:col>
      <xdr:colOff>233539</xdr:colOff>
      <xdr:row>0</xdr:row>
      <xdr:rowOff>427881</xdr:rowOff>
    </xdr:to>
    <xdr:pic>
      <xdr:nvPicPr>
        <xdr:cNvPr id="12" name="Picture 11">
          <a:hlinkClick xmlns:r="http://schemas.openxmlformats.org/officeDocument/2006/relationships" r:id="rId27"/>
          <a:extLst>
            <a:ext uri="{FF2B5EF4-FFF2-40B4-BE49-F238E27FC236}">
              <a16:creationId xmlns:a16="http://schemas.microsoft.com/office/drawing/2014/main" id="{7848ACBC-F506-4FEF-A1FA-2AE71309FC13}"/>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1422856" y="152516"/>
          <a:ext cx="283815" cy="275365"/>
        </a:xfrm>
        <a:prstGeom prst="rect">
          <a:avLst/>
        </a:prstGeom>
      </xdr:spPr>
    </xdr:pic>
    <xdr:clientData/>
  </xdr:twoCellAnchor>
  <xdr:twoCellAnchor editAs="absolute">
    <xdr:from>
      <xdr:col>0</xdr:col>
      <xdr:colOff>0</xdr:colOff>
      <xdr:row>0</xdr:row>
      <xdr:rowOff>0</xdr:rowOff>
    </xdr:from>
    <xdr:to>
      <xdr:col>1</xdr:col>
      <xdr:colOff>165393</xdr:colOff>
      <xdr:row>0</xdr:row>
      <xdr:rowOff>561564</xdr:rowOff>
    </xdr:to>
    <xdr:sp macro="" textlink="">
      <xdr:nvSpPr>
        <xdr:cNvPr id="13" name="TextBox 12">
          <a:extLst>
            <a:ext uri="{FF2B5EF4-FFF2-40B4-BE49-F238E27FC236}">
              <a16:creationId xmlns:a16="http://schemas.microsoft.com/office/drawing/2014/main" id="{04F1ECF6-C763-432B-AA12-2BCCB4063809}"/>
            </a:ext>
          </a:extLst>
        </xdr:cNvPr>
        <xdr:cNvSpPr txBox="1">
          <a:spLocks noChangeAspect="1"/>
        </xdr:cNvSpPr>
      </xdr:nvSpPr>
      <xdr:spPr>
        <a:xfrm>
          <a:off x="0" y="0"/>
          <a:ext cx="1666389" cy="561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mn-lt"/>
          </a:endParaRPr>
        </a:p>
      </xdr:txBody>
    </xdr:sp>
    <xdr:clientData/>
  </xdr:twoCellAnchor>
  <xdr:twoCellAnchor>
    <xdr:from>
      <xdr:col>24</xdr:col>
      <xdr:colOff>47625</xdr:colOff>
      <xdr:row>74</xdr:row>
      <xdr:rowOff>28575</xdr:rowOff>
    </xdr:from>
    <xdr:to>
      <xdr:col>24</xdr:col>
      <xdr:colOff>209550</xdr:colOff>
      <xdr:row>74</xdr:row>
      <xdr:rowOff>190500</xdr:rowOff>
    </xdr:to>
    <xdr:sp macro="[0]!Hide_Show_Garage_Doors" textlink="">
      <xdr:nvSpPr>
        <xdr:cNvPr id="15" name="Rounded Rectangle 111">
          <a:extLst>
            <a:ext uri="{FF2B5EF4-FFF2-40B4-BE49-F238E27FC236}">
              <a16:creationId xmlns:a16="http://schemas.microsoft.com/office/drawing/2014/main" id="{435CAB8A-067F-433A-8315-BF6B1976ADA7}"/>
            </a:ext>
          </a:extLst>
        </xdr:cNvPr>
        <xdr:cNvSpPr/>
      </xdr:nvSpPr>
      <xdr:spPr>
        <a:xfrm>
          <a:off x="8294478" y="1719352"/>
          <a:ext cx="161925" cy="161925"/>
        </a:xfrm>
        <a:prstGeom prst="roundRect">
          <a:avLst/>
        </a:prstGeom>
        <a:ln>
          <a:solidFill>
            <a:schemeClr val="tx1">
              <a:lumMod val="65000"/>
              <a:lumOff val="35000"/>
            </a:schemeClr>
          </a:solid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36</xdr:col>
      <xdr:colOff>11502</xdr:colOff>
      <xdr:row>74</xdr:row>
      <xdr:rowOff>58227</xdr:rowOff>
    </xdr:from>
    <xdr:to>
      <xdr:col>41</xdr:col>
      <xdr:colOff>218534</xdr:colOff>
      <xdr:row>81</xdr:row>
      <xdr:rowOff>172527</xdr:rowOff>
    </xdr:to>
    <xdr:sp macro="[0]!Navigate_Category_Setup" textlink="">
      <xdr:nvSpPr>
        <xdr:cNvPr id="17" name="Rectangle 16">
          <a:extLst>
            <a:ext uri="{FF2B5EF4-FFF2-40B4-BE49-F238E27FC236}">
              <a16:creationId xmlns:a16="http://schemas.microsoft.com/office/drawing/2014/main" id="{D07DAD2D-52EC-4109-935B-C7FD9F49FBD8}"/>
            </a:ext>
          </a:extLst>
        </xdr:cNvPr>
        <xdr:cNvSpPr/>
      </xdr:nvSpPr>
      <xdr:spPr>
        <a:xfrm>
          <a:off x="11777932" y="1516091"/>
          <a:ext cx="1673523" cy="1744693"/>
        </a:xfrm>
        <a:prstGeom prst="rect">
          <a:avLst/>
        </a:prstGeom>
        <a:noFill/>
      </xdr:spPr>
      <xdr:txBody>
        <a:bodyPr wrap="square" lIns="91440" tIns="45720" rIns="91440" bIns="45720" rtlCol="0" anchor="ctr">
          <a:no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25</xdr:col>
      <xdr:colOff>17252</xdr:colOff>
      <xdr:row>74</xdr:row>
      <xdr:rowOff>40016</xdr:rowOff>
    </xdr:from>
    <xdr:to>
      <xdr:col>30</xdr:col>
      <xdr:colOff>224284</xdr:colOff>
      <xdr:row>81</xdr:row>
      <xdr:rowOff>154316</xdr:rowOff>
    </xdr:to>
    <xdr:sp macro="[0]!Navigate_Category_Setup" textlink="">
      <xdr:nvSpPr>
        <xdr:cNvPr id="18" name="Rectangle 17">
          <a:extLst>
            <a:ext uri="{FF2B5EF4-FFF2-40B4-BE49-F238E27FC236}">
              <a16:creationId xmlns:a16="http://schemas.microsoft.com/office/drawing/2014/main" id="{32F470D2-1CDD-4712-AB3A-40C5B07D3C73}"/>
            </a:ext>
          </a:extLst>
        </xdr:cNvPr>
        <xdr:cNvSpPr/>
      </xdr:nvSpPr>
      <xdr:spPr>
        <a:xfrm>
          <a:off x="8653252" y="1496922"/>
          <a:ext cx="1692692" cy="1724564"/>
        </a:xfrm>
        <a:prstGeom prst="rect">
          <a:avLst/>
        </a:prstGeom>
        <a:noFill/>
      </xdr:spPr>
      <xdr:txBody>
        <a:bodyPr wrap="square" lIns="91440" tIns="45720" rIns="91440" bIns="45720" rtlCol="0" anchor="ctr">
          <a:no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twoCellAnchor>
    <xdr:from>
      <xdr:col>14</xdr:col>
      <xdr:colOff>57509</xdr:colOff>
      <xdr:row>74</xdr:row>
      <xdr:rowOff>48643</xdr:rowOff>
    </xdr:from>
    <xdr:to>
      <xdr:col>19</xdr:col>
      <xdr:colOff>239622</xdr:colOff>
      <xdr:row>81</xdr:row>
      <xdr:rowOff>162943</xdr:rowOff>
    </xdr:to>
    <xdr:sp macro="[0]!Navigate_Category_Setup" textlink="">
      <xdr:nvSpPr>
        <xdr:cNvPr id="19" name="Rectangle 18">
          <a:extLst>
            <a:ext uri="{FF2B5EF4-FFF2-40B4-BE49-F238E27FC236}">
              <a16:creationId xmlns:a16="http://schemas.microsoft.com/office/drawing/2014/main" id="{36E9EFD5-81DB-44C7-AEF8-49DF3601BF09}"/>
            </a:ext>
          </a:extLst>
        </xdr:cNvPr>
        <xdr:cNvSpPr/>
      </xdr:nvSpPr>
      <xdr:spPr>
        <a:xfrm>
          <a:off x="5425056" y="1505549"/>
          <a:ext cx="1667774" cy="1724564"/>
        </a:xfrm>
        <a:prstGeom prst="rect">
          <a:avLst/>
        </a:prstGeom>
        <a:noFill/>
      </xdr:spPr>
      <xdr:txBody>
        <a:bodyPr wrap="square" lIns="91440" tIns="45720" rIns="91440" bIns="45720" rtlCol="0" anchor="ctr">
          <a:noAutofit/>
        </a:bodyPr>
        <a:lstStyle/>
        <a:p>
          <a:pPr algn="l"/>
          <a:endParaRPr lang="en-US" sz="3200" b="1" cap="none" spc="0">
            <a:ln w="0"/>
            <a:solidFill>
              <a:schemeClr val="tx1">
                <a:lumMod val="85000"/>
                <a:lumOff val="15000"/>
              </a:schemeClr>
            </a:solidFill>
            <a:effectLst>
              <a:outerShdw blurRad="38100" dist="19050" dir="2700000" algn="tl" rotWithShape="0">
                <a:schemeClr val="dk1">
                  <a:alpha val="40000"/>
                </a:schemeClr>
              </a:outerShdw>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stpoint%20Solutions/Desktop/New%20York/House%20Flipping%20Spreadsheet%20Live%20Files/4z.3/House%20Flipping%20Spreadsheet%204z.3%20Pro.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stpoint%20Solutions/Google%20Drive/Restored/RentalPropertySpreadsheet.com/Rental%20Property%20Spreadsheet%20-%20Single%20Family.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stpoint%20Solutions/Google%20Drive/Restored/RentalPropertySpreadsheet.com/New%20folder/House%20Flipping%20Spreadsheet%20-%20Full%20Version%20v.1%20Unprotecte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ntal%20Sheets%20Pro%20Version%20v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EULA"/>
      <sheetName val="ADMIN"/>
      <sheetName val="INDEX"/>
      <sheetName val="SETUP"/>
      <sheetName val="HELP"/>
      <sheetName val="HOME"/>
      <sheetName val="ANALYZE"/>
      <sheetName val="1 REPAIR ESTIMATOR"/>
      <sheetName val="2 REHAB ANALYZER"/>
      <sheetName val="3 WHOLESALE CALC"/>
      <sheetName val="4 RENTAL CALC"/>
      <sheetName val="MANAGE"/>
      <sheetName val="CONTACT"/>
      <sheetName val="TASKS"/>
      <sheetName val="SCHEDULER"/>
      <sheetName val="ACCOUNTING"/>
      <sheetName val="COA SETUP"/>
      <sheetName val="VENDOR SETUP"/>
      <sheetName val="1 REPAIRS BUDGET"/>
      <sheetName val="2 PROJECT BUDGET"/>
      <sheetName val="3 EXPENSE TRACKER"/>
      <sheetName val="4 REPAIR FORECASTER"/>
      <sheetName val="5 PROJECT FORECASTER"/>
      <sheetName val="REPORTING"/>
      <sheetName val="INSPECTION CHECKLIST"/>
      <sheetName val="DEAL CHEAT SHEET"/>
      <sheetName val="REPAIR ESTIMATE REPORT"/>
      <sheetName val="MAXIMUM PURCHASE PRICE REPORT"/>
      <sheetName val="INVESTMENT REPORT"/>
      <sheetName val="FUNDING SHEET"/>
      <sheetName val="FUNDING PACKET"/>
      <sheetName val="WHOLESALE SHEET"/>
      <sheetName val="WHOLESALE PACKET"/>
      <sheetName val="RENTAL SHEET"/>
      <sheetName val="RENTAL PACKET"/>
      <sheetName val="HOMEOWNER REPORT"/>
      <sheetName val="PREQUAL FORM"/>
      <sheetName val="SCOPE OF WORK REPORT"/>
      <sheetName val="VENDOR CONTACT LIST"/>
      <sheetName val="REHAB CHECKLIST"/>
      <sheetName val="SHOPPING LIST REPORT"/>
      <sheetName val="PUNCHLIST"/>
      <sheetName val="LIEN WAIVER"/>
      <sheetName val="FOR SALE FLYER"/>
      <sheetName val="REPAIR BUDGET REPORT"/>
      <sheetName val="PROJECT BUDGET REPORT"/>
      <sheetName val="REPAIR BUDGET VS ESTIMATE"/>
      <sheetName val="PROJECT BUDGET VS ESTIMATE"/>
      <sheetName val="EXPENSE REPORT BY SCOPE"/>
      <sheetName val="EXPENSE REPORT BY VENDOR"/>
      <sheetName val="EXPENSE REPORT BY ACCOUNT"/>
      <sheetName val="PROJECTIONS REPORT"/>
      <sheetName val="VENDOR TAX &amp; INSUR"/>
      <sheetName val="VENDOR COMP"/>
      <sheetName val="VENDOR 1099"/>
      <sheetName val="EXPENSE REPORT SUMMARY"/>
      <sheetName val="FINAL PROFIT REPORT"/>
      <sheetName val="ACCOUNT IMPORT EXPORT"/>
      <sheetName val="VENDOR IMPORT EXPORT"/>
      <sheetName val="EXPENSE EXPORT"/>
    </sheetNames>
    <sheetDataSet>
      <sheetData sheetId="0" refreshError="1"/>
      <sheetData sheetId="1" refreshError="1"/>
      <sheetData sheetId="2" refreshError="1"/>
      <sheetData sheetId="3" refreshError="1"/>
      <sheetData sheetId="4">
        <row r="36">
          <cell r="AF36">
            <v>0</v>
          </cell>
        </row>
      </sheetData>
      <sheetData sheetId="5" refreshError="1"/>
      <sheetData sheetId="6" refreshError="1"/>
      <sheetData sheetId="7" refreshError="1"/>
      <sheetData sheetId="8">
        <row r="6">
          <cell r="AZ6">
            <v>0</v>
          </cell>
        </row>
      </sheetData>
      <sheetData sheetId="9">
        <row r="6">
          <cell r="B6">
            <v>0</v>
          </cell>
        </row>
      </sheetData>
      <sheetData sheetId="10">
        <row r="9">
          <cell r="BN9">
            <v>0</v>
          </cell>
        </row>
      </sheetData>
      <sheetData sheetId="11">
        <row r="9">
          <cell r="CM9">
            <v>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ow r="13">
          <cell r="AD13">
            <v>0</v>
          </cell>
        </row>
      </sheetData>
      <sheetData sheetId="20">
        <row r="6">
          <cell r="B6">
            <v>0</v>
          </cell>
        </row>
      </sheetData>
      <sheetData sheetId="21">
        <row r="5">
          <cell r="E5">
            <v>0</v>
          </cell>
        </row>
      </sheetData>
      <sheetData sheetId="22" refreshError="1"/>
      <sheetData sheetId="23">
        <row r="6">
          <cell r="BR6">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DATABASE"/>
      <sheetName val="EULA"/>
      <sheetName val="ADMIN"/>
      <sheetName val="INDEX"/>
      <sheetName val="HOME"/>
      <sheetName val="INFO SHEET"/>
      <sheetName val="ANALYZE"/>
      <sheetName val="BUYING"/>
      <sheetName val="CAPITAL IMPROVEMENTS"/>
      <sheetName val="RENTAL CALC"/>
      <sheetName val="RENTAL CALC (2)"/>
      <sheetName val="OP EXP"/>
      <sheetName val="MANAGE"/>
      <sheetName val="APPLICATION"/>
      <sheetName val="SIGN-IN"/>
      <sheetName val="CHECKLIST"/>
      <sheetName val="MOVE-IN-OUT"/>
      <sheetName val="RECEIPTS"/>
      <sheetName val="TASKS"/>
      <sheetName val="CONTACT"/>
      <sheetName val="SCHEDULER"/>
      <sheetName val="ACCOUNTING"/>
      <sheetName val="COA SETUP"/>
      <sheetName val="EXPENSE TRACKER"/>
      <sheetName val="DEPRECIATION CALC"/>
      <sheetName val="REPORTING"/>
      <sheetName val="INSPECTION CHECKLIST"/>
      <sheetName val="DEAL CHEAT SHEET"/>
      <sheetName val="REPAIR ESTIMATE REPORT"/>
      <sheetName val="FUNDING SHEET"/>
      <sheetName val="FUNDING PACKET"/>
      <sheetName val="RENTAL SHEET"/>
      <sheetName val="RENTAL PACKET"/>
      <sheetName val="HOMEOWNER REPORT"/>
      <sheetName val="PREQUAL FORM"/>
      <sheetName val="SCOPE OF WORK REPORT"/>
      <sheetName val="VENDOR CONTACT LIST"/>
      <sheetName val="SHOPPING LIST REPORT"/>
      <sheetName val="PUNCHLIST"/>
      <sheetName val="EXPENSE REPORT BY SCOPE"/>
      <sheetName val="EXPENSE REPORT BY VENDOR"/>
      <sheetName val="EXPENSE REPORT BY ACCOUNT"/>
      <sheetName val="LIEN WAIVER"/>
      <sheetName val="VENDOR TAX &amp; INSUR"/>
      <sheetName val="VENDOR COMP"/>
      <sheetName val="VENDOR 1099"/>
      <sheetName val="EXPENSE REPORT SUMMARY"/>
      <sheetName val="FINAL PROFIT REPORT"/>
      <sheetName val="Rental Property Spreadsheet - S"/>
    </sheetNames>
    <sheetDataSet>
      <sheetData sheetId="0">
        <row r="18">
          <cell r="AB18" t="str">
            <v>Purchase Price Only</v>
          </cell>
        </row>
      </sheetData>
      <sheetData sheetId="1"/>
      <sheetData sheetId="2"/>
      <sheetData sheetId="3"/>
      <sheetData sheetId="4"/>
      <sheetData sheetId="5"/>
      <sheetData sheetId="6">
        <row r="39">
          <cell r="AO39" t="str">
            <v>sdfsdfs</v>
          </cell>
        </row>
      </sheetData>
      <sheetData sheetId="7"/>
      <sheetData sheetId="8"/>
      <sheetData sheetId="9">
        <row r="8">
          <cell r="B8">
            <v>11635</v>
          </cell>
          <cell r="U8">
            <v>0</v>
          </cell>
          <cell r="AF8">
            <v>0</v>
          </cell>
          <cell r="AQ8">
            <v>0</v>
          </cell>
        </row>
        <row r="9">
          <cell r="U9">
            <v>1800</v>
          </cell>
          <cell r="AF9">
            <v>0</v>
          </cell>
          <cell r="AQ9">
            <v>6125</v>
          </cell>
        </row>
        <row r="10">
          <cell r="U10">
            <v>0</v>
          </cell>
          <cell r="AF10">
            <v>0</v>
          </cell>
          <cell r="AQ10">
            <v>0</v>
          </cell>
        </row>
        <row r="11">
          <cell r="U11">
            <v>0</v>
          </cell>
          <cell r="AF11">
            <v>3360</v>
          </cell>
          <cell r="AQ11">
            <v>0</v>
          </cell>
        </row>
        <row r="12">
          <cell r="U12">
            <v>350</v>
          </cell>
          <cell r="AF12">
            <v>0</v>
          </cell>
          <cell r="AQ12">
            <v>0</v>
          </cell>
        </row>
        <row r="13">
          <cell r="U13">
            <v>0</v>
          </cell>
          <cell r="AF13">
            <v>0</v>
          </cell>
          <cell r="AQ13">
            <v>0</v>
          </cell>
        </row>
        <row r="14">
          <cell r="AD14">
            <v>5990</v>
          </cell>
          <cell r="AG14">
            <v>3845</v>
          </cell>
          <cell r="AJ14">
            <v>1800</v>
          </cell>
          <cell r="AQ14">
            <v>11635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sts"/>
      <sheetName val="EULA-Disclaimer"/>
      <sheetName val="Dashboard"/>
      <sheetName val="1-Info Sheet"/>
      <sheetName val="2-Inspection Checklist"/>
      <sheetName val="Rental Analysis"/>
      <sheetName val="3-Repair Cost Calculator"/>
      <sheetName val="5-Investment Report"/>
      <sheetName val="4-MPP Calculator"/>
      <sheetName val="Accounting"/>
      <sheetName val="6-Repair Cost Report Builder"/>
      <sheetName val="4-MPP Calculator (2)"/>
      <sheetName val="Rental Checklist"/>
      <sheetName val="Rental Application"/>
      <sheetName val="Move-In List"/>
      <sheetName val="Receipt"/>
      <sheetName val="Prospective Tenant List"/>
      <sheetName val="7-Scope of Work Builder"/>
      <sheetName val="8-Shopping List Builder"/>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W6">
            <v>2185</v>
          </cell>
        </row>
        <row r="14">
          <cell r="Q14">
            <v>0</v>
          </cell>
        </row>
      </sheetData>
      <sheetData sheetId="8" refreshError="1"/>
      <sheetData sheetId="9">
        <row r="10">
          <cell r="CA10">
            <v>18750</v>
          </cell>
        </row>
        <row r="20">
          <cell r="CA20" t="e">
            <v>#REF!</v>
          </cell>
        </row>
        <row r="31">
          <cell r="CA31">
            <v>96565</v>
          </cell>
        </row>
        <row r="34">
          <cell r="AG34">
            <v>0</v>
          </cell>
        </row>
        <row r="52">
          <cell r="AG52">
            <v>0</v>
          </cell>
        </row>
        <row r="70">
          <cell r="AG70">
            <v>7500</v>
          </cell>
        </row>
        <row r="75">
          <cell r="I75">
            <v>7500</v>
          </cell>
          <cell r="AQ75">
            <v>0</v>
          </cell>
          <cell r="CA75" t="e">
            <v>#REF!</v>
          </cell>
        </row>
      </sheetData>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ANALYZE DATABASE"/>
      <sheetName val="EXPENSE  DATABASE"/>
      <sheetName val="INCOME DATABASE"/>
      <sheetName val="EULA"/>
      <sheetName val="HOME"/>
      <sheetName val="ANALYZE"/>
      <sheetName val="1 SETUP"/>
      <sheetName val="2 PURCHASE ANALYSIS"/>
      <sheetName val="3 RENTAL ANALYSIS"/>
      <sheetName val="LONG TERM LOAN SETUP"/>
      <sheetName val="ESTIMATOR"/>
      <sheetName val="SCENARIOS"/>
      <sheetName val="COMPS"/>
      <sheetName val="MANAGE"/>
      <sheetName val="TASK MANAGER"/>
      <sheetName val="ACCOUNTING"/>
      <sheetName val="VENDOR SETUP"/>
      <sheetName val="CATEGORY SETUP"/>
      <sheetName val="TENANT SETUP"/>
      <sheetName val="1 ACCOUNTING SUMMARY"/>
      <sheetName val="2 INCOME TRACKER"/>
      <sheetName val="3 OP EX TRACKER"/>
      <sheetName val="4 CAP EX TRACKER"/>
      <sheetName val="5 LOAN TRACKER"/>
      <sheetName val="TENANT BALANCE"/>
      <sheetName val="REPORTING"/>
      <sheetName val="INSPECTION CHECKLIST"/>
      <sheetName val="RENTAL PACKET"/>
      <sheetName val="APOD REPORT"/>
      <sheetName val="CASH FLOW REPORT"/>
      <sheetName val="OP EX REPORT"/>
      <sheetName val="SCENARIOS REPORT"/>
      <sheetName val="COMPS REPORT"/>
      <sheetName val="FINANCING REPORT"/>
      <sheetName val="AMORTIZATION"/>
      <sheetName val="ESTIMATE SUMMARY"/>
      <sheetName val="DETAILED ESTIMATE"/>
      <sheetName val="SCOPE OF WORK"/>
      <sheetName val="RENTAL CHECKLIST"/>
      <sheetName val="RENTAL APPLICATION"/>
      <sheetName val="SECURITY DEPOSIT AGREEMENT"/>
      <sheetName val="MOVE-IN CHECKLIST"/>
      <sheetName val="NOTICE OF RENT INCREASE"/>
      <sheetName val="LEASE RENEWAL LETTER"/>
      <sheetName val="NON-RENEWAL OF LEASE"/>
      <sheetName val="NOTICE TO ENTER"/>
      <sheetName val="VIOLATION LETTER"/>
      <sheetName val="MOVE-OUT CHECKLIST"/>
      <sheetName val="TENANT SIGN-IN"/>
      <sheetName val="ANNUAL INCOME STATEMENT"/>
      <sheetName val="MONTHLY INCOME STATEMENT"/>
      <sheetName val="YEARLY INCOME STATEMENT"/>
      <sheetName val="INCOME BY CATEGORY - SUMMARY"/>
      <sheetName val="INCOME BY UNIT - SUMMARY"/>
      <sheetName val="INCOME BY TENANT - SUMMARY"/>
      <sheetName val="INCOME BY CATEGORY - DETAILED"/>
      <sheetName val="INCOME BY UNIT - DETAILED"/>
      <sheetName val="INCOME BY TENANT - DETAILED"/>
      <sheetName val="OP EX BY CATEGORY - SUMMARY"/>
      <sheetName val="OP EX BY CATEGORY - DETAILED"/>
      <sheetName val="CAP EX BY CATEGORY - SUMMARY"/>
      <sheetName val="CAP EX BY CATEGORY - DETAILED"/>
      <sheetName val="EXPENSE BY VENDOR"/>
      <sheetName val="EXPENSE BY VENDOR - DETAILED"/>
      <sheetName val="SCHEDULE E"/>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spPr>
      <a:bodyPr wrap="square" lIns="91440" tIns="45720" rIns="91440" bIns="45720">
        <a:spAutoFit/>
      </a:bodyPr>
      <a:lstStyle>
        <a:defPPr algn="l">
          <a:defRPr sz="3200" b="1" cap="none" spc="0">
            <a:ln w="0"/>
            <a:solidFill>
              <a:schemeClr val="tx1">
                <a:lumMod val="85000"/>
                <a:lumOff val="15000"/>
              </a:schemeClr>
            </a:solidFill>
            <a:effectLst>
              <a:outerShdw blurRad="38100" dist="19050" dir="2700000" algn="tl" rotWithShape="0">
                <a:schemeClr val="dk1">
                  <a:alpha val="40000"/>
                </a:schemeClr>
              </a:outerShdw>
            </a:effectLst>
          </a:defRPr>
        </a:defPPr>
      </a:lstStyle>
    </a:spDef>
    <a:txDef>
      <a:spPr>
        <a:noFill/>
        <a:ln w="9525" cmpd="sng">
          <a:noFill/>
        </a:ln>
      </a:spPr>
      <a:bodyPr vertOverflow="clip" horzOverflow="clip" wrap="square" rtlCol="0" anchor="ctr"/>
      <a:lstStyle>
        <a:defPPr algn="ctr">
          <a:defRPr sz="1400" b="1">
            <a:solidFill>
              <a:schemeClr val="accent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wsDATABASE">
    <tabColor theme="1" tint="0.249977111117893"/>
  </sheetPr>
  <dimension ref="B3:G261"/>
  <sheetViews>
    <sheetView topLeftCell="A220" workbookViewId="0">
      <selection activeCell="C250" sqref="C250"/>
    </sheetView>
  </sheetViews>
  <sheetFormatPr defaultColWidth="8.8984375" defaultRowHeight="16.3"/>
  <cols>
    <col min="1" max="1" width="38.796875" style="129" customWidth="1"/>
    <col min="2" max="2" width="39.3984375" style="129" customWidth="1"/>
    <col min="3" max="3" width="38.59765625" style="129" customWidth="1"/>
    <col min="4" max="16384" width="8.8984375" style="129"/>
  </cols>
  <sheetData>
    <row r="3" spans="2:3">
      <c r="B3" s="424" t="s">
        <v>176</v>
      </c>
      <c r="C3" s="424"/>
    </row>
    <row r="4" spans="2:3">
      <c r="B4" s="130" t="s">
        <v>814</v>
      </c>
      <c r="C4" s="130" t="s">
        <v>638</v>
      </c>
    </row>
    <row r="5" spans="2:3">
      <c r="B5" s="424"/>
      <c r="C5" s="424"/>
    </row>
    <row r="6" spans="2:3">
      <c r="B6" s="130" t="s">
        <v>682</v>
      </c>
      <c r="C6" s="130">
        <f>Project_Name</f>
        <v>0</v>
      </c>
    </row>
    <row r="7" spans="2:3">
      <c r="B7" s="130" t="s">
        <v>198</v>
      </c>
      <c r="C7" s="130">
        <f>'1 SETUP'!AM10</f>
        <v>0</v>
      </c>
    </row>
    <row r="8" spans="2:3">
      <c r="B8" s="130" t="s">
        <v>74</v>
      </c>
      <c r="C8" s="130">
        <f>'1 SETUP'!AM11</f>
        <v>0</v>
      </c>
    </row>
    <row r="9" spans="2:3">
      <c r="B9" s="130" t="s">
        <v>191</v>
      </c>
      <c r="C9" s="130">
        <f>'1 SETUP'!AM12</f>
        <v>0</v>
      </c>
    </row>
    <row r="10" spans="2:3">
      <c r="B10" s="130" t="s">
        <v>887</v>
      </c>
      <c r="C10" s="130" t="str">
        <f>CONCATENATE(Street_Address," ",City_State_Zip)</f>
        <v xml:space="preserve"> 0</v>
      </c>
    </row>
    <row r="11" spans="2:3">
      <c r="B11" s="130" t="s">
        <v>884</v>
      </c>
      <c r="C11" s="130">
        <f>'1 SETUP'!AM13</f>
        <v>0</v>
      </c>
    </row>
    <row r="12" spans="2:3">
      <c r="B12" s="130" t="s">
        <v>70</v>
      </c>
      <c r="C12" s="130">
        <f>School_District</f>
        <v>0</v>
      </c>
    </row>
    <row r="13" spans="2:3">
      <c r="B13" s="130" t="s">
        <v>683</v>
      </c>
      <c r="C13" s="273">
        <f>'1 SETUP'!AM15</f>
        <v>0</v>
      </c>
    </row>
    <row r="14" spans="2:3">
      <c r="B14" s="130" t="s">
        <v>684</v>
      </c>
      <c r="C14" s="273">
        <f>'1 SETUP'!BI15</f>
        <v>0</v>
      </c>
    </row>
    <row r="15" spans="2:3">
      <c r="B15" s="130" t="s">
        <v>924</v>
      </c>
      <c r="C15" s="273">
        <f>Square_Feet</f>
        <v>0</v>
      </c>
    </row>
    <row r="16" spans="2:3">
      <c r="B16" s="130" t="s">
        <v>922</v>
      </c>
      <c r="C16" s="273">
        <f>'1 SETUP'!AM16</f>
        <v>0</v>
      </c>
    </row>
    <row r="17" spans="2:3">
      <c r="B17" s="130" t="s">
        <v>923</v>
      </c>
      <c r="C17" s="273">
        <f>'1 SETUP'!BI16</f>
        <v>0</v>
      </c>
    </row>
    <row r="18" spans="2:3">
      <c r="B18" s="130" t="s">
        <v>685</v>
      </c>
      <c r="C18" s="273">
        <f>C16+C17</f>
        <v>0</v>
      </c>
    </row>
    <row r="19" spans="2:3">
      <c r="B19" s="130" t="s">
        <v>888</v>
      </c>
      <c r="C19" s="130" t="str">
        <f>CONCATENATE(Beds," beds, ",Baths," baths, ",Square_Feet," sf")</f>
        <v>0 beds, 0 baths, 0 sf</v>
      </c>
    </row>
    <row r="21" spans="2:3">
      <c r="B21" s="424" t="s">
        <v>178</v>
      </c>
      <c r="C21" s="424"/>
    </row>
    <row r="22" spans="2:3">
      <c r="B22" s="130" t="s">
        <v>179</v>
      </c>
      <c r="C22" s="130" t="str">
        <f>T(Company_Name)</f>
        <v/>
      </c>
    </row>
    <row r="23" spans="2:3">
      <c r="B23" s="130" t="s">
        <v>388</v>
      </c>
      <c r="C23" s="130" t="str">
        <f>T(Company_Street_Address)</f>
        <v/>
      </c>
    </row>
    <row r="24" spans="2:3">
      <c r="B24" s="130" t="s">
        <v>687</v>
      </c>
      <c r="C24" s="130" t="str">
        <f>T(Company_City_State_Zip)</f>
        <v/>
      </c>
    </row>
    <row r="25" spans="2:3">
      <c r="B25" s="130" t="s">
        <v>389</v>
      </c>
      <c r="C25" s="130" t="str">
        <f>T(Company_Email)</f>
        <v/>
      </c>
    </row>
    <row r="26" spans="2:3">
      <c r="B26" s="130" t="s">
        <v>688</v>
      </c>
      <c r="C26" s="130">
        <f>Company_Phone</f>
        <v>0</v>
      </c>
    </row>
    <row r="27" spans="2:3">
      <c r="B27" s="130" t="s">
        <v>689</v>
      </c>
      <c r="C27" s="130" t="str">
        <f>T(Company_Website)</f>
        <v/>
      </c>
    </row>
    <row r="29" spans="2:3">
      <c r="B29" s="424" t="s">
        <v>686</v>
      </c>
      <c r="C29" s="424"/>
    </row>
    <row r="30" spans="2:3">
      <c r="B30" s="130" t="s">
        <v>702</v>
      </c>
      <c r="C30" s="130">
        <f>AFTER_REPAIR_VALUE_CELL</f>
        <v>0</v>
      </c>
    </row>
    <row r="31" spans="2:3">
      <c r="B31" s="130" t="s">
        <v>650</v>
      </c>
      <c r="C31" s="130">
        <f>Known_Purchase_Price_Cell</f>
        <v>0</v>
      </c>
    </row>
    <row r="33" spans="2:3">
      <c r="B33" s="225"/>
      <c r="C33" s="225"/>
    </row>
    <row r="34" spans="2:3">
      <c r="B34" s="424" t="s">
        <v>638</v>
      </c>
      <c r="C34" s="424"/>
    </row>
    <row r="35" spans="2:3">
      <c r="B35" s="130" t="s">
        <v>700</v>
      </c>
      <c r="C35" s="130" t="s">
        <v>984</v>
      </c>
    </row>
    <row r="36" spans="2:3">
      <c r="B36" s="130" t="s">
        <v>701</v>
      </c>
      <c r="C36" s="130" t="str">
        <f>IF(C35="Calculated Purchase Price","Change Settings to Analyze Profitability by Known Purchase Price","Change Settings to Calculate Maximum Purchase Price")</f>
        <v>Change Settings to Analyze Profitability by Known Purchase Price</v>
      </c>
    </row>
    <row r="38" spans="2:3">
      <c r="B38" s="424" t="s">
        <v>64</v>
      </c>
      <c r="C38" s="424"/>
    </row>
    <row r="39" spans="2:3">
      <c r="B39" s="130" t="str">
        <f>T('2 REHAB ANALYZER'!C21:Z22)</f>
        <v>BROKERAGE FEE ($300 Avg.)</v>
      </c>
      <c r="C39" s="130">
        <f>'2 REHAB ANALYZER'!AA21</f>
        <v>0</v>
      </c>
    </row>
    <row r="40" spans="2:3">
      <c r="B40" s="130" t="str">
        <f>T('2 REHAB ANALYZER'!C23:Z24)</f>
        <v>INSPECTION COSTS ($400 Avg.)</v>
      </c>
      <c r="C40" s="130">
        <f>'2 REHAB ANALYZER'!AA23</f>
        <v>0</v>
      </c>
    </row>
    <row r="41" spans="2:3">
      <c r="B41" s="130" t="str">
        <f>T('2 REHAB ANALYZER'!C25:Z26)</f>
        <v>APPRAISAL FEE ($500 Avg.)</v>
      </c>
      <c r="C41" s="130">
        <f>'2 REHAB ANALYZER'!AA25</f>
        <v>0</v>
      </c>
    </row>
    <row r="42" spans="2:3">
      <c r="B42" s="130" t="str">
        <f>T('2 REHAB ANALYZER'!C27:Z28)</f>
        <v>TITLE SEARCH ($400 Avg.)</v>
      </c>
      <c r="C42" s="130">
        <f>'2 REHAB ANALYZER'!AA27</f>
        <v>0</v>
      </c>
    </row>
    <row r="43" spans="2:3">
      <c r="B43" s="130" t="str">
        <f>T('2 REHAB ANALYZER'!C29:Z30)</f>
        <v>TITLE INSURANCE ($400 Avg.)</v>
      </c>
      <c r="C43" s="130">
        <f>'2 REHAB ANALYZER'!AA29</f>
        <v>0</v>
      </c>
    </row>
    <row r="44" spans="2:3">
      <c r="B44" s="130" t="str">
        <f>T('2 REHAB ANALYZER'!C75:P76)</f>
        <v>CLOSING COSTS &amp; POINTS</v>
      </c>
      <c r="C44" s="130">
        <f>'2 REHAB ANALYZER'!AA75</f>
        <v>0</v>
      </c>
    </row>
    <row r="45" spans="2:3">
      <c r="B45" s="130" t="str">
        <f>T('2 REHAB ANALYZER'!C31:Z32)</f>
        <v>OTHER</v>
      </c>
      <c r="C45" s="130">
        <f>'2 REHAB ANALYZER'!AA31</f>
        <v>0</v>
      </c>
    </row>
    <row r="46" spans="2:3">
      <c r="B46" s="145" t="s">
        <v>30</v>
      </c>
      <c r="C46" s="144">
        <f>SUM(C39:C45)</f>
        <v>0</v>
      </c>
    </row>
    <row r="47" spans="2:3">
      <c r="B47" s="130" t="s">
        <v>699</v>
      </c>
      <c r="C47" s="146">
        <f>IFERROR(C46/AFTER_REPAIR_VALUE_ESTIMATED,0)</f>
        <v>0</v>
      </c>
    </row>
    <row r="49" spans="2:3">
      <c r="B49" s="424" t="s">
        <v>65</v>
      </c>
      <c r="C49" s="424"/>
    </row>
    <row r="50" spans="2:3">
      <c r="B50" s="130" t="str">
        <f>T('2 REHAB ANALYZER'!C77:K78)</f>
        <v>LOAN PAYMENT</v>
      </c>
      <c r="C50" s="130">
        <f>'2 REHAB ANALYZER'!AA77</f>
        <v>0</v>
      </c>
    </row>
    <row r="51" spans="2:3">
      <c r="B51" s="130" t="str">
        <f>T('2 REHAB ANALYZER'!C39:K40)</f>
        <v>PROPERTY TAXES</v>
      </c>
      <c r="C51" s="130">
        <f>'2 REHAB ANALYZER'!AA39</f>
        <v>0</v>
      </c>
    </row>
    <row r="52" spans="2:3">
      <c r="B52" s="130" t="str">
        <f>T('2 REHAB ANALYZER'!C41:K42)</f>
        <v>UTILITIES</v>
      </c>
      <c r="C52" s="130">
        <f>'2 REHAB ANALYZER'!AA41</f>
        <v>0</v>
      </c>
    </row>
    <row r="53" spans="2:3">
      <c r="B53" s="130" t="str">
        <f>T('2 REHAB ANALYZER'!C43:K44)</f>
        <v>INSURANCE</v>
      </c>
      <c r="C53" s="130">
        <f>'2 REHAB ANALYZER'!AA43</f>
        <v>0</v>
      </c>
    </row>
    <row r="54" spans="2:3">
      <c r="B54" s="130" t="str">
        <f>T('2 REHAB ANALYZER'!C45:J46)</f>
        <v>HOA DUES</v>
      </c>
      <c r="C54" s="130">
        <f>'2 REHAB ANALYZER'!AA45</f>
        <v>0</v>
      </c>
    </row>
    <row r="55" spans="2:3">
      <c r="B55" s="130" t="str">
        <f>T('2 REHAB ANALYZER'!C47:J48)</f>
        <v>MAINTENANCE</v>
      </c>
      <c r="C55" s="130">
        <f>'2 REHAB ANALYZER'!AA47</f>
        <v>0</v>
      </c>
    </row>
    <row r="56" spans="2:3">
      <c r="B56" s="130" t="str">
        <f>T('2 REHAB ANALYZER'!C49:L50)</f>
        <v>OTHER</v>
      </c>
      <c r="C56" s="130">
        <f>'2 REHAB ANALYZER'!AA49</f>
        <v>0</v>
      </c>
    </row>
    <row r="57" spans="2:3">
      <c r="B57" s="145" t="s">
        <v>30</v>
      </c>
      <c r="C57" s="144">
        <f>SUM(C50:C56)</f>
        <v>0</v>
      </c>
    </row>
    <row r="58" spans="2:3">
      <c r="B58" s="130" t="s">
        <v>699</v>
      </c>
      <c r="C58" s="146">
        <f>IFERROR(C57/AFTER_REPAIR_VALUE_ESTIMATED,0)</f>
        <v>0</v>
      </c>
    </row>
    <row r="60" spans="2:3">
      <c r="B60" s="424" t="s">
        <v>66</v>
      </c>
      <c r="C60" s="424"/>
    </row>
    <row r="61" spans="2:3">
      <c r="B61" s="130" t="str">
        <f>T('2 REHAB ANALYZER'!C57:P58)</f>
        <v>COMMISSIONS</v>
      </c>
      <c r="C61" s="130">
        <f>'2 REHAB ANALYZER'!AA57</f>
        <v>0</v>
      </c>
    </row>
    <row r="62" spans="2:3">
      <c r="B62" s="130" t="str">
        <f>T('2 REHAB ANALYZER'!C59:P60)</f>
        <v>SELLER ASSISTED CLOSING COSTS</v>
      </c>
      <c r="C62" s="130">
        <f>'2 REHAB ANALYZER'!AA59</f>
        <v>0</v>
      </c>
    </row>
    <row r="63" spans="2:3">
      <c r="B63" s="130" t="str">
        <f>T('2 REHAB ANALYZER'!C61:P62)</f>
        <v>BROKERAGE FEE ($300 Avg.)</v>
      </c>
      <c r="C63" s="130">
        <f>'2 REHAB ANALYZER'!AA61</f>
        <v>0</v>
      </c>
    </row>
    <row r="64" spans="2:3">
      <c r="B64" s="130" t="str">
        <f>T('2 REHAB ANALYZER'!C63:P64)</f>
        <v>HOME WARRANTY ($450 Avg.)</v>
      </c>
      <c r="C64" s="130">
        <f>'2 REHAB ANALYZER'!AA63</f>
        <v>0</v>
      </c>
    </row>
    <row r="65" spans="2:6">
      <c r="B65" s="130" t="str">
        <f>T('2 REHAB ANALYZER'!C65:P66)</f>
        <v>TITLE INSURANCE ($150 Avg.)</v>
      </c>
      <c r="C65" s="130">
        <f>'2 REHAB ANALYZER'!AA65</f>
        <v>0</v>
      </c>
    </row>
    <row r="66" spans="2:6">
      <c r="B66" s="130" t="str">
        <f>T('2 REHAB ANALYZER'!C67:Z68)</f>
        <v>2ND APPRAISAL ($500 Avg.)</v>
      </c>
      <c r="C66" s="130">
        <f>'2 REHAB ANALYZER'!AA67</f>
        <v>0</v>
      </c>
    </row>
    <row r="67" spans="2:6">
      <c r="B67" s="130" t="str">
        <f>T('2 REHAB ANALYZER'!C69:Z70)</f>
        <v>OTHER</v>
      </c>
      <c r="C67" s="130">
        <f>'2 REHAB ANALYZER'!AA69</f>
        <v>0</v>
      </c>
    </row>
    <row r="68" spans="2:6">
      <c r="B68" s="145" t="s">
        <v>30</v>
      </c>
      <c r="C68" s="144">
        <f>SUM(C61:C67)</f>
        <v>0</v>
      </c>
    </row>
    <row r="69" spans="2:6">
      <c r="B69" s="130" t="s">
        <v>890</v>
      </c>
      <c r="C69" s="146">
        <f>IFERROR(C68/AFTER_REPAIR_VALUE_ESTIMATED,0)</f>
        <v>0</v>
      </c>
    </row>
    <row r="71" spans="2:6">
      <c r="B71" s="145" t="s">
        <v>696</v>
      </c>
      <c r="C71" s="144">
        <f>C46</f>
        <v>0</v>
      </c>
    </row>
    <row r="72" spans="2:6">
      <c r="B72" s="130" t="s">
        <v>698</v>
      </c>
      <c r="C72" s="146">
        <f>IFERROR(C71/AFTER_REPAIR_VALUE_ESTIMATED,0)</f>
        <v>0</v>
      </c>
    </row>
    <row r="74" spans="2:6">
      <c r="B74" s="424" t="s">
        <v>829</v>
      </c>
      <c r="C74" s="424"/>
      <c r="D74" s="129" t="s">
        <v>828</v>
      </c>
      <c r="E74" s="129" t="s">
        <v>809</v>
      </c>
      <c r="F74" s="129" t="s">
        <v>321</v>
      </c>
    </row>
    <row r="75" spans="2:6">
      <c r="B75" s="130" t="str">
        <f>T(Category1)</f>
        <v>GENERAL CONDITIONS</v>
      </c>
      <c r="C75" s="130">
        <f>GC_ESTIMATE</f>
        <v>0</v>
      </c>
      <c r="D75" s="265">
        <f t="shared" ref="D75:D99" si="0">IFERROR(C75/SUBTOTAL_ESTIMATE,0)</f>
        <v>0</v>
      </c>
      <c r="E75" s="266">
        <f t="shared" ref="E75:E98" si="1">D75*TOTAL_ADDERS</f>
        <v>0</v>
      </c>
      <c r="F75" s="266">
        <f>C75+E75</f>
        <v>0</v>
      </c>
    </row>
    <row r="76" spans="2:6">
      <c r="B76" s="130" t="str">
        <f>T(Category2)</f>
        <v>DEMOLITION</v>
      </c>
      <c r="C76" s="130">
        <f>DEMOLITION_ESTIMATE</f>
        <v>0</v>
      </c>
      <c r="D76" s="265">
        <f t="shared" si="0"/>
        <v>0</v>
      </c>
      <c r="E76" s="266">
        <f t="shared" si="1"/>
        <v>0</v>
      </c>
      <c r="F76" s="266">
        <f t="shared" ref="F76:F98" si="2">C76+E76</f>
        <v>0</v>
      </c>
    </row>
    <row r="77" spans="2:6">
      <c r="B77" s="130" t="str">
        <f>T(Category3)</f>
        <v>STRUCTURAL CONCRETE</v>
      </c>
      <c r="C77" s="130">
        <f>STRUCTURAL_ESTIMATE</f>
        <v>0</v>
      </c>
      <c r="D77" s="265">
        <f t="shared" si="0"/>
        <v>0</v>
      </c>
      <c r="E77" s="266">
        <f t="shared" si="1"/>
        <v>0</v>
      </c>
      <c r="F77" s="266">
        <f t="shared" si="2"/>
        <v>0</v>
      </c>
    </row>
    <row r="78" spans="2:6">
      <c r="B78" s="130" t="str">
        <f>T(Category4)</f>
        <v>CONCRETE &amp; FLATWORK</v>
      </c>
      <c r="C78" s="130">
        <f>CONCRETE_ESTIMATE</f>
        <v>0</v>
      </c>
      <c r="D78" s="265">
        <f t="shared" si="0"/>
        <v>0</v>
      </c>
      <c r="E78" s="266">
        <f t="shared" si="1"/>
        <v>0</v>
      </c>
      <c r="F78" s="266">
        <f t="shared" si="2"/>
        <v>0</v>
      </c>
    </row>
    <row r="79" spans="2:6">
      <c r="B79" s="130" t="str">
        <f>T(Category5)</f>
        <v>MASONRY</v>
      </c>
      <c r="C79" s="130">
        <f>MASONRY_ESTIMATE</f>
        <v>0</v>
      </c>
      <c r="D79" s="265">
        <f t="shared" si="0"/>
        <v>0</v>
      </c>
      <c r="E79" s="266">
        <f t="shared" si="1"/>
        <v>0</v>
      </c>
      <c r="F79" s="266">
        <f t="shared" si="2"/>
        <v>0</v>
      </c>
    </row>
    <row r="80" spans="2:6">
      <c r="B80" s="130" t="str">
        <f>T(Category6)</f>
        <v>SIDING</v>
      </c>
      <c r="C80" s="130">
        <f>SIDING_ESTIMATE</f>
        <v>0</v>
      </c>
      <c r="D80" s="265">
        <f t="shared" si="0"/>
        <v>0</v>
      </c>
      <c r="E80" s="266">
        <f t="shared" si="1"/>
        <v>0</v>
      </c>
      <c r="F80" s="266">
        <f t="shared" si="2"/>
        <v>0</v>
      </c>
    </row>
    <row r="81" spans="2:6">
      <c r="B81" s="130" t="str">
        <f>T(Category7)</f>
        <v>DECKING AND PATIOS</v>
      </c>
      <c r="C81" s="130">
        <f>DECKING_ESTIMATE</f>
        <v>0</v>
      </c>
      <c r="D81" s="265">
        <f t="shared" si="0"/>
        <v>0</v>
      </c>
      <c r="E81" s="266">
        <f t="shared" si="1"/>
        <v>0</v>
      </c>
      <c r="F81" s="266">
        <f t="shared" si="2"/>
        <v>0</v>
      </c>
    </row>
    <row r="82" spans="2:6">
      <c r="B82" s="130" t="str">
        <f>T(Category8)</f>
        <v>ROOFING</v>
      </c>
      <c r="C82" s="130">
        <f>ROOFING_ESTIMATE</f>
        <v>0</v>
      </c>
      <c r="D82" s="265">
        <f t="shared" si="0"/>
        <v>0</v>
      </c>
      <c r="E82" s="266">
        <f t="shared" si="1"/>
        <v>0</v>
      </c>
      <c r="F82" s="266">
        <f t="shared" si="2"/>
        <v>0</v>
      </c>
    </row>
    <row r="83" spans="2:6">
      <c r="B83" s="130" t="str">
        <f>T(Category9)</f>
        <v>EXTERIOR DOORS &amp; WINDOWS</v>
      </c>
      <c r="C83" s="130">
        <f>DOORS_WINDOWS_ESTIMATE</f>
        <v>0</v>
      </c>
      <c r="D83" s="265">
        <f t="shared" si="0"/>
        <v>0</v>
      </c>
      <c r="E83" s="266">
        <f t="shared" si="1"/>
        <v>0</v>
      </c>
      <c r="F83" s="266">
        <f t="shared" si="2"/>
        <v>0</v>
      </c>
    </row>
    <row r="84" spans="2:6">
      <c r="B84" s="130" t="str">
        <f>T(Category10)</f>
        <v>GARAGE DOORS</v>
      </c>
      <c r="C84" s="130">
        <f>GARAGE_DOORS_ESTIMATE</f>
        <v>0</v>
      </c>
      <c r="D84" s="265">
        <f t="shared" si="0"/>
        <v>0</v>
      </c>
      <c r="E84" s="266">
        <f t="shared" si="1"/>
        <v>0</v>
      </c>
      <c r="F84" s="266">
        <f t="shared" si="2"/>
        <v>0</v>
      </c>
    </row>
    <row r="85" spans="2:6">
      <c r="B85" s="130" t="str">
        <f>T(Category11)</f>
        <v>LANDSCAPING</v>
      </c>
      <c r="C85" s="130">
        <f>LANDSCAPING_ESTIMATE</f>
        <v>0</v>
      </c>
      <c r="D85" s="265">
        <f t="shared" si="0"/>
        <v>0</v>
      </c>
      <c r="E85" s="266">
        <f t="shared" si="1"/>
        <v>0</v>
      </c>
      <c r="F85" s="266">
        <f t="shared" si="2"/>
        <v>0</v>
      </c>
    </row>
    <row r="86" spans="2:6">
      <c r="B86" s="130" t="str">
        <f>T(Category12)</f>
        <v>MISC. EXTERIOR ITEMS</v>
      </c>
      <c r="C86" s="130">
        <f>MISC_EXT_IMPROV_ESTIMATE</f>
        <v>0</v>
      </c>
      <c r="D86" s="265">
        <f t="shared" si="0"/>
        <v>0</v>
      </c>
      <c r="E86" s="266">
        <f t="shared" si="1"/>
        <v>0</v>
      </c>
      <c r="F86" s="266">
        <f t="shared" si="2"/>
        <v>0</v>
      </c>
    </row>
    <row r="87" spans="2:6">
      <c r="B87" s="130" t="str">
        <f>T(Category13)</f>
        <v>FRAMING &amp; DRYWALL</v>
      </c>
      <c r="C87" s="130">
        <f>FRAMING_DRYWALL_ESTIMATE</f>
        <v>0</v>
      </c>
      <c r="D87" s="265">
        <f t="shared" si="0"/>
        <v>0</v>
      </c>
      <c r="E87" s="266">
        <f t="shared" si="1"/>
        <v>0</v>
      </c>
      <c r="F87" s="266">
        <f t="shared" si="2"/>
        <v>0</v>
      </c>
    </row>
    <row r="88" spans="2:6">
      <c r="B88" s="130" t="str">
        <f>T(Category14)</f>
        <v>CABINETS &amp; COUNTERTOPS</v>
      </c>
      <c r="C88" s="130">
        <f>CABINETS_COUNTERS_ESTIMATE</f>
        <v>0</v>
      </c>
      <c r="D88" s="265">
        <f t="shared" si="0"/>
        <v>0</v>
      </c>
      <c r="E88" s="266">
        <f t="shared" si="1"/>
        <v>0</v>
      </c>
      <c r="F88" s="266">
        <f t="shared" si="2"/>
        <v>0</v>
      </c>
    </row>
    <row r="89" spans="2:6">
      <c r="B89" s="130" t="str">
        <f>T(Category15)</f>
        <v>DOORS &amp; TRIM</v>
      </c>
      <c r="C89" s="130">
        <f>DOORS_TRIM_ESTIMATE</f>
        <v>0</v>
      </c>
      <c r="D89" s="265">
        <f t="shared" si="0"/>
        <v>0</v>
      </c>
      <c r="E89" s="266">
        <f t="shared" si="1"/>
        <v>0</v>
      </c>
      <c r="F89" s="266">
        <f t="shared" si="2"/>
        <v>0</v>
      </c>
    </row>
    <row r="90" spans="2:6">
      <c r="B90" s="130" t="str">
        <f>T(Category16)</f>
        <v>CARPET &amp; RESILIENT</v>
      </c>
      <c r="C90" s="130">
        <f>CARPET_ESTIMATE</f>
        <v>0</v>
      </c>
      <c r="D90" s="265">
        <f t="shared" si="0"/>
        <v>0</v>
      </c>
      <c r="E90" s="266">
        <f t="shared" si="1"/>
        <v>0</v>
      </c>
      <c r="F90" s="266">
        <f t="shared" si="2"/>
        <v>0</v>
      </c>
    </row>
    <row r="91" spans="2:6">
      <c r="B91" s="130" t="str">
        <f>T(Category17)</f>
        <v>HARDWOOD FLOORING</v>
      </c>
      <c r="C91" s="130">
        <f>HARDWOOD_ESTIMATE</f>
        <v>0</v>
      </c>
      <c r="D91" s="265">
        <f t="shared" si="0"/>
        <v>0</v>
      </c>
      <c r="E91" s="266">
        <f t="shared" si="1"/>
        <v>0</v>
      </c>
      <c r="F91" s="266">
        <f t="shared" si="2"/>
        <v>0</v>
      </c>
    </row>
    <row r="92" spans="2:6">
      <c r="B92" s="130" t="str">
        <f>T(Category18)</f>
        <v>TILING</v>
      </c>
      <c r="C92" s="130">
        <f>TILING_ESTIMATE</f>
        <v>0</v>
      </c>
      <c r="D92" s="265">
        <f t="shared" si="0"/>
        <v>0</v>
      </c>
      <c r="E92" s="266">
        <f t="shared" si="1"/>
        <v>0</v>
      </c>
      <c r="F92" s="266">
        <f t="shared" si="2"/>
        <v>0</v>
      </c>
    </row>
    <row r="93" spans="2:6">
      <c r="B93" s="130" t="str">
        <f>T(Category19)</f>
        <v>PAINTING</v>
      </c>
      <c r="C93" s="130">
        <f>PAINTING_ESTIMATE</f>
        <v>0</v>
      </c>
      <c r="D93" s="265">
        <f t="shared" si="0"/>
        <v>0</v>
      </c>
      <c r="E93" s="266">
        <f t="shared" si="1"/>
        <v>0</v>
      </c>
      <c r="F93" s="266">
        <f t="shared" si="2"/>
        <v>0</v>
      </c>
    </row>
    <row r="94" spans="2:6">
      <c r="B94" s="130" t="str">
        <f>T(Category20)</f>
        <v>APPLIANCES</v>
      </c>
      <c r="C94" s="130">
        <f>APPLIANCES_ESTIMATE</f>
        <v>0</v>
      </c>
      <c r="D94" s="265">
        <f t="shared" si="0"/>
        <v>0</v>
      </c>
      <c r="E94" s="266">
        <f t="shared" si="1"/>
        <v>0</v>
      </c>
      <c r="F94" s="266">
        <f t="shared" si="2"/>
        <v>0</v>
      </c>
    </row>
    <row r="95" spans="2:6">
      <c r="B95" s="130" t="str">
        <f>T(Category21)</f>
        <v>PLUMBING</v>
      </c>
      <c r="C95" s="130">
        <f>PLUMBING_ESTIMATE</f>
        <v>0</v>
      </c>
      <c r="D95" s="265">
        <f t="shared" si="0"/>
        <v>0</v>
      </c>
      <c r="E95" s="266">
        <f t="shared" si="1"/>
        <v>0</v>
      </c>
      <c r="F95" s="266">
        <f t="shared" si="2"/>
        <v>0</v>
      </c>
    </row>
    <row r="96" spans="2:6">
      <c r="B96" s="130" t="str">
        <f>T(Category22)</f>
        <v>HVAC</v>
      </c>
      <c r="C96" s="130">
        <f>HVAC_ESTIMATE</f>
        <v>0</v>
      </c>
      <c r="D96" s="265">
        <f t="shared" si="0"/>
        <v>0</v>
      </c>
      <c r="E96" s="266">
        <f t="shared" si="1"/>
        <v>0</v>
      </c>
      <c r="F96" s="266">
        <f t="shared" si="2"/>
        <v>0</v>
      </c>
    </row>
    <row r="97" spans="2:7">
      <c r="B97" s="130" t="str">
        <f>T(Category23)</f>
        <v>ELECTRICAL</v>
      </c>
      <c r="C97" s="130">
        <f>ELECTRICAL_ESTIMATE</f>
        <v>0</v>
      </c>
      <c r="D97" s="265">
        <f t="shared" si="0"/>
        <v>0</v>
      </c>
      <c r="E97" s="266">
        <f t="shared" si="1"/>
        <v>0</v>
      </c>
      <c r="F97" s="266">
        <f t="shared" si="2"/>
        <v>0</v>
      </c>
    </row>
    <row r="98" spans="2:7">
      <c r="B98" s="130" t="str">
        <f>T(Category24)</f>
        <v>MISCELLANEOUS</v>
      </c>
      <c r="C98" s="130">
        <f>MISCELLANEOUS_ESTIMATE</f>
        <v>0</v>
      </c>
      <c r="D98" s="265">
        <f t="shared" si="0"/>
        <v>0</v>
      </c>
      <c r="E98" s="266">
        <f t="shared" si="1"/>
        <v>0</v>
      </c>
      <c r="F98" s="266">
        <f t="shared" si="2"/>
        <v>0</v>
      </c>
    </row>
    <row r="99" spans="2:7">
      <c r="B99" s="145" t="s">
        <v>815</v>
      </c>
      <c r="C99" s="144">
        <f>SUM(C75:C98)</f>
        <v>0</v>
      </c>
      <c r="D99" s="264">
        <f t="shared" si="0"/>
        <v>0</v>
      </c>
      <c r="E99" s="266">
        <f>SUM(E75:E98)</f>
        <v>0</v>
      </c>
      <c r="F99" s="266">
        <f>SUM(F75:F98)</f>
        <v>0</v>
      </c>
      <c r="G99" s="266"/>
    </row>
    <row r="100" spans="2:7">
      <c r="B100" s="424" t="s">
        <v>830</v>
      </c>
      <c r="C100" s="424"/>
    </row>
    <row r="101" spans="2:7">
      <c r="B101" s="130" t="str">
        <f>CONCATENATE(B75," w ADDERS")</f>
        <v>GENERAL CONDITIONS w ADDERS</v>
      </c>
      <c r="C101" s="267">
        <f>F75</f>
        <v>0</v>
      </c>
    </row>
    <row r="102" spans="2:7">
      <c r="B102" s="130" t="str">
        <f t="shared" ref="B102:B124" si="3">CONCATENATE(B76," w ADDERS")</f>
        <v>DEMOLITION w ADDERS</v>
      </c>
      <c r="C102" s="267">
        <f t="shared" ref="C102:C124" si="4">F76</f>
        <v>0</v>
      </c>
    </row>
    <row r="103" spans="2:7">
      <c r="B103" s="130" t="str">
        <f t="shared" si="3"/>
        <v>STRUCTURAL CONCRETE w ADDERS</v>
      </c>
      <c r="C103" s="267">
        <f t="shared" si="4"/>
        <v>0</v>
      </c>
    </row>
    <row r="104" spans="2:7">
      <c r="B104" s="130" t="str">
        <f t="shared" si="3"/>
        <v>CONCRETE &amp; FLATWORK w ADDERS</v>
      </c>
      <c r="C104" s="267">
        <f t="shared" si="4"/>
        <v>0</v>
      </c>
    </row>
    <row r="105" spans="2:7">
      <c r="B105" s="130" t="str">
        <f t="shared" si="3"/>
        <v>MASONRY w ADDERS</v>
      </c>
      <c r="C105" s="267">
        <f t="shared" si="4"/>
        <v>0</v>
      </c>
    </row>
    <row r="106" spans="2:7">
      <c r="B106" s="130" t="str">
        <f t="shared" si="3"/>
        <v>SIDING w ADDERS</v>
      </c>
      <c r="C106" s="267">
        <f t="shared" si="4"/>
        <v>0</v>
      </c>
    </row>
    <row r="107" spans="2:7">
      <c r="B107" s="130" t="str">
        <f t="shared" si="3"/>
        <v>DECKING AND PATIOS w ADDERS</v>
      </c>
      <c r="C107" s="267">
        <f t="shared" si="4"/>
        <v>0</v>
      </c>
    </row>
    <row r="108" spans="2:7">
      <c r="B108" s="130" t="str">
        <f t="shared" si="3"/>
        <v>ROOFING w ADDERS</v>
      </c>
      <c r="C108" s="267">
        <f t="shared" si="4"/>
        <v>0</v>
      </c>
    </row>
    <row r="109" spans="2:7">
      <c r="B109" s="130" t="str">
        <f t="shared" si="3"/>
        <v>EXTERIOR DOORS &amp; WINDOWS w ADDERS</v>
      </c>
      <c r="C109" s="267">
        <f t="shared" si="4"/>
        <v>0</v>
      </c>
    </row>
    <row r="110" spans="2:7">
      <c r="B110" s="130" t="str">
        <f t="shared" si="3"/>
        <v>GARAGE DOORS w ADDERS</v>
      </c>
      <c r="C110" s="267">
        <f t="shared" si="4"/>
        <v>0</v>
      </c>
    </row>
    <row r="111" spans="2:7">
      <c r="B111" s="130" t="str">
        <f t="shared" si="3"/>
        <v>LANDSCAPING w ADDERS</v>
      </c>
      <c r="C111" s="267">
        <f t="shared" si="4"/>
        <v>0</v>
      </c>
    </row>
    <row r="112" spans="2:7">
      <c r="B112" s="130" t="str">
        <f t="shared" si="3"/>
        <v>MISC. EXTERIOR ITEMS w ADDERS</v>
      </c>
      <c r="C112" s="267">
        <f t="shared" si="4"/>
        <v>0</v>
      </c>
    </row>
    <row r="113" spans="2:3">
      <c r="B113" s="130" t="str">
        <f t="shared" si="3"/>
        <v>FRAMING &amp; DRYWALL w ADDERS</v>
      </c>
      <c r="C113" s="267">
        <f t="shared" si="4"/>
        <v>0</v>
      </c>
    </row>
    <row r="114" spans="2:3">
      <c r="B114" s="130" t="str">
        <f t="shared" si="3"/>
        <v>CABINETS &amp; COUNTERTOPS w ADDERS</v>
      </c>
      <c r="C114" s="267">
        <f t="shared" si="4"/>
        <v>0</v>
      </c>
    </row>
    <row r="115" spans="2:3">
      <c r="B115" s="130" t="str">
        <f t="shared" si="3"/>
        <v>DOORS &amp; TRIM w ADDERS</v>
      </c>
      <c r="C115" s="267">
        <f t="shared" si="4"/>
        <v>0</v>
      </c>
    </row>
    <row r="116" spans="2:3">
      <c r="B116" s="130" t="str">
        <f t="shared" si="3"/>
        <v>CARPET &amp; RESILIENT w ADDERS</v>
      </c>
      <c r="C116" s="267">
        <f t="shared" si="4"/>
        <v>0</v>
      </c>
    </row>
    <row r="117" spans="2:3">
      <c r="B117" s="130" t="str">
        <f t="shared" si="3"/>
        <v>HARDWOOD FLOORING w ADDERS</v>
      </c>
      <c r="C117" s="267">
        <f t="shared" si="4"/>
        <v>0</v>
      </c>
    </row>
    <row r="118" spans="2:3">
      <c r="B118" s="130" t="str">
        <f t="shared" si="3"/>
        <v>TILING w ADDERS</v>
      </c>
      <c r="C118" s="267">
        <f t="shared" si="4"/>
        <v>0</v>
      </c>
    </row>
    <row r="119" spans="2:3">
      <c r="B119" s="130" t="str">
        <f t="shared" si="3"/>
        <v>PAINTING w ADDERS</v>
      </c>
      <c r="C119" s="267">
        <f t="shared" si="4"/>
        <v>0</v>
      </c>
    </row>
    <row r="120" spans="2:3">
      <c r="B120" s="130" t="str">
        <f t="shared" si="3"/>
        <v>APPLIANCES w ADDERS</v>
      </c>
      <c r="C120" s="267">
        <f t="shared" si="4"/>
        <v>0</v>
      </c>
    </row>
    <row r="121" spans="2:3">
      <c r="B121" s="130" t="str">
        <f t="shared" si="3"/>
        <v>PLUMBING w ADDERS</v>
      </c>
      <c r="C121" s="267">
        <f t="shared" si="4"/>
        <v>0</v>
      </c>
    </row>
    <row r="122" spans="2:3">
      <c r="B122" s="130" t="str">
        <f t="shared" si="3"/>
        <v>HVAC w ADDERS</v>
      </c>
      <c r="C122" s="267">
        <f t="shared" si="4"/>
        <v>0</v>
      </c>
    </row>
    <row r="123" spans="2:3">
      <c r="B123" s="130" t="str">
        <f t="shared" si="3"/>
        <v>ELECTRICAL w ADDERS</v>
      </c>
      <c r="C123" s="267">
        <f t="shared" si="4"/>
        <v>0</v>
      </c>
    </row>
    <row r="124" spans="2:3">
      <c r="B124" s="130" t="str">
        <f t="shared" si="3"/>
        <v>MISCELLANEOUS w ADDERS</v>
      </c>
      <c r="C124" s="267">
        <f t="shared" si="4"/>
        <v>0</v>
      </c>
    </row>
    <row r="125" spans="2:3">
      <c r="B125" s="145" t="s">
        <v>815</v>
      </c>
      <c r="C125" s="272">
        <f>SUM(C101:C124)</f>
        <v>0</v>
      </c>
    </row>
    <row r="126" spans="2:3">
      <c r="B126" s="424" t="s">
        <v>805</v>
      </c>
      <c r="C126" s="424"/>
    </row>
    <row r="127" spans="2:3">
      <c r="B127" s="130" t="s">
        <v>816</v>
      </c>
      <c r="C127" s="263">
        <f>Estimator_Location_Multiplier_Cell</f>
        <v>1</v>
      </c>
    </row>
    <row r="128" spans="2:3">
      <c r="B128" s="130" t="s">
        <v>820</v>
      </c>
      <c r="C128" s="261">
        <f>Estimator_Building_Permit_Cell</f>
        <v>0</v>
      </c>
    </row>
    <row r="129" spans="2:3">
      <c r="B129" s="130" t="s">
        <v>821</v>
      </c>
      <c r="C129" s="261">
        <f>Estimator_Contractor_Overhead_Cell</f>
        <v>0</v>
      </c>
    </row>
    <row r="130" spans="2:3">
      <c r="B130" s="130" t="s">
        <v>822</v>
      </c>
      <c r="C130" s="261">
        <f>Estimator_Contingency_Cell</f>
        <v>0</v>
      </c>
    </row>
    <row r="131" spans="2:3">
      <c r="B131" s="145" t="s">
        <v>823</v>
      </c>
      <c r="C131" s="262">
        <f>'3 REPAIR ESTIMATOR'!H80</f>
        <v>0</v>
      </c>
    </row>
    <row r="132" spans="2:3">
      <c r="B132" s="130" t="s">
        <v>816</v>
      </c>
      <c r="C132" s="273">
        <f>Estimator_Location_Multiplier_Amount</f>
        <v>0</v>
      </c>
    </row>
    <row r="133" spans="2:3">
      <c r="B133" s="130" t="s">
        <v>817</v>
      </c>
      <c r="C133" s="273">
        <f>Estimator_Permit_Cost_Amount</f>
        <v>0</v>
      </c>
    </row>
    <row r="134" spans="2:3">
      <c r="B134" s="130" t="s">
        <v>818</v>
      </c>
      <c r="C134" s="273">
        <f>Estimator_Contractor_Overhead_Amount</f>
        <v>0</v>
      </c>
    </row>
    <row r="135" spans="2:3">
      <c r="B135" s="130" t="s">
        <v>819</v>
      </c>
      <c r="C135" s="273">
        <f>Estimator_Contingency_Amount</f>
        <v>0</v>
      </c>
    </row>
    <row r="136" spans="2:3">
      <c r="B136" s="145" t="s">
        <v>824</v>
      </c>
      <c r="C136" s="272">
        <f>Estimator_Total_Adder_Amount</f>
        <v>0</v>
      </c>
    </row>
    <row r="137" spans="2:3">
      <c r="B137" s="145" t="s">
        <v>826</v>
      </c>
      <c r="C137" s="272">
        <f>SUBTOTAL_ESTIMATE+TOTAL_ADDERS</f>
        <v>0</v>
      </c>
    </row>
    <row r="138" spans="2:3">
      <c r="B138" s="424" t="s">
        <v>847</v>
      </c>
      <c r="C138" s="424"/>
    </row>
    <row r="139" spans="2:3">
      <c r="B139" s="130" t="s">
        <v>848</v>
      </c>
      <c r="C139" s="273">
        <f>AFTER_REPAIR_VALUE_CELL</f>
        <v>0</v>
      </c>
    </row>
    <row r="140" spans="2:3">
      <c r="B140" s="130" t="s">
        <v>72</v>
      </c>
      <c r="C140" s="273">
        <f>Maximum_Purchase_Price</f>
        <v>0</v>
      </c>
    </row>
    <row r="141" spans="2:3">
      <c r="B141" s="130" t="s">
        <v>64</v>
      </c>
      <c r="C141" s="273">
        <f>IF(Fixed_Cost_Calculation_Method="% OF ARV",TOTAL_FIXED_COSTS_ESTIMATED/4,TOTAL_BUYING_COSTS_ESTIMATED)</f>
        <v>0</v>
      </c>
    </row>
    <row r="142" spans="2:3">
      <c r="B142" s="130" t="s">
        <v>65</v>
      </c>
      <c r="C142" s="273">
        <f>IF(Fixed_Cost_Calculation_Method="% OF ARV",TOTAL_FIXED_COSTS_ESTIMATED/4,TOTAL_HOLDING_COSTS_ESTIMATED)</f>
        <v>0</v>
      </c>
    </row>
    <row r="143" spans="2:3">
      <c r="B143" s="130" t="s">
        <v>66</v>
      </c>
      <c r="C143" s="273">
        <f>IF(Fixed_Cost_Calculation_Method="% OF ARV",TOTAL_FIXED_COSTS_ESTIMATED/4,TOTAL_SELLING_COSTS_ESTIMATED)</f>
        <v>0</v>
      </c>
    </row>
    <row r="144" spans="2:3">
      <c r="B144" s="130" t="s">
        <v>938</v>
      </c>
      <c r="C144" s="273">
        <f>IF(Fixed_Cost_Calculation_Method="% OF ARV",TOTAL_FIXED_COSTS_ESTIMATED/4,TOTAL_FINANCING_COSTS)</f>
        <v>0</v>
      </c>
    </row>
    <row r="145" spans="2:3">
      <c r="B145" s="130" t="s">
        <v>696</v>
      </c>
      <c r="C145" s="273">
        <f>TOTAL_FIXED_COSTS_ESTIMATED</f>
        <v>0</v>
      </c>
    </row>
    <row r="146" spans="2:3">
      <c r="B146" s="130" t="s">
        <v>849</v>
      </c>
      <c r="C146" s="273">
        <f>ESTIMATE_SUBTOTAL</f>
        <v>0</v>
      </c>
    </row>
    <row r="147" spans="2:3">
      <c r="B147" s="130" t="s">
        <v>831</v>
      </c>
      <c r="C147" s="273">
        <f>'2 REHAB ANALYZER'!BG76</f>
        <v>0</v>
      </c>
    </row>
    <row r="148" spans="2:3">
      <c r="B148" s="130" t="s">
        <v>300</v>
      </c>
      <c r="C148" s="273">
        <f>TOTAL_REMODEL_ESTIMATE</f>
        <v>0</v>
      </c>
    </row>
    <row r="149" spans="2:3">
      <c r="B149" s="130" t="s">
        <v>851</v>
      </c>
      <c r="C149" s="273">
        <f>C140+C141+C142+C148+C144</f>
        <v>0</v>
      </c>
    </row>
    <row r="150" spans="2:3">
      <c r="B150" s="130" t="s">
        <v>850</v>
      </c>
      <c r="C150" s="273">
        <f>C140+C145+C148</f>
        <v>0</v>
      </c>
    </row>
    <row r="151" spans="2:3">
      <c r="B151" s="130" t="s">
        <v>679</v>
      </c>
      <c r="C151" s="273">
        <f>C139-C150</f>
        <v>0</v>
      </c>
    </row>
    <row r="152" spans="2:3">
      <c r="B152" s="424" t="s">
        <v>853</v>
      </c>
      <c r="C152" s="424"/>
    </row>
    <row r="153" spans="2:3">
      <c r="B153" s="130" t="s">
        <v>848</v>
      </c>
      <c r="C153" s="273">
        <f>AFTER_REPAIR_VALUE_CELL</f>
        <v>0</v>
      </c>
    </row>
    <row r="154" spans="2:3">
      <c r="B154" s="130" t="s">
        <v>835</v>
      </c>
      <c r="C154" s="273">
        <f>Known_Purchase_Price_Cell</f>
        <v>0</v>
      </c>
    </row>
    <row r="155" spans="2:3">
      <c r="B155" s="130" t="s">
        <v>64</v>
      </c>
      <c r="C155" s="273">
        <f>IF(Fixed_Cost_Calculation_Method="% OF ARV",TOTAL_FIXED_COSTS_ESTIMATED/4,TOTAL_BUYING_COSTS_ESTIMATED)</f>
        <v>0</v>
      </c>
    </row>
    <row r="156" spans="2:3">
      <c r="B156" s="130" t="s">
        <v>65</v>
      </c>
      <c r="C156" s="273">
        <f>IF(Fixed_Cost_Calculation_Method="% OF ARV",TOTAL_FIXED_COSTS_ESTIMATED/4,TOTAL_HOLDING_COSTS_ESTIMATED)</f>
        <v>0</v>
      </c>
    </row>
    <row r="157" spans="2:3">
      <c r="B157" s="130" t="s">
        <v>66</v>
      </c>
      <c r="C157" s="273">
        <f>IF(Fixed_Cost_Calculation_Method="% OF ARV",TOTAL_FIXED_COSTS_ESTIMATED/4,TOTAL_SELLING_COSTS_ESTIMATED)</f>
        <v>0</v>
      </c>
    </row>
    <row r="158" spans="2:3">
      <c r="B158" s="130" t="s">
        <v>938</v>
      </c>
      <c r="C158" s="273">
        <f>IF(Fixed_Cost_Calculation_Method="% OF ARV",TOTAL_FIXED_COSTS_ESTIMATED/4,TOTAL_FINANCING_COSTS)</f>
        <v>0</v>
      </c>
    </row>
    <row r="159" spans="2:3">
      <c r="B159" s="130" t="s">
        <v>696</v>
      </c>
      <c r="C159" s="273">
        <f>TOTAL_FIXED_COSTS_ESTIMATED</f>
        <v>0</v>
      </c>
    </row>
    <row r="160" spans="2:3">
      <c r="B160" s="130" t="s">
        <v>849</v>
      </c>
      <c r="C160" s="273">
        <f>ESTIMATE_SUBTOTAL</f>
        <v>0</v>
      </c>
    </row>
    <row r="161" spans="2:4">
      <c r="B161" s="130" t="s">
        <v>831</v>
      </c>
      <c r="C161" s="273">
        <f>'2 REHAB ANALYZER'!BG76</f>
        <v>0</v>
      </c>
    </row>
    <row r="162" spans="2:4">
      <c r="B162" s="130" t="s">
        <v>300</v>
      </c>
      <c r="C162" s="273">
        <f>TOTAL_REMODEL_ESTIMATE</f>
        <v>0</v>
      </c>
    </row>
    <row r="163" spans="2:4">
      <c r="B163" s="130" t="s">
        <v>851</v>
      </c>
      <c r="C163" s="273">
        <f>C154+C155+C156+C162+C158</f>
        <v>0</v>
      </c>
    </row>
    <row r="164" spans="2:4">
      <c r="B164" s="130" t="s">
        <v>850</v>
      </c>
      <c r="C164" s="273">
        <f>C154+C159+C162</f>
        <v>0</v>
      </c>
    </row>
    <row r="165" spans="2:4">
      <c r="B165" s="130" t="s">
        <v>679</v>
      </c>
      <c r="C165" s="273">
        <f>C153-C164</f>
        <v>0</v>
      </c>
    </row>
    <row r="166" spans="2:4">
      <c r="B166" s="424" t="s">
        <v>862</v>
      </c>
      <c r="C166" s="424"/>
    </row>
    <row r="167" spans="2:4">
      <c r="B167" s="130" t="s">
        <v>848</v>
      </c>
      <c r="C167" s="273">
        <f>IF(Rehab_Analyzer_Calculation_Method="Known Purchase Price",C153,C139)</f>
        <v>0</v>
      </c>
    </row>
    <row r="168" spans="2:4">
      <c r="B168" s="130" t="s">
        <v>863</v>
      </c>
      <c r="C168" s="273">
        <f>IF(Rehab_Analyzer_Calculation_Method="Known Purchase Price",C154,C140)</f>
        <v>0</v>
      </c>
    </row>
    <row r="169" spans="2:4">
      <c r="B169" s="130" t="s">
        <v>64</v>
      </c>
      <c r="C169" s="273">
        <f>IF(Rehab_Analyzer_Calculation_Method="Known Purchase Price",C155,C141)</f>
        <v>0</v>
      </c>
    </row>
    <row r="170" spans="2:4">
      <c r="B170" s="130" t="s">
        <v>65</v>
      </c>
      <c r="C170" s="273">
        <f>IF(Rehab_Analyzer_Calculation_Method="Known Purchase Price",C156,C142)</f>
        <v>0</v>
      </c>
    </row>
    <row r="171" spans="2:4">
      <c r="B171" s="130" t="s">
        <v>66</v>
      </c>
      <c r="C171" s="273">
        <f>IF(Rehab_Analyzer_Calculation_Method="Known Purchase Price",C157,C143)</f>
        <v>0</v>
      </c>
    </row>
    <row r="172" spans="2:4">
      <c r="B172" s="130" t="s">
        <v>696</v>
      </c>
      <c r="C172" s="273">
        <f t="shared" ref="C172:C178" si="5">IF(Rehab_Analyzer_Calculation_Method="Known Purchase Price",C159,C145)</f>
        <v>0</v>
      </c>
    </row>
    <row r="173" spans="2:4">
      <c r="B173" s="130" t="s">
        <v>849</v>
      </c>
      <c r="C173" s="273">
        <f t="shared" si="5"/>
        <v>0</v>
      </c>
    </row>
    <row r="174" spans="2:4">
      <c r="B174" s="130" t="s">
        <v>831</v>
      </c>
      <c r="C174" s="273">
        <f t="shared" si="5"/>
        <v>0</v>
      </c>
      <c r="D174" s="278">
        <f>IFERROR(Adders_Result/Raw_Repair_Costs_Result,0)</f>
        <v>0</v>
      </c>
    </row>
    <row r="175" spans="2:4">
      <c r="B175" s="130" t="s">
        <v>300</v>
      </c>
      <c r="C175" s="273">
        <f t="shared" si="5"/>
        <v>0</v>
      </c>
    </row>
    <row r="176" spans="2:4">
      <c r="B176" s="130" t="s">
        <v>851</v>
      </c>
      <c r="C176" s="273">
        <f>IF(Rehab_Analyzer_Calculation_Method="Known Purchase Price",C163,C149)</f>
        <v>0</v>
      </c>
    </row>
    <row r="177" spans="2:3">
      <c r="B177" s="130" t="s">
        <v>850</v>
      </c>
      <c r="C177" s="345">
        <f t="shared" si="5"/>
        <v>0</v>
      </c>
    </row>
    <row r="178" spans="2:3">
      <c r="B178" s="130" t="s">
        <v>679</v>
      </c>
      <c r="C178" s="273">
        <f t="shared" si="5"/>
        <v>0</v>
      </c>
    </row>
    <row r="179" spans="2:3">
      <c r="B179" s="130" t="s">
        <v>680</v>
      </c>
      <c r="C179" s="261" t="e">
        <f>IF(Total_Cash_Needed&lt;0,"Infinite ROI",Total_Profit_Result/Total_Cash_Needed)</f>
        <v>#DIV/0!</v>
      </c>
    </row>
    <row r="180" spans="2:3">
      <c r="B180" s="130" t="s">
        <v>177</v>
      </c>
      <c r="C180" s="261" t="e">
        <f>IF(Total_Cash_Needed&lt;0,"Infinite ROI",(Total_Profit_Result/Total_Cash_Needed/(Total_Schedule_Cell/12)))</f>
        <v>#DIV/0!</v>
      </c>
    </row>
    <row r="181" spans="2:3">
      <c r="B181" s="130" t="s">
        <v>679</v>
      </c>
      <c r="C181" s="273">
        <f>IF(Rehab_Analyzer_Calculation_Method="Known Purchase Price",C167,C153)</f>
        <v>0</v>
      </c>
    </row>
    <row r="182" spans="2:3">
      <c r="B182" s="424" t="s">
        <v>852</v>
      </c>
      <c r="C182" s="424"/>
    </row>
    <row r="183" spans="2:3">
      <c r="B183" s="130" t="s">
        <v>854</v>
      </c>
      <c r="C183" s="274" t="s">
        <v>208</v>
      </c>
    </row>
    <row r="184" spans="2:3">
      <c r="B184" s="130" t="s">
        <v>841</v>
      </c>
      <c r="C184" s="273">
        <v>0</v>
      </c>
    </row>
    <row r="185" spans="2:3">
      <c r="B185" s="130" t="s">
        <v>882</v>
      </c>
      <c r="C185" s="273">
        <f>IF(Number_of_Loans=2,1,0)</f>
        <v>0</v>
      </c>
    </row>
    <row r="186" spans="2:3">
      <c r="B186" s="424" t="s">
        <v>855</v>
      </c>
      <c r="C186" s="424"/>
    </row>
    <row r="187" spans="2:3">
      <c r="B187" s="130" t="s">
        <v>870</v>
      </c>
      <c r="C187" s="274" t="s">
        <v>228</v>
      </c>
    </row>
    <row r="188" spans="2:3">
      <c r="B188" s="130" t="s">
        <v>648</v>
      </c>
      <c r="C188" s="274" t="str">
        <f>'REHAB FINANCING SETUP'!BD18</f>
        <v>Interest Only</v>
      </c>
    </row>
    <row r="189" spans="2:3">
      <c r="B189" s="130" t="s">
        <v>871</v>
      </c>
      <c r="C189" s="274">
        <f>'REHAB FINANCING SETUP'!BU18</f>
        <v>15</v>
      </c>
    </row>
    <row r="190" spans="2:3">
      <c r="B190" s="130" t="s">
        <v>856</v>
      </c>
      <c r="C190" s="273">
        <f>IF(Funding_Strategy="All Cash",0,IF(Loan1_Selection="Purchase Price Only",Purchase_Price_Result,IF(Loan1_Selection="Repair Costs Only",Total_Repair_Costs_Result,IF(Loan1_Selection="Purchase And Repairs",Purchase_Price_Result+Total_Repair_Costs_Result,IF(Loan1_Selection="All Project Costs",Total_Upfront_Costs_Result,IF(Loan1_Selection="ARV",After_Repair_Value_Result,IF(Loan1_Selection="Specific Loan Amount",'REHAB FINANCING SETUP'!BP22,0)))))))</f>
        <v>0</v>
      </c>
    </row>
    <row r="191" spans="2:3">
      <c r="B191" s="130" t="s">
        <v>857</v>
      </c>
      <c r="C191" s="274" t="str">
        <f>IF('REHAB FINANCING SETUP'!AC26="LTV","LTV","Down Payment")</f>
        <v>Down Payment</v>
      </c>
    </row>
    <row r="192" spans="2:3">
      <c r="B192" s="130" t="str">
        <f>IF(C191="Down Payment","Down Payment %","LTV Reduction %")</f>
        <v>Down Payment %</v>
      </c>
      <c r="C192" s="275">
        <f>IF(AND(C191="LTV",'REHAB FINANCING SETUP'!AS26=0),1,'REHAB FINANCING SETUP'!AS26)</f>
        <v>0</v>
      </c>
    </row>
    <row r="193" spans="2:3">
      <c r="B193" s="130" t="str">
        <f>IF(C191="Down Payment","Down Payment Amount","LTV Reduction Amount")</f>
        <v>Down Payment Amount</v>
      </c>
      <c r="C193" s="274">
        <f>IF(C191="Down Payment",C192*Loan_Amount,(1-C192)*Loan_Amount)</f>
        <v>0</v>
      </c>
    </row>
    <row r="194" spans="2:3">
      <c r="B194" s="130" t="str">
        <f>IF(C191="Down Payment","Loan Balance After Down Payment","Loan Balance After LTV Reduction")</f>
        <v>Loan Balance After Down Payment</v>
      </c>
      <c r="C194" s="274">
        <f>Loan_Amount-Down_Payment</f>
        <v>0</v>
      </c>
    </row>
    <row r="195" spans="2:3">
      <c r="B195" s="130" t="s">
        <v>676</v>
      </c>
      <c r="C195" s="275">
        <f>Interest_Rate</f>
        <v>0</v>
      </c>
    </row>
    <row r="196" spans="2:3">
      <c r="B196" s="130" t="s">
        <v>872</v>
      </c>
      <c r="C196" s="274">
        <f>IFERROR(((Loan_Balance_After_DP_Loan1)*C195)/12,0)</f>
        <v>0</v>
      </c>
    </row>
    <row r="197" spans="2:3">
      <c r="B197" s="130" t="s">
        <v>873</v>
      </c>
      <c r="C197" s="274">
        <f>IFERROR(-CUMIPMT(C195/12,C189*12,Loan_Balance_After_DP_Loan1,1,Length_of_Loan_Payments_Loan1,0)/Length_of_Loan_Payments_Loan1,0)</f>
        <v>0</v>
      </c>
    </row>
    <row r="198" spans="2:3">
      <c r="B198" s="130" t="s">
        <v>864</v>
      </c>
      <c r="C198" s="274">
        <f>IF(C188="Amortized",C197,C196)</f>
        <v>0</v>
      </c>
    </row>
    <row r="199" spans="2:3">
      <c r="B199" s="130" t="s">
        <v>844</v>
      </c>
      <c r="C199" s="274">
        <f>Length_of_Loan_Payments_Loan1*C198</f>
        <v>0</v>
      </c>
    </row>
    <row r="200" spans="2:3">
      <c r="B200" s="130" t="s">
        <v>867</v>
      </c>
      <c r="C200" s="274" t="str">
        <f>IF('REHAB FINANCING SETUP'!AS28="Rolled","Rolled","Monthly")</f>
        <v>Monthly</v>
      </c>
    </row>
    <row r="201" spans="2:3">
      <c r="B201" s="130" t="s">
        <v>868</v>
      </c>
      <c r="C201" s="274">
        <f>IF(C200="Rolled",C199,0)</f>
        <v>0</v>
      </c>
    </row>
    <row r="202" spans="2:3">
      <c r="B202" s="130" t="s">
        <v>858</v>
      </c>
      <c r="C202" s="274">
        <f>Lender_Points_Loan1</f>
        <v>0</v>
      </c>
    </row>
    <row r="203" spans="2:3">
      <c r="B203" s="130" t="s">
        <v>859</v>
      </c>
      <c r="C203" s="274">
        <f>C202*Loan_Balance_After_DP_Loan1</f>
        <v>0</v>
      </c>
    </row>
    <row r="204" spans="2:3">
      <c r="B204" s="130" t="s">
        <v>866</v>
      </c>
      <c r="C204" s="274" t="str">
        <f>IF('REHAB FINANCING SETUP'!AS30="Rolled","Rolled","Upfront")</f>
        <v>Upfront</v>
      </c>
    </row>
    <row r="205" spans="2:3">
      <c r="B205" s="130" t="s">
        <v>865</v>
      </c>
      <c r="C205" s="274">
        <f>IF(C204="Rolled",C203,0)</f>
        <v>0</v>
      </c>
    </row>
    <row r="206" spans="2:3">
      <c r="B206" s="130" t="s">
        <v>990</v>
      </c>
      <c r="C206" s="274">
        <f>'REHAB FINANCING SETUP'!BM33</f>
        <v>0</v>
      </c>
    </row>
    <row r="207" spans="2:3">
      <c r="B207" s="130" t="s">
        <v>624</v>
      </c>
      <c r="C207" s="274">
        <f>C199+C203+C206</f>
        <v>0</v>
      </c>
    </row>
    <row r="208" spans="2:3">
      <c r="B208" s="130" t="s">
        <v>869</v>
      </c>
      <c r="C208" s="274">
        <f>Loan_Balance_After_DP_Loan1+C201+C205</f>
        <v>0</v>
      </c>
    </row>
    <row r="209" spans="2:3">
      <c r="B209" s="424" t="s">
        <v>875</v>
      </c>
      <c r="C209" s="424"/>
    </row>
    <row r="210" spans="2:3">
      <c r="B210" s="130" t="s">
        <v>631</v>
      </c>
      <c r="C210" s="274">
        <f>IF(C191="Down Payment",Down_Payment,0)</f>
        <v>0</v>
      </c>
    </row>
    <row r="211" spans="2:3">
      <c r="B211" s="130" t="s">
        <v>843</v>
      </c>
      <c r="C211" s="274">
        <f>IF(C204="Rolled",0,C203)</f>
        <v>0</v>
      </c>
    </row>
    <row r="212" spans="2:3">
      <c r="B212" s="130" t="s">
        <v>876</v>
      </c>
      <c r="C212" s="274">
        <f>C210+C211</f>
        <v>0</v>
      </c>
    </row>
    <row r="213" spans="2:3">
      <c r="B213" s="130" t="s">
        <v>850</v>
      </c>
      <c r="C213" s="274">
        <f>C176</f>
        <v>0</v>
      </c>
    </row>
    <row r="214" spans="2:3">
      <c r="B214" s="130" t="s">
        <v>674</v>
      </c>
      <c r="C214" s="274">
        <f>C208</f>
        <v>0</v>
      </c>
    </row>
    <row r="215" spans="2:3">
      <c r="B215" s="130" t="s">
        <v>877</v>
      </c>
      <c r="C215" s="274">
        <f>C213-C214-C212</f>
        <v>0</v>
      </c>
    </row>
    <row r="216" spans="2:3">
      <c r="B216" s="424" t="s">
        <v>860</v>
      </c>
      <c r="C216" s="424"/>
    </row>
    <row r="217" spans="2:3">
      <c r="B217" s="130" t="s">
        <v>874</v>
      </c>
      <c r="C217" s="274" t="s">
        <v>228</v>
      </c>
    </row>
    <row r="218" spans="2:3">
      <c r="B218" s="130" t="s">
        <v>648</v>
      </c>
      <c r="C218" s="274" t="str">
        <f>'REHAB FINANCING SETUP'!BD45</f>
        <v>Interest Only</v>
      </c>
    </row>
    <row r="219" spans="2:3">
      <c r="B219" s="130" t="s">
        <v>871</v>
      </c>
      <c r="C219" s="274">
        <f>'REHAB FINANCING SETUP'!BU45</f>
        <v>30</v>
      </c>
    </row>
    <row r="220" spans="2:3">
      <c r="B220" s="130" t="s">
        <v>861</v>
      </c>
      <c r="C220" s="273">
        <f>IF(Funding_Strategy="All Cash",0,IF(Loan2_Selection="Purchase Price Only",Purchase_Price_Result,IF(Loan2_Selection="Repair Costs Only",Total_Repair_Costs_Result,IF(Loan2_Selection="Purchase And Repairs",Purchase_Price_Result+Total_Repair_Costs_Result,IF(Loan2_Selection="All Project Costs",Total_Upfront_Costs_Result,IF(Loan2_Selection="ARV",After_Repair_Value_Result,IF(Loan2_Selection="Specific Loan Amount",'REHAB FINANCING SETUP'!BP49,0)))))))*C185</f>
        <v>0</v>
      </c>
    </row>
    <row r="221" spans="2:3">
      <c r="B221" s="130" t="s">
        <v>857</v>
      </c>
      <c r="C221" s="274" t="str">
        <f>IF('REHAB FINANCING SETUP'!AC53="LTV","LTV","Down Payment")</f>
        <v>Down Payment</v>
      </c>
    </row>
    <row r="222" spans="2:3">
      <c r="B222" s="130" t="str">
        <f>IF(C221="Down Payment","Down Payment %","LTV Reduction %")</f>
        <v>Down Payment %</v>
      </c>
      <c r="C222" s="275">
        <f>IF(AND(C221="LTV",'REHAB FINANCING SETUP'!AS54=0),1,'REHAB FINANCING SETUP'!AS54)*C185</f>
        <v>0</v>
      </c>
    </row>
    <row r="223" spans="2:3">
      <c r="B223" s="130" t="str">
        <f>IF(C221="Down Payment","Down Payment Amount","LTV Reduction Amount")</f>
        <v>Down Payment Amount</v>
      </c>
      <c r="C223" s="274">
        <f>IF(C221="Down Payment",C222*C220,(1-C222)*C220)</f>
        <v>0</v>
      </c>
    </row>
    <row r="224" spans="2:3">
      <c r="B224" s="130" t="str">
        <f>IF(C221="Down Payment","Loan Balance After Down Payment","Loan Balance After LTV Reduction")</f>
        <v>Loan Balance After Down Payment</v>
      </c>
      <c r="C224" s="274">
        <f>C220-C223</f>
        <v>0</v>
      </c>
    </row>
    <row r="225" spans="2:3">
      <c r="B225" s="130" t="s">
        <v>676</v>
      </c>
      <c r="C225" s="275">
        <f>'REHAB FINANCING SETUP'!AC55*C185</f>
        <v>0</v>
      </c>
    </row>
    <row r="226" spans="2:3">
      <c r="B226" s="130" t="s">
        <v>872</v>
      </c>
      <c r="C226" s="274">
        <f>IFERROR(((Loan_Balance_After_DP_Loan2)*C225)/12,0)</f>
        <v>0</v>
      </c>
    </row>
    <row r="227" spans="2:3">
      <c r="B227" s="130" t="s">
        <v>873</v>
      </c>
      <c r="C227" s="274">
        <f>-IFERROR(CUMIPMT(C225/12,C219*12,Loan_Balance_After_DP_Loan2,1,Length_of_Loan_Payments_Loan2,0)/Length_of_Loan_Payments_Loan2,0)</f>
        <v>0</v>
      </c>
    </row>
    <row r="228" spans="2:3">
      <c r="B228" s="130" t="s">
        <v>864</v>
      </c>
      <c r="C228" s="274">
        <f>IF(C218="Amortized",C227,C226)</f>
        <v>0</v>
      </c>
    </row>
    <row r="229" spans="2:3">
      <c r="B229" s="130" t="s">
        <v>844</v>
      </c>
      <c r="C229" s="274">
        <f>Length_of_Loan_Payments_Loan2*C228</f>
        <v>0</v>
      </c>
    </row>
    <row r="230" spans="2:3">
      <c r="B230" s="130" t="s">
        <v>867</v>
      </c>
      <c r="C230" s="274" t="str">
        <f>IF('REHAB FINANCING SETUP'!AS55="Rolled","Rolled","Monthly")</f>
        <v>Monthly</v>
      </c>
    </row>
    <row r="231" spans="2:3">
      <c r="B231" s="130" t="s">
        <v>868</v>
      </c>
      <c r="C231" s="274">
        <f>IF(C230="Rolled",C229,0)</f>
        <v>0</v>
      </c>
    </row>
    <row r="232" spans="2:3">
      <c r="B232" s="130" t="s">
        <v>858</v>
      </c>
      <c r="C232" s="274">
        <f>Lender_Points_Loan2</f>
        <v>0</v>
      </c>
    </row>
    <row r="233" spans="2:3">
      <c r="B233" s="130" t="s">
        <v>859</v>
      </c>
      <c r="C233" s="274">
        <f>C232*Loan_Balance_After_DP_Loan2</f>
        <v>0</v>
      </c>
    </row>
    <row r="234" spans="2:3">
      <c r="B234" s="130" t="s">
        <v>866</v>
      </c>
      <c r="C234" s="274" t="str">
        <f>IF('REHAB FINANCING SETUP'!AS57="Rolled","Rolled","Upfront")</f>
        <v>Upfront</v>
      </c>
    </row>
    <row r="235" spans="2:3">
      <c r="B235" s="130" t="s">
        <v>865</v>
      </c>
      <c r="C235" s="274">
        <f>IF(C234="Rolled",C233,0)</f>
        <v>0</v>
      </c>
    </row>
    <row r="236" spans="2:3">
      <c r="B236" s="130" t="s">
        <v>990</v>
      </c>
      <c r="C236" s="274">
        <f>'REHAB FINANCING SETUP'!BM60</f>
        <v>0</v>
      </c>
    </row>
    <row r="237" spans="2:3">
      <c r="B237" s="130" t="s">
        <v>869</v>
      </c>
      <c r="C237" s="274">
        <f>Loan_Balance_After_DP_Loan2+C231+C235</f>
        <v>0</v>
      </c>
    </row>
    <row r="238" spans="2:3">
      <c r="B238" s="424" t="s">
        <v>878</v>
      </c>
      <c r="C238" s="424"/>
    </row>
    <row r="239" spans="2:3">
      <c r="B239" s="130" t="s">
        <v>631</v>
      </c>
      <c r="C239" s="274">
        <f>IF(C221="Down Payment",C223,0)</f>
        <v>0</v>
      </c>
    </row>
    <row r="240" spans="2:3">
      <c r="B240" s="130" t="s">
        <v>843</v>
      </c>
      <c r="C240" s="274">
        <f>IF(C234="Rolled",0,C233)</f>
        <v>0</v>
      </c>
    </row>
    <row r="241" spans="2:3">
      <c r="B241" s="130" t="s">
        <v>876</v>
      </c>
      <c r="C241" s="274">
        <f>C239+C240</f>
        <v>0</v>
      </c>
    </row>
    <row r="242" spans="2:3">
      <c r="B242" s="130" t="s">
        <v>850</v>
      </c>
      <c r="C242" s="274">
        <f>C176</f>
        <v>0</v>
      </c>
    </row>
    <row r="243" spans="2:3">
      <c r="B243" s="130" t="s">
        <v>674</v>
      </c>
      <c r="C243" s="274">
        <f>C237</f>
        <v>0</v>
      </c>
    </row>
    <row r="244" spans="2:3">
      <c r="B244" s="130" t="s">
        <v>877</v>
      </c>
      <c r="C244" s="274">
        <f>C242-C243-C241</f>
        <v>0</v>
      </c>
    </row>
    <row r="245" spans="2:3">
      <c r="B245" s="424" t="s">
        <v>879</v>
      </c>
      <c r="C245" s="424"/>
    </row>
    <row r="246" spans="2:3">
      <c r="B246" s="130" t="s">
        <v>631</v>
      </c>
      <c r="C246" s="274">
        <f>C210+C239</f>
        <v>0</v>
      </c>
    </row>
    <row r="247" spans="2:3">
      <c r="B247" s="130" t="s">
        <v>843</v>
      </c>
      <c r="C247" s="274">
        <f>C211+C240</f>
        <v>0</v>
      </c>
    </row>
    <row r="248" spans="2:3">
      <c r="B248" s="130" t="s">
        <v>876</v>
      </c>
      <c r="C248" s="274">
        <f>C212+C241</f>
        <v>0</v>
      </c>
    </row>
    <row r="249" spans="2:3">
      <c r="B249" s="130" t="s">
        <v>850</v>
      </c>
      <c r="C249" s="274">
        <f>C176</f>
        <v>0</v>
      </c>
    </row>
    <row r="250" spans="2:3">
      <c r="B250" s="130" t="s">
        <v>674</v>
      </c>
      <c r="C250" s="274">
        <f>C214+C243</f>
        <v>0</v>
      </c>
    </row>
    <row r="251" spans="2:3">
      <c r="B251" s="130" t="s">
        <v>986</v>
      </c>
      <c r="C251" s="274">
        <f>'REHAB FINANCING SETUP'!AP89</f>
        <v>0</v>
      </c>
    </row>
    <row r="252" spans="2:3">
      <c r="B252" s="130" t="s">
        <v>877</v>
      </c>
      <c r="C252" s="274">
        <f>C249-C250-C251</f>
        <v>0</v>
      </c>
    </row>
    <row r="253" spans="2:3">
      <c r="B253" s="130" t="s">
        <v>881</v>
      </c>
      <c r="C253" s="274">
        <f>C248+C252</f>
        <v>0</v>
      </c>
    </row>
    <row r="254" spans="2:3">
      <c r="B254" s="130" t="s">
        <v>691</v>
      </c>
      <c r="C254" s="274"/>
    </row>
    <row r="256" spans="2:3">
      <c r="B256" s="424" t="s">
        <v>885</v>
      </c>
      <c r="C256" s="424"/>
    </row>
    <row r="257" spans="2:3">
      <c r="B257" s="130" t="s">
        <v>886</v>
      </c>
      <c r="C257" s="274" t="str">
        <f>IF(COUNTA(#REF!)&lt;&gt;0,"Yes","No")</f>
        <v>Yes</v>
      </c>
    </row>
    <row r="259" spans="2:3">
      <c r="B259" s="424" t="s">
        <v>981</v>
      </c>
      <c r="C259" s="424"/>
    </row>
    <row r="260" spans="2:3">
      <c r="B260" s="130" t="s">
        <v>982</v>
      </c>
      <c r="C260" s="274" t="s">
        <v>208</v>
      </c>
    </row>
    <row r="261" spans="2:3">
      <c r="B261" s="130" t="s">
        <v>983</v>
      </c>
      <c r="C261" s="274"/>
    </row>
  </sheetData>
  <mergeCells count="22">
    <mergeCell ref="B259:C259"/>
    <mergeCell ref="B100:C100"/>
    <mergeCell ref="B126:C126"/>
    <mergeCell ref="B238:C238"/>
    <mergeCell ref="B245:C245"/>
    <mergeCell ref="B166:C166"/>
    <mergeCell ref="B216:C216"/>
    <mergeCell ref="B209:C209"/>
    <mergeCell ref="B256:C256"/>
    <mergeCell ref="B152:C152"/>
    <mergeCell ref="B182:C182"/>
    <mergeCell ref="B186:C186"/>
    <mergeCell ref="B138:C138"/>
    <mergeCell ref="B3:C3"/>
    <mergeCell ref="B60:C60"/>
    <mergeCell ref="B74:C74"/>
    <mergeCell ref="B34:C34"/>
    <mergeCell ref="B5:C5"/>
    <mergeCell ref="B21:C21"/>
    <mergeCell ref="B29:C29"/>
    <mergeCell ref="B49:C49"/>
    <mergeCell ref="B38:C38"/>
  </mergeCells>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wsREPAIR_ESTIMATOR">
    <tabColor theme="4"/>
    <pageSetUpPr fitToPage="1"/>
  </sheetPr>
  <dimension ref="A1:BV1262"/>
  <sheetViews>
    <sheetView showGridLines="0" showRowColHeaders="0" zoomScale="90" zoomScaleNormal="90" workbookViewId="0">
      <pane ySplit="86" topLeftCell="A87" activePane="bottomLeft" state="frozen"/>
      <selection pane="bottomLeft" activeCell="D88" sqref="D88:O88"/>
    </sheetView>
  </sheetViews>
  <sheetFormatPr defaultColWidth="8.8984375" defaultRowHeight="16.3"/>
  <cols>
    <col min="1" max="1" width="17.3984375" style="1" customWidth="1"/>
    <col min="2" max="4" width="3.3984375" style="1" customWidth="1"/>
    <col min="5" max="6" width="3.3984375" style="14" customWidth="1"/>
    <col min="7" max="38" width="3.3984375" style="11" customWidth="1"/>
    <col min="39" max="46" width="3.3984375" style="12" customWidth="1"/>
    <col min="47" max="47" width="1.296875" style="25" customWidth="1"/>
    <col min="48" max="48" width="20.296875" style="25" hidden="1" customWidth="1"/>
    <col min="49" max="49" width="18.09765625" style="319" customWidth="1"/>
    <col min="50" max="51" width="16.5" style="25" customWidth="1"/>
    <col min="52" max="52" width="37.8984375" style="25" customWidth="1"/>
    <col min="53" max="55" width="9.8984375" style="23" hidden="1" customWidth="1"/>
    <col min="56" max="56" width="9.8984375" style="24" hidden="1" customWidth="1"/>
    <col min="57" max="57" width="9.8984375" style="25" hidden="1" customWidth="1"/>
    <col min="58" max="59" width="12.8984375" style="25" hidden="1" customWidth="1"/>
    <col min="60" max="60" width="1.59765625" style="25" hidden="1" customWidth="1"/>
    <col min="61" max="62" width="12.296875" style="25" hidden="1" customWidth="1"/>
    <col min="63" max="63" width="12.296875" style="55" hidden="1" customWidth="1"/>
    <col min="64" max="65" width="8.8984375" style="8" customWidth="1"/>
    <col min="66" max="66" width="8.296875" style="8" customWidth="1"/>
    <col min="67" max="74" width="3.09765625" style="8" customWidth="1"/>
    <col min="75" max="89" width="3.09765625" style="1" customWidth="1"/>
    <col min="90" max="16384" width="8.8984375" style="1"/>
  </cols>
  <sheetData>
    <row r="1" spans="1:74" s="60" customFormat="1" ht="45" customHeight="1">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316"/>
      <c r="AX1" s="204"/>
      <c r="AY1" s="204"/>
      <c r="AZ1" s="204"/>
    </row>
    <row r="2" spans="1:74" s="227" customFormat="1" ht="7.3" customHeight="1">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317"/>
      <c r="AX2" s="228"/>
      <c r="AY2" s="228"/>
      <c r="AZ2" s="228"/>
    </row>
    <row r="3" spans="1:74" s="236" customFormat="1" ht="22.45" customHeight="1">
      <c r="A3" s="229" t="s">
        <v>639</v>
      </c>
      <c r="B3" s="1337" t="s">
        <v>641</v>
      </c>
      <c r="C3" s="1337"/>
      <c r="D3" s="1337"/>
      <c r="E3" s="1337"/>
      <c r="F3" s="1337"/>
      <c r="G3" s="1337"/>
      <c r="H3" s="1337"/>
      <c r="I3" s="1337"/>
      <c r="J3" s="237"/>
      <c r="K3" s="237"/>
      <c r="L3" s="237"/>
      <c r="M3" s="237"/>
      <c r="N3" s="237"/>
      <c r="O3" s="1338"/>
      <c r="P3" s="1338"/>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0"/>
      <c r="AT3" s="230"/>
      <c r="AU3" s="230"/>
      <c r="AV3" s="230"/>
      <c r="AW3" s="306"/>
      <c r="AX3" s="231"/>
      <c r="AY3" s="231"/>
      <c r="AZ3" s="231"/>
      <c r="BA3" s="129"/>
      <c r="BB3" s="129"/>
      <c r="BC3" s="232"/>
      <c r="BD3" s="233"/>
      <c r="BE3" s="231"/>
      <c r="BF3" s="129"/>
      <c r="BG3" s="129"/>
      <c r="BH3" s="129"/>
      <c r="BI3" s="129"/>
      <c r="BJ3" s="231"/>
      <c r="BK3" s="234"/>
      <c r="BL3" s="235"/>
      <c r="BM3" s="235"/>
      <c r="BN3" s="235"/>
      <c r="BO3" s="235"/>
      <c r="BP3" s="235"/>
      <c r="BQ3" s="235"/>
      <c r="BR3" s="235"/>
      <c r="BS3" s="235"/>
      <c r="BT3" s="235"/>
      <c r="BU3" s="235"/>
      <c r="BV3" s="235"/>
    </row>
    <row r="4" spans="1:74" s="288" customFormat="1" ht="7.5" customHeight="1">
      <c r="A4" s="279"/>
      <c r="B4" s="280"/>
      <c r="C4" s="281"/>
      <c r="D4" s="281"/>
      <c r="E4" s="281"/>
      <c r="F4" s="281"/>
      <c r="G4" s="281"/>
      <c r="H4" s="281"/>
      <c r="I4" s="281"/>
      <c r="J4" s="281"/>
      <c r="K4" s="281"/>
      <c r="L4" s="281"/>
      <c r="M4" s="281"/>
      <c r="N4" s="281"/>
      <c r="O4" s="1338"/>
      <c r="P4" s="1338"/>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0"/>
      <c r="AT4" s="280"/>
      <c r="AU4" s="280"/>
      <c r="AV4" s="280"/>
      <c r="AW4" s="318"/>
      <c r="AX4" s="282"/>
      <c r="AY4" s="282"/>
      <c r="AZ4" s="282"/>
      <c r="BA4" s="283"/>
      <c r="BB4" s="283"/>
      <c r="BC4" s="284"/>
      <c r="BD4" s="285"/>
      <c r="BE4" s="282"/>
      <c r="BF4" s="283"/>
      <c r="BG4" s="283"/>
      <c r="BH4" s="283"/>
      <c r="BI4" s="283"/>
      <c r="BJ4" s="282"/>
      <c r="BK4" s="286"/>
      <c r="BL4" s="287"/>
      <c r="BM4" s="287"/>
      <c r="BN4" s="287"/>
      <c r="BO4" s="287"/>
      <c r="BP4" s="287"/>
      <c r="BQ4" s="287"/>
      <c r="BR4" s="287"/>
      <c r="BS4" s="287"/>
      <c r="BT4" s="287"/>
      <c r="BU4" s="287"/>
      <c r="BV4" s="287"/>
    </row>
    <row r="5" spans="1:74" ht="11.25" customHeight="1" thickBot="1">
      <c r="A5" s="195"/>
      <c r="B5" s="63"/>
      <c r="C5" s="226"/>
      <c r="D5" s="226"/>
      <c r="E5" s="226"/>
      <c r="F5" s="226"/>
      <c r="G5" s="226"/>
      <c r="H5" s="226"/>
      <c r="I5" s="226"/>
      <c r="J5" s="226"/>
      <c r="K5" s="226"/>
      <c r="L5" s="226"/>
      <c r="M5" s="226"/>
      <c r="N5" s="226"/>
      <c r="O5" s="303"/>
      <c r="P5" s="293"/>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63"/>
      <c r="AT5" s="63"/>
      <c r="AU5" s="63"/>
      <c r="AV5" s="63"/>
      <c r="BA5" s="21"/>
      <c r="BB5" s="21"/>
      <c r="BF5" s="21"/>
      <c r="BG5" s="21"/>
      <c r="BH5" s="21"/>
      <c r="BI5" s="21"/>
    </row>
    <row r="6" spans="1:74" ht="23.95" hidden="1" customHeight="1">
      <c r="B6" s="63"/>
      <c r="C6" s="1388"/>
      <c r="D6" s="1389"/>
      <c r="E6" s="1389"/>
      <c r="F6" s="1389"/>
      <c r="G6" s="1389"/>
      <c r="H6" s="1389"/>
      <c r="I6" s="1389"/>
      <c r="J6" s="1389"/>
      <c r="K6" s="1389"/>
      <c r="L6" s="1389"/>
      <c r="M6" s="1389"/>
      <c r="N6" s="1389"/>
      <c r="O6" s="1390"/>
      <c r="P6" s="1389"/>
      <c r="Q6" s="1389"/>
      <c r="R6" s="1389"/>
      <c r="S6" s="1389"/>
      <c r="T6" s="1389"/>
      <c r="U6" s="1389"/>
      <c r="V6" s="1389"/>
      <c r="W6" s="1389"/>
      <c r="X6" s="1389"/>
      <c r="Y6" s="1389"/>
      <c r="Z6" s="1389"/>
      <c r="AA6" s="1389"/>
      <c r="AB6" s="1389"/>
      <c r="AC6" s="1389"/>
      <c r="AD6" s="1389"/>
      <c r="AE6" s="1389"/>
      <c r="AF6" s="1389"/>
      <c r="AG6" s="1389"/>
      <c r="AH6" s="1389"/>
      <c r="AI6" s="1389"/>
      <c r="AJ6" s="1389"/>
      <c r="AK6" s="1389"/>
      <c r="AL6" s="1389"/>
      <c r="AM6" s="1389"/>
      <c r="AN6" s="1389"/>
      <c r="AO6" s="1389"/>
      <c r="AP6" s="1389"/>
      <c r="AQ6" s="1389"/>
      <c r="AR6" s="1389"/>
      <c r="AS6" s="1391"/>
      <c r="AT6" s="63"/>
      <c r="AU6" s="63"/>
      <c r="AV6" s="63"/>
    </row>
    <row r="7" spans="1:74" ht="23.95" hidden="1" customHeight="1">
      <c r="B7" s="63"/>
      <c r="C7" s="151"/>
      <c r="D7" s="1386" t="s">
        <v>792</v>
      </c>
      <c r="E7" s="1386"/>
      <c r="F7" s="1386"/>
      <c r="G7" s="1386"/>
      <c r="H7" s="1386"/>
      <c r="I7" s="1386"/>
      <c r="J7" s="1386"/>
      <c r="K7" s="1386"/>
      <c r="L7" s="1386"/>
      <c r="M7" s="1386"/>
      <c r="N7" s="1386"/>
      <c r="O7" s="1386"/>
      <c r="P7" s="1386"/>
      <c r="Q7" s="1386"/>
      <c r="R7" s="1386"/>
      <c r="S7" s="1386"/>
      <c r="T7" s="1386"/>
      <c r="U7" s="1386"/>
      <c r="V7" s="1386"/>
      <c r="W7" s="1386"/>
      <c r="X7" s="1386"/>
      <c r="Y7" s="1386"/>
      <c r="Z7" s="1386"/>
      <c r="AA7" s="1386"/>
      <c r="AB7" s="1386"/>
      <c r="AC7" s="1386"/>
      <c r="AD7" s="1386"/>
      <c r="AE7" s="157"/>
      <c r="AF7" s="157"/>
      <c r="AG7" s="157"/>
      <c r="AH7" s="157"/>
      <c r="AI7" s="157"/>
      <c r="AJ7" s="157"/>
      <c r="AK7" s="157"/>
      <c r="AL7" s="157"/>
      <c r="AM7" s="157"/>
      <c r="AN7" s="157"/>
      <c r="AO7" s="157"/>
      <c r="AP7" s="157"/>
      <c r="AQ7" s="157"/>
      <c r="AR7" s="157"/>
      <c r="AS7" s="152"/>
      <c r="AT7" s="63"/>
      <c r="AU7" s="63"/>
      <c r="AV7" s="63"/>
    </row>
    <row r="8" spans="1:74" ht="23.95" hidden="1" customHeight="1">
      <c r="B8" s="63"/>
      <c r="C8" s="151"/>
      <c r="D8" s="1232" t="s">
        <v>758</v>
      </c>
      <c r="E8" s="1232"/>
      <c r="F8" s="1232"/>
      <c r="G8" s="1232"/>
      <c r="H8" s="1232"/>
      <c r="I8" s="1232"/>
      <c r="J8" s="1232"/>
      <c r="K8" s="1232"/>
      <c r="L8" s="1232"/>
      <c r="M8" s="1232"/>
      <c r="N8" s="1232"/>
      <c r="O8" s="1232"/>
      <c r="P8" s="1232"/>
      <c r="Q8" s="1232"/>
      <c r="R8" s="1232"/>
      <c r="S8" s="1232"/>
      <c r="T8" s="1232"/>
      <c r="U8" s="1232"/>
      <c r="V8" s="1232"/>
      <c r="W8" s="1232"/>
      <c r="X8" s="1232"/>
      <c r="Y8" s="1232"/>
      <c r="Z8" s="1232"/>
      <c r="AA8" s="1232"/>
      <c r="AB8" s="1232"/>
      <c r="AC8" s="1232"/>
      <c r="AD8" s="1232"/>
      <c r="AE8" s="158"/>
      <c r="AF8" s="376"/>
      <c r="AG8" s="376"/>
      <c r="AH8" s="376"/>
      <c r="AI8" s="376"/>
      <c r="AJ8" s="376"/>
      <c r="AK8" s="376"/>
      <c r="AL8" s="376"/>
      <c r="AM8" s="376"/>
      <c r="AN8" s="376"/>
      <c r="AO8" s="376"/>
      <c r="AP8" s="158"/>
      <c r="AQ8" s="376"/>
      <c r="AR8" s="376"/>
      <c r="AS8" s="152"/>
      <c r="AT8" s="63"/>
      <c r="AU8" s="63"/>
      <c r="AV8" s="63"/>
    </row>
    <row r="9" spans="1:74" ht="23.95" hidden="1" customHeight="1">
      <c r="B9" s="63"/>
      <c r="C9" s="151"/>
      <c r="D9" s="1233"/>
      <c r="E9" s="1233"/>
      <c r="F9" s="1233"/>
      <c r="G9" s="1233"/>
      <c r="H9" s="1233"/>
      <c r="I9" s="1233"/>
      <c r="J9" s="1233"/>
      <c r="K9" s="1233"/>
      <c r="L9" s="1233"/>
      <c r="M9" s="1233"/>
      <c r="N9" s="1233"/>
      <c r="O9" s="1233"/>
      <c r="P9" s="1233"/>
      <c r="Q9" s="1233"/>
      <c r="R9" s="1233"/>
      <c r="S9" s="1233"/>
      <c r="T9" s="1233"/>
      <c r="U9" s="1233"/>
      <c r="V9" s="1233"/>
      <c r="W9" s="1233"/>
      <c r="X9" s="1233"/>
      <c r="Y9" s="1233"/>
      <c r="Z9" s="1233"/>
      <c r="AA9" s="1233"/>
      <c r="AB9" s="1233"/>
      <c r="AC9" s="1233"/>
      <c r="AD9" s="1233"/>
      <c r="AE9" s="376"/>
      <c r="AF9" s="376"/>
      <c r="AG9" s="376"/>
      <c r="AH9" s="376"/>
      <c r="AI9" s="376"/>
      <c r="AJ9" s="376"/>
      <c r="AK9" s="376"/>
      <c r="AL9" s="376"/>
      <c r="AM9" s="376"/>
      <c r="AN9" s="376"/>
      <c r="AO9" s="376"/>
      <c r="AP9" s="376"/>
      <c r="AQ9" s="376"/>
      <c r="AR9" s="376"/>
      <c r="AS9" s="152"/>
      <c r="AT9" s="63"/>
      <c r="AU9" s="63"/>
      <c r="AV9" s="63"/>
    </row>
    <row r="10" spans="1:74" ht="23.95" hidden="1" customHeight="1">
      <c r="B10" s="63"/>
      <c r="C10" s="151"/>
      <c r="D10" s="1233"/>
      <c r="E10" s="1233"/>
      <c r="F10" s="1233"/>
      <c r="G10" s="1233"/>
      <c r="H10" s="1233"/>
      <c r="I10" s="1233"/>
      <c r="J10" s="1233"/>
      <c r="K10" s="1233"/>
      <c r="L10" s="1233"/>
      <c r="M10" s="1233"/>
      <c r="N10" s="1233"/>
      <c r="O10" s="1233"/>
      <c r="P10" s="1233"/>
      <c r="Q10" s="1233"/>
      <c r="R10" s="1233"/>
      <c r="S10" s="1233"/>
      <c r="T10" s="1233"/>
      <c r="U10" s="1233"/>
      <c r="V10" s="1233"/>
      <c r="W10" s="1233"/>
      <c r="X10" s="1233"/>
      <c r="Y10" s="1233"/>
      <c r="Z10" s="1233"/>
      <c r="AA10" s="1233"/>
      <c r="AB10" s="1233"/>
      <c r="AC10" s="1233"/>
      <c r="AD10" s="1233"/>
      <c r="AE10" s="376"/>
      <c r="AF10" s="376"/>
      <c r="AG10" s="376"/>
      <c r="AH10" s="376"/>
      <c r="AI10" s="376"/>
      <c r="AJ10" s="376"/>
      <c r="AK10" s="376"/>
      <c r="AL10" s="376"/>
      <c r="AM10" s="376"/>
      <c r="AN10" s="376"/>
      <c r="AO10" s="376"/>
      <c r="AP10" s="376"/>
      <c r="AQ10" s="376"/>
      <c r="AR10" s="376"/>
      <c r="AS10" s="152"/>
      <c r="AT10" s="63"/>
      <c r="AU10" s="63"/>
      <c r="AV10" s="63"/>
    </row>
    <row r="11" spans="1:74" ht="23.95" hidden="1" customHeight="1">
      <c r="B11" s="63"/>
      <c r="C11" s="151"/>
      <c r="D11" s="1233"/>
      <c r="E11" s="1233"/>
      <c r="F11" s="1233"/>
      <c r="G11" s="1233"/>
      <c r="H11" s="1233"/>
      <c r="I11" s="1233"/>
      <c r="J11" s="1233"/>
      <c r="K11" s="1233"/>
      <c r="L11" s="1233"/>
      <c r="M11" s="1233"/>
      <c r="N11" s="1233"/>
      <c r="O11" s="1233"/>
      <c r="P11" s="1233"/>
      <c r="Q11" s="1233"/>
      <c r="R11" s="1233"/>
      <c r="S11" s="1233"/>
      <c r="T11" s="1233"/>
      <c r="U11" s="1233"/>
      <c r="V11" s="1233"/>
      <c r="W11" s="1233"/>
      <c r="X11" s="1233"/>
      <c r="Y11" s="1233"/>
      <c r="Z11" s="1233"/>
      <c r="AA11" s="1233"/>
      <c r="AB11" s="1233"/>
      <c r="AC11" s="1233"/>
      <c r="AD11" s="1233"/>
      <c r="AE11" s="376"/>
      <c r="AF11" s="376"/>
      <c r="AG11" s="376"/>
      <c r="AH11" s="376"/>
      <c r="AI11" s="376"/>
      <c r="AJ11" s="376"/>
      <c r="AK11" s="376"/>
      <c r="AL11" s="376"/>
      <c r="AM11" s="376"/>
      <c r="AN11" s="376"/>
      <c r="AO11" s="376"/>
      <c r="AP11" s="376"/>
      <c r="AQ11" s="376"/>
      <c r="AR11" s="376"/>
      <c r="AS11" s="152"/>
      <c r="AT11" s="63"/>
      <c r="AU11" s="63"/>
      <c r="AV11" s="63"/>
    </row>
    <row r="12" spans="1:74" ht="23.95" hidden="1" customHeight="1">
      <c r="B12" s="63"/>
      <c r="C12" s="151"/>
      <c r="D12" s="1369" t="s">
        <v>773</v>
      </c>
      <c r="E12" s="1369"/>
      <c r="F12" s="1369"/>
      <c r="G12" s="1369"/>
      <c r="H12" s="1369"/>
      <c r="I12" s="1369"/>
      <c r="J12" s="1369"/>
      <c r="K12" s="1369"/>
      <c r="L12" s="1369"/>
      <c r="M12" s="1369"/>
      <c r="N12" s="1369"/>
      <c r="O12" s="1369"/>
      <c r="P12" s="1369"/>
      <c r="Q12" s="1369"/>
      <c r="R12" s="1369"/>
      <c r="S12" s="1369"/>
      <c r="T12" s="1369"/>
      <c r="U12" s="1369"/>
      <c r="V12" s="1369"/>
      <c r="W12" s="1369"/>
      <c r="X12" s="1369"/>
      <c r="Y12" s="1369"/>
      <c r="Z12" s="1369"/>
      <c r="AA12" s="1369"/>
      <c r="AB12" s="1369"/>
      <c r="AC12" s="1369"/>
      <c r="AD12" s="1369"/>
      <c r="AE12" s="184"/>
      <c r="AF12" s="376"/>
      <c r="AG12" s="376"/>
      <c r="AH12" s="376"/>
      <c r="AI12" s="376"/>
      <c r="AJ12" s="376"/>
      <c r="AK12" s="376"/>
      <c r="AL12" s="376"/>
      <c r="AM12" s="376"/>
      <c r="AN12" s="376"/>
      <c r="AO12" s="376"/>
      <c r="AP12" s="376"/>
      <c r="AQ12" s="376"/>
      <c r="AR12" s="376"/>
      <c r="AS12" s="152"/>
      <c r="AT12" s="63"/>
      <c r="AU12" s="63"/>
      <c r="AV12" s="63"/>
      <c r="AW12" s="320"/>
      <c r="AX12" s="1"/>
      <c r="AY12" s="1"/>
      <c r="AZ12" s="1"/>
      <c r="BA12" s="1"/>
      <c r="BB12" s="1"/>
      <c r="BC12" s="1"/>
      <c r="BD12" s="1"/>
      <c r="BE12" s="1"/>
      <c r="BF12" s="1"/>
      <c r="BG12" s="1"/>
      <c r="BH12" s="1"/>
    </row>
    <row r="13" spans="1:74" ht="23.95" hidden="1" customHeight="1">
      <c r="B13" s="63"/>
      <c r="C13" s="151"/>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376"/>
      <c r="AF13" s="376"/>
      <c r="AG13" s="17"/>
      <c r="AH13" s="17"/>
      <c r="AI13" s="17"/>
      <c r="AJ13" s="17"/>
      <c r="AK13" s="17"/>
      <c r="AL13" s="17"/>
      <c r="AM13" s="17"/>
      <c r="AN13" s="17"/>
      <c r="AO13" s="17"/>
      <c r="AP13" s="17"/>
      <c r="AQ13" s="17"/>
      <c r="AR13" s="376"/>
      <c r="AS13" s="152"/>
      <c r="AT13" s="63"/>
      <c r="AU13" s="63"/>
      <c r="AV13" s="63"/>
      <c r="AW13" s="320"/>
      <c r="AX13" s="1"/>
      <c r="AY13" s="1"/>
      <c r="AZ13" s="1"/>
      <c r="BA13" s="1"/>
      <c r="BB13" s="1"/>
      <c r="BC13" s="1"/>
      <c r="BD13" s="1"/>
      <c r="BE13" s="1"/>
      <c r="BF13" s="1"/>
      <c r="BG13" s="1"/>
      <c r="BH13" s="1"/>
      <c r="BI13" s="1"/>
      <c r="BJ13" s="1"/>
      <c r="BK13" s="1"/>
      <c r="BL13" s="1"/>
      <c r="BM13" s="1"/>
      <c r="BN13" s="1"/>
      <c r="BO13" s="1"/>
      <c r="BP13" s="1"/>
      <c r="BQ13" s="1"/>
      <c r="BR13" s="1"/>
      <c r="BS13" s="1"/>
      <c r="BT13" s="1"/>
      <c r="BU13" s="1"/>
      <c r="BV13" s="1"/>
    </row>
    <row r="14" spans="1:74" ht="23.95" hidden="1" customHeight="1">
      <c r="B14" s="63"/>
      <c r="C14" s="151"/>
      <c r="D14" s="1231" t="s">
        <v>786</v>
      </c>
      <c r="E14" s="1231"/>
      <c r="F14" s="1231"/>
      <c r="G14" s="1231"/>
      <c r="H14" s="1231"/>
      <c r="I14" s="1231"/>
      <c r="J14" s="1231"/>
      <c r="K14" s="1231"/>
      <c r="L14" s="1231"/>
      <c r="M14" s="1231"/>
      <c r="N14" s="1231"/>
      <c r="O14" s="1231"/>
      <c r="P14" s="1231"/>
      <c r="Q14" s="1231"/>
      <c r="R14" s="1231"/>
      <c r="S14" s="1231"/>
      <c r="T14" s="1231"/>
      <c r="U14" s="1231"/>
      <c r="V14" s="1231"/>
      <c r="W14" s="1231"/>
      <c r="X14" s="1231"/>
      <c r="Y14" s="1231"/>
      <c r="Z14" s="1231"/>
      <c r="AA14" s="1231"/>
      <c r="AB14" s="1231"/>
      <c r="AC14" s="1231"/>
      <c r="AD14" s="1231"/>
      <c r="AE14" s="376"/>
      <c r="AF14" s="376"/>
      <c r="AG14" s="1353" t="s">
        <v>707</v>
      </c>
      <c r="AH14" s="1354"/>
      <c r="AI14" s="1354"/>
      <c r="AJ14" s="1354"/>
      <c r="AK14" s="1354"/>
      <c r="AL14" s="1354"/>
      <c r="AM14" s="1354"/>
      <c r="AN14" s="1354"/>
      <c r="AO14" s="1354"/>
      <c r="AP14" s="1354"/>
      <c r="AQ14" s="1355"/>
      <c r="AR14" s="376"/>
      <c r="AS14" s="152"/>
      <c r="AT14" s="63"/>
      <c r="AU14" s="63"/>
      <c r="AV14" s="63"/>
      <c r="AW14" s="320"/>
      <c r="AX14" s="1"/>
      <c r="AY14" s="1"/>
      <c r="AZ14" s="1"/>
      <c r="BA14" s="1"/>
      <c r="BB14" s="1"/>
      <c r="BC14" s="1"/>
      <c r="BD14" s="1"/>
      <c r="BE14" s="1"/>
      <c r="BF14" s="1"/>
      <c r="BG14" s="1"/>
      <c r="BH14" s="1"/>
      <c r="BI14" s="1"/>
      <c r="BJ14" s="1"/>
      <c r="BK14" s="1"/>
      <c r="BL14" s="1"/>
      <c r="BM14" s="1"/>
      <c r="BN14" s="1"/>
      <c r="BO14" s="1"/>
      <c r="BP14" s="1"/>
      <c r="BQ14" s="1"/>
      <c r="BR14" s="1"/>
      <c r="BS14" s="1"/>
      <c r="BT14" s="1"/>
      <c r="BU14" s="1"/>
      <c r="BV14" s="1"/>
    </row>
    <row r="15" spans="1:74" ht="23.95" hidden="1" customHeight="1">
      <c r="B15" s="63"/>
      <c r="C15" s="151"/>
      <c r="D15" s="1385" t="s">
        <v>787</v>
      </c>
      <c r="E15" s="1385"/>
      <c r="F15" s="1385"/>
      <c r="G15" s="1385"/>
      <c r="H15" s="1385"/>
      <c r="I15" s="1385"/>
      <c r="J15" s="1385"/>
      <c r="K15" s="1385"/>
      <c r="L15" s="1385"/>
      <c r="M15" s="1385"/>
      <c r="N15" s="1385"/>
      <c r="O15" s="1385"/>
      <c r="P15" s="1385"/>
      <c r="Q15" s="1385"/>
      <c r="R15" s="1385"/>
      <c r="S15" s="1385"/>
      <c r="T15" s="1385"/>
      <c r="U15" s="1385"/>
      <c r="V15" s="1385"/>
      <c r="W15" s="1385"/>
      <c r="X15" s="1385"/>
      <c r="Y15" s="1385"/>
      <c r="Z15" s="1385"/>
      <c r="AA15" s="1385"/>
      <c r="AB15" s="1385"/>
      <c r="AC15" s="1385"/>
      <c r="AD15" s="1385"/>
      <c r="AE15" s="376"/>
      <c r="AF15" s="376"/>
      <c r="AG15" s="1356"/>
      <c r="AH15" s="1357"/>
      <c r="AI15" s="1357"/>
      <c r="AJ15" s="1357"/>
      <c r="AK15" s="1357"/>
      <c r="AL15" s="1357"/>
      <c r="AM15" s="1357"/>
      <c r="AN15" s="1357"/>
      <c r="AO15" s="1357"/>
      <c r="AP15" s="1357"/>
      <c r="AQ15" s="1358"/>
      <c r="AR15" s="376"/>
      <c r="AS15" s="152"/>
      <c r="AT15" s="63"/>
      <c r="AU15" s="63"/>
      <c r="AV15" s="63"/>
      <c r="AW15" s="320"/>
      <c r="AX15" s="1"/>
      <c r="AY15" s="1"/>
      <c r="AZ15" s="1"/>
      <c r="BA15" s="1"/>
      <c r="BB15" s="1"/>
      <c r="BC15" s="1"/>
      <c r="BD15" s="1"/>
      <c r="BE15" s="1"/>
      <c r="BF15" s="1"/>
      <c r="BG15" s="1"/>
      <c r="BH15" s="1"/>
      <c r="BI15" s="1"/>
      <c r="BJ15" s="1"/>
      <c r="BK15" s="1"/>
      <c r="BL15" s="1"/>
      <c r="BM15" s="1"/>
      <c r="BN15" s="1"/>
      <c r="BO15" s="1"/>
      <c r="BP15" s="1"/>
      <c r="BQ15" s="1"/>
      <c r="BR15" s="1"/>
      <c r="BS15" s="1"/>
      <c r="BT15" s="1"/>
      <c r="BU15" s="1"/>
      <c r="BV15" s="1"/>
    </row>
    <row r="16" spans="1:74" ht="23.95" hidden="1" customHeight="1">
      <c r="B16" s="63"/>
      <c r="C16" s="151"/>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376"/>
      <c r="AF16" s="376"/>
      <c r="AG16" s="159"/>
      <c r="AH16" s="1234" t="s">
        <v>690</v>
      </c>
      <c r="AI16" s="1234"/>
      <c r="AJ16" s="1234"/>
      <c r="AK16" s="1234"/>
      <c r="AL16" s="1234"/>
      <c r="AM16" s="1234"/>
      <c r="AN16" s="1234"/>
      <c r="AO16" s="1234"/>
      <c r="AP16" s="1234"/>
      <c r="AQ16" s="160"/>
      <c r="AR16" s="376"/>
      <c r="AS16" s="152"/>
      <c r="AT16" s="63"/>
      <c r="AU16" s="63"/>
      <c r="AV16" s="63"/>
      <c r="AW16" s="320"/>
      <c r="AX16" s="1"/>
      <c r="AY16" s="1"/>
      <c r="AZ16" s="1"/>
      <c r="BA16" s="1"/>
      <c r="BB16" s="1"/>
      <c r="BC16" s="1"/>
      <c r="BD16" s="1"/>
      <c r="BE16" s="1"/>
      <c r="BF16" s="1"/>
      <c r="BG16" s="1"/>
      <c r="BH16" s="1"/>
      <c r="BI16" s="1"/>
      <c r="BJ16" s="1"/>
      <c r="BK16" s="1"/>
      <c r="BL16" s="1"/>
      <c r="BM16" s="1"/>
      <c r="BN16" s="1"/>
      <c r="BO16" s="1"/>
      <c r="BP16" s="1"/>
      <c r="BQ16" s="1"/>
      <c r="BR16" s="1"/>
      <c r="BS16" s="1"/>
      <c r="BT16" s="1"/>
      <c r="BU16" s="1"/>
      <c r="BV16" s="1"/>
    </row>
    <row r="17" spans="2:74" ht="23.95" hidden="1" customHeight="1">
      <c r="B17" s="63"/>
      <c r="C17" s="151"/>
      <c r="D17" s="1231" t="s">
        <v>789</v>
      </c>
      <c r="E17" s="1231"/>
      <c r="F17" s="1231"/>
      <c r="G17" s="1231"/>
      <c r="H17" s="1231"/>
      <c r="I17" s="1231"/>
      <c r="J17" s="1231"/>
      <c r="K17" s="1231"/>
      <c r="L17" s="1231"/>
      <c r="M17" s="1231"/>
      <c r="N17" s="1231"/>
      <c r="O17" s="1231"/>
      <c r="P17" s="1231"/>
      <c r="Q17" s="1231"/>
      <c r="R17" s="1231"/>
      <c r="S17" s="1231"/>
      <c r="T17" s="1231"/>
      <c r="U17" s="1231"/>
      <c r="V17" s="1231"/>
      <c r="W17" s="1231"/>
      <c r="X17" s="1231"/>
      <c r="Y17" s="1231"/>
      <c r="Z17" s="1231"/>
      <c r="AA17" s="1231"/>
      <c r="AB17" s="1231"/>
      <c r="AC17" s="1231"/>
      <c r="AD17" s="1231"/>
      <c r="AE17" s="376"/>
      <c r="AF17" s="376"/>
      <c r="AG17" s="159"/>
      <c r="AH17" s="1234" t="s">
        <v>708</v>
      </c>
      <c r="AI17" s="1234"/>
      <c r="AJ17" s="1234"/>
      <c r="AK17" s="1234"/>
      <c r="AL17" s="1234"/>
      <c r="AM17" s="1234"/>
      <c r="AN17" s="1234"/>
      <c r="AO17" s="1234"/>
      <c r="AP17" s="1234"/>
      <c r="AQ17" s="160"/>
      <c r="AR17" s="376"/>
      <c r="AS17" s="152"/>
      <c r="AT17" s="63"/>
      <c r="AU17" s="63"/>
      <c r="AV17" s="63"/>
      <c r="AW17" s="320"/>
      <c r="AX17" s="1"/>
      <c r="AY17" s="1"/>
      <c r="AZ17" s="1"/>
      <c r="BA17" s="1"/>
      <c r="BB17" s="1"/>
      <c r="BC17" s="1"/>
      <c r="BD17" s="1"/>
      <c r="BE17" s="1"/>
      <c r="BF17" s="1"/>
      <c r="BG17" s="1"/>
      <c r="BH17" s="1"/>
      <c r="BI17" s="1"/>
      <c r="BJ17" s="1"/>
      <c r="BK17" s="1"/>
      <c r="BL17" s="1"/>
      <c r="BM17" s="1"/>
      <c r="BN17" s="1"/>
      <c r="BO17" s="1"/>
      <c r="BP17" s="1"/>
      <c r="BQ17" s="1"/>
      <c r="BR17" s="1"/>
      <c r="BS17" s="1"/>
      <c r="BT17" s="1"/>
      <c r="BU17" s="1"/>
      <c r="BV17" s="1"/>
    </row>
    <row r="18" spans="2:74" ht="23.95" hidden="1" customHeight="1">
      <c r="B18" s="63"/>
      <c r="C18" s="151"/>
      <c r="D18" s="1385" t="s">
        <v>788</v>
      </c>
      <c r="E18" s="1385"/>
      <c r="F18" s="1385"/>
      <c r="G18" s="1385"/>
      <c r="H18" s="1385"/>
      <c r="I18" s="1385"/>
      <c r="J18" s="1385"/>
      <c r="K18" s="1385"/>
      <c r="L18" s="1385"/>
      <c r="M18" s="1385"/>
      <c r="N18" s="1385"/>
      <c r="O18" s="1385"/>
      <c r="P18" s="1385"/>
      <c r="Q18" s="1385"/>
      <c r="R18" s="1385"/>
      <c r="S18" s="1385"/>
      <c r="T18" s="1385"/>
      <c r="U18" s="1385"/>
      <c r="V18" s="1385"/>
      <c r="W18" s="1385"/>
      <c r="X18" s="1385"/>
      <c r="Y18" s="1385"/>
      <c r="Z18" s="1385"/>
      <c r="AA18" s="1385"/>
      <c r="AB18" s="1385"/>
      <c r="AC18" s="1385"/>
      <c r="AD18" s="1385"/>
      <c r="AE18" s="376"/>
      <c r="AF18" s="376"/>
      <c r="AG18" s="159"/>
      <c r="AH18" s="1234" t="s">
        <v>709</v>
      </c>
      <c r="AI18" s="1234"/>
      <c r="AJ18" s="1234"/>
      <c r="AK18" s="1234"/>
      <c r="AL18" s="1234"/>
      <c r="AM18" s="1234"/>
      <c r="AN18" s="1234"/>
      <c r="AO18" s="1234"/>
      <c r="AP18" s="1234"/>
      <c r="AQ18" s="160"/>
      <c r="AR18" s="376"/>
      <c r="AS18" s="152"/>
      <c r="AT18" s="63"/>
      <c r="AU18" s="63"/>
      <c r="AV18" s="63"/>
      <c r="AW18" s="320"/>
      <c r="AX18" s="1"/>
      <c r="AY18" s="1"/>
      <c r="AZ18" s="1"/>
      <c r="BA18" s="1"/>
      <c r="BB18" s="1"/>
      <c r="BC18" s="1"/>
      <c r="BD18" s="1"/>
      <c r="BE18" s="1"/>
      <c r="BF18" s="1"/>
      <c r="BG18" s="1"/>
      <c r="BH18" s="1"/>
      <c r="BI18" s="1"/>
      <c r="BJ18" s="1"/>
      <c r="BK18" s="1"/>
      <c r="BL18" s="1"/>
      <c r="BM18" s="1"/>
      <c r="BN18" s="1"/>
      <c r="BO18" s="1"/>
      <c r="BP18" s="1"/>
      <c r="BQ18" s="1"/>
      <c r="BR18" s="1"/>
      <c r="BS18" s="1"/>
      <c r="BT18" s="1"/>
      <c r="BU18" s="1"/>
      <c r="BV18" s="1"/>
    </row>
    <row r="19" spans="2:74" ht="23.95" hidden="1" customHeight="1">
      <c r="B19" s="63"/>
      <c r="C19" s="151"/>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376"/>
      <c r="AF19" s="376"/>
      <c r="AG19" s="159"/>
      <c r="AH19" s="1234" t="s">
        <v>920</v>
      </c>
      <c r="AI19" s="1234"/>
      <c r="AJ19" s="1234"/>
      <c r="AK19" s="1234"/>
      <c r="AL19" s="1234"/>
      <c r="AM19" s="1234"/>
      <c r="AN19" s="1234"/>
      <c r="AO19" s="1234"/>
      <c r="AP19" s="1234"/>
      <c r="AQ19" s="160"/>
      <c r="AR19" s="376"/>
      <c r="AS19" s="152"/>
      <c r="AT19" s="63"/>
      <c r="AU19" s="63"/>
      <c r="AV19" s="63"/>
      <c r="AW19" s="320"/>
      <c r="AX19" s="1"/>
      <c r="AY19" s="1"/>
      <c r="AZ19" s="1"/>
      <c r="BA19" s="1"/>
      <c r="BB19" s="1"/>
      <c r="BC19" s="1"/>
      <c r="BD19" s="1"/>
      <c r="BE19" s="1"/>
      <c r="BF19" s="1"/>
      <c r="BG19" s="1"/>
      <c r="BH19" s="1"/>
      <c r="BI19" s="1"/>
      <c r="BJ19" s="1"/>
      <c r="BK19" s="1"/>
      <c r="BL19" s="1"/>
      <c r="BM19" s="1"/>
      <c r="BN19" s="1"/>
      <c r="BO19" s="1"/>
      <c r="BP19" s="1"/>
      <c r="BQ19" s="1"/>
      <c r="BR19" s="1"/>
      <c r="BS19" s="1"/>
      <c r="BT19" s="1"/>
      <c r="BU19" s="1"/>
      <c r="BV19" s="1"/>
    </row>
    <row r="20" spans="2:74" ht="23.95" hidden="1" customHeight="1">
      <c r="B20" s="63"/>
      <c r="C20" s="151"/>
      <c r="D20" s="1231" t="s">
        <v>790</v>
      </c>
      <c r="E20" s="1231"/>
      <c r="F20" s="1231"/>
      <c r="G20" s="1231"/>
      <c r="H20" s="1231"/>
      <c r="I20" s="1231"/>
      <c r="J20" s="1231"/>
      <c r="K20" s="1231"/>
      <c r="L20" s="1231"/>
      <c r="M20" s="1231"/>
      <c r="N20" s="1231"/>
      <c r="O20" s="1231"/>
      <c r="P20" s="1231"/>
      <c r="Q20" s="1231"/>
      <c r="R20" s="1231"/>
      <c r="S20" s="1231"/>
      <c r="T20" s="1231"/>
      <c r="U20" s="1231"/>
      <c r="V20" s="1231"/>
      <c r="W20" s="1231"/>
      <c r="X20" s="1231"/>
      <c r="Y20" s="1231"/>
      <c r="Z20" s="1231"/>
      <c r="AA20" s="1231"/>
      <c r="AB20" s="1231"/>
      <c r="AC20" s="1231"/>
      <c r="AD20" s="1231"/>
      <c r="AE20" s="376"/>
      <c r="AF20" s="376"/>
      <c r="AG20" s="159"/>
      <c r="AH20" s="1235"/>
      <c r="AI20" s="1235"/>
      <c r="AJ20" s="1235"/>
      <c r="AK20" s="1235"/>
      <c r="AL20" s="1235"/>
      <c r="AM20" s="1235"/>
      <c r="AN20" s="1235"/>
      <c r="AO20" s="1235"/>
      <c r="AP20" s="1235"/>
      <c r="AQ20" s="160"/>
      <c r="AR20" s="376"/>
      <c r="AS20" s="152"/>
      <c r="AT20" s="63"/>
      <c r="AU20" s="63"/>
      <c r="AV20" s="63"/>
      <c r="AW20" s="320"/>
      <c r="AX20" s="1"/>
      <c r="AY20" s="1"/>
      <c r="AZ20" s="1"/>
      <c r="BA20" s="1"/>
      <c r="BB20" s="1"/>
      <c r="BC20" s="1"/>
      <c r="BD20" s="1"/>
      <c r="BE20" s="1"/>
      <c r="BF20" s="1"/>
      <c r="BG20" s="1"/>
      <c r="BH20" s="1"/>
      <c r="BI20" s="1"/>
      <c r="BJ20" s="1"/>
      <c r="BK20" s="1"/>
      <c r="BL20" s="1"/>
      <c r="BM20" s="1"/>
      <c r="BN20" s="1"/>
      <c r="BO20" s="1"/>
      <c r="BP20" s="1"/>
      <c r="BQ20" s="1"/>
      <c r="BR20" s="1"/>
      <c r="BS20" s="1"/>
      <c r="BT20" s="1"/>
      <c r="BU20" s="1"/>
      <c r="BV20" s="1"/>
    </row>
    <row r="21" spans="2:74" ht="23.95" hidden="1" customHeight="1">
      <c r="B21" s="63"/>
      <c r="C21" s="151"/>
      <c r="D21" s="1385" t="s">
        <v>791</v>
      </c>
      <c r="E21" s="1385"/>
      <c r="F21" s="1385"/>
      <c r="G21" s="1385"/>
      <c r="H21" s="1385"/>
      <c r="I21" s="1385"/>
      <c r="J21" s="1385"/>
      <c r="K21" s="1385"/>
      <c r="L21" s="1385"/>
      <c r="M21" s="1385"/>
      <c r="N21" s="1385"/>
      <c r="O21" s="1385"/>
      <c r="P21" s="1385"/>
      <c r="Q21" s="1385"/>
      <c r="R21" s="1385"/>
      <c r="S21" s="1385"/>
      <c r="T21" s="1385"/>
      <c r="U21" s="1385"/>
      <c r="V21" s="1385"/>
      <c r="W21" s="1385"/>
      <c r="X21" s="1385"/>
      <c r="Y21" s="1385"/>
      <c r="Z21" s="1385"/>
      <c r="AA21" s="1385"/>
      <c r="AB21" s="1385"/>
      <c r="AC21" s="1385"/>
      <c r="AD21" s="1385"/>
      <c r="AE21" s="376"/>
      <c r="AF21" s="376"/>
      <c r="AG21" s="162"/>
      <c r="AH21" s="157"/>
      <c r="AI21" s="157"/>
      <c r="AJ21" s="157"/>
      <c r="AK21" s="157"/>
      <c r="AL21" s="157"/>
      <c r="AM21" s="157"/>
      <c r="AN21" s="157"/>
      <c r="AO21" s="157"/>
      <c r="AP21" s="157"/>
      <c r="AQ21" s="161"/>
      <c r="AR21" s="376"/>
      <c r="AS21" s="152"/>
      <c r="AT21" s="63"/>
      <c r="AU21" s="63"/>
      <c r="AV21" s="63"/>
      <c r="AW21" s="320"/>
      <c r="AX21" s="1"/>
      <c r="AY21" s="1"/>
      <c r="AZ21" s="1"/>
      <c r="BA21" s="1"/>
      <c r="BB21" s="1"/>
      <c r="BC21" s="1"/>
      <c r="BD21" s="1"/>
      <c r="BE21" s="1"/>
      <c r="BF21" s="1"/>
      <c r="BG21" s="1"/>
      <c r="BH21" s="1"/>
    </row>
    <row r="22" spans="2:74" ht="23.95" hidden="1" customHeight="1">
      <c r="B22" s="63"/>
      <c r="C22" s="151"/>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376"/>
      <c r="AF22" s="376"/>
      <c r="AG22" s="376"/>
      <c r="AH22" s="376"/>
      <c r="AI22" s="376"/>
      <c r="AJ22" s="376"/>
      <c r="AK22" s="376"/>
      <c r="AL22" s="376"/>
      <c r="AM22" s="376"/>
      <c r="AN22" s="376"/>
      <c r="AO22" s="376"/>
      <c r="AP22" s="376"/>
      <c r="AQ22" s="376"/>
      <c r="AR22" s="376"/>
      <c r="AS22" s="152"/>
      <c r="AT22" s="63"/>
      <c r="AU22" s="63"/>
      <c r="AV22" s="63"/>
      <c r="AW22" s="320"/>
      <c r="AX22" s="1"/>
      <c r="AY22" s="1"/>
      <c r="AZ22" s="1"/>
      <c r="BA22" s="1"/>
      <c r="BB22" s="1"/>
      <c r="BC22" s="1"/>
      <c r="BD22" s="1"/>
      <c r="BE22" s="1"/>
      <c r="BF22" s="1"/>
      <c r="BG22" s="1"/>
      <c r="BH22" s="1"/>
    </row>
    <row r="23" spans="2:74" ht="23.95" hidden="1" customHeight="1">
      <c r="B23" s="63"/>
      <c r="C23" s="151"/>
      <c r="D23" s="1369" t="s">
        <v>772</v>
      </c>
      <c r="E23" s="1369"/>
      <c r="F23" s="1369"/>
      <c r="G23" s="1369"/>
      <c r="H23" s="1369"/>
      <c r="I23" s="1369"/>
      <c r="J23" s="1369"/>
      <c r="K23" s="1369"/>
      <c r="L23" s="1369"/>
      <c r="M23" s="1369"/>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c r="AL23" s="1369"/>
      <c r="AM23" s="1369"/>
      <c r="AN23" s="1369"/>
      <c r="AO23" s="1369"/>
      <c r="AP23" s="1369"/>
      <c r="AQ23" s="1369"/>
      <c r="AR23" s="1369"/>
      <c r="AS23" s="152"/>
      <c r="AT23" s="63"/>
      <c r="AU23" s="63"/>
      <c r="AV23" s="63"/>
    </row>
    <row r="24" spans="2:74" ht="27" hidden="1" customHeight="1">
      <c r="B24" s="63"/>
      <c r="C24" s="151"/>
      <c r="D24" s="1221" t="s">
        <v>703</v>
      </c>
      <c r="E24" s="1221"/>
      <c r="F24" s="1221"/>
      <c r="G24" s="1221"/>
      <c r="H24" s="1221"/>
      <c r="I24" s="1221"/>
      <c r="J24" s="156"/>
      <c r="K24" s="1221" t="s">
        <v>704</v>
      </c>
      <c r="L24" s="1221"/>
      <c r="M24" s="1221"/>
      <c r="N24" s="1221"/>
      <c r="O24" s="1221"/>
      <c r="P24" s="1221"/>
      <c r="Q24" s="97"/>
      <c r="R24" s="1221" t="s">
        <v>706</v>
      </c>
      <c r="S24" s="1221"/>
      <c r="T24" s="1221"/>
      <c r="U24" s="1221"/>
      <c r="V24" s="1221"/>
      <c r="W24" s="1221"/>
      <c r="X24" s="97"/>
      <c r="Y24" s="1221" t="s">
        <v>781</v>
      </c>
      <c r="Z24" s="1221"/>
      <c r="AA24" s="1221"/>
      <c r="AB24" s="1221"/>
      <c r="AC24" s="1221"/>
      <c r="AD24" s="1221"/>
      <c r="AE24" s="376"/>
      <c r="AF24" s="1221" t="s">
        <v>784</v>
      </c>
      <c r="AG24" s="1221"/>
      <c r="AH24" s="1221"/>
      <c r="AI24" s="1221"/>
      <c r="AJ24" s="1221"/>
      <c r="AK24" s="1221"/>
      <c r="AL24" s="376"/>
      <c r="AM24" s="1221" t="s">
        <v>774</v>
      </c>
      <c r="AN24" s="1221"/>
      <c r="AO24" s="1221"/>
      <c r="AP24" s="1221"/>
      <c r="AQ24" s="1221"/>
      <c r="AR24" s="1221"/>
      <c r="AS24" s="152"/>
      <c r="AT24" s="63"/>
      <c r="AU24" s="63"/>
      <c r="AV24" s="63"/>
    </row>
    <row r="25" spans="2:74" ht="23.95" hidden="1" customHeight="1">
      <c r="B25" s="63"/>
      <c r="C25" s="151"/>
      <c r="D25" s="1222" t="s">
        <v>763</v>
      </c>
      <c r="E25" s="1223"/>
      <c r="F25" s="1223"/>
      <c r="G25" s="1223"/>
      <c r="H25" s="1223"/>
      <c r="I25" s="1224"/>
      <c r="J25" s="97"/>
      <c r="K25" s="1222" t="s">
        <v>782</v>
      </c>
      <c r="L25" s="1223"/>
      <c r="M25" s="1223"/>
      <c r="N25" s="1223"/>
      <c r="O25" s="1223"/>
      <c r="P25" s="1224"/>
      <c r="Q25" s="97"/>
      <c r="R25" s="1222" t="s">
        <v>764</v>
      </c>
      <c r="S25" s="1223"/>
      <c r="T25" s="1223"/>
      <c r="U25" s="1223"/>
      <c r="V25" s="1223"/>
      <c r="W25" s="1224"/>
      <c r="X25" s="97"/>
      <c r="Y25" s="1222" t="s">
        <v>783</v>
      </c>
      <c r="Z25" s="1223"/>
      <c r="AA25" s="1223"/>
      <c r="AB25" s="1223"/>
      <c r="AC25" s="1223"/>
      <c r="AD25" s="1224"/>
      <c r="AE25" s="376"/>
      <c r="AF25" s="1222" t="s">
        <v>785</v>
      </c>
      <c r="AG25" s="1223"/>
      <c r="AH25" s="1223"/>
      <c r="AI25" s="1223"/>
      <c r="AJ25" s="1223"/>
      <c r="AK25" s="1224"/>
      <c r="AL25" s="156"/>
      <c r="AM25" s="1370"/>
      <c r="AN25" s="1371"/>
      <c r="AO25" s="1371"/>
      <c r="AP25" s="1371"/>
      <c r="AQ25" s="1371"/>
      <c r="AR25" s="1372"/>
      <c r="AS25" s="152"/>
      <c r="AT25" s="63"/>
      <c r="AU25" s="63"/>
      <c r="AV25" s="63"/>
      <c r="AW25" s="320"/>
      <c r="AX25" s="1"/>
      <c r="AY25" s="1"/>
      <c r="AZ25" s="1"/>
      <c r="BA25" s="1"/>
      <c r="BB25" s="1"/>
      <c r="BC25" s="1"/>
      <c r="BD25" s="1"/>
      <c r="BE25" s="1"/>
      <c r="BF25" s="1"/>
      <c r="BG25" s="1"/>
      <c r="BH25" s="1"/>
    </row>
    <row r="26" spans="2:74" ht="23.95" hidden="1" customHeight="1">
      <c r="B26" s="63"/>
      <c r="C26" s="151"/>
      <c r="D26" s="1225"/>
      <c r="E26" s="1226"/>
      <c r="F26" s="1226"/>
      <c r="G26" s="1226"/>
      <c r="H26" s="1226"/>
      <c r="I26" s="1227"/>
      <c r="J26" s="97"/>
      <c r="K26" s="1225"/>
      <c r="L26" s="1226"/>
      <c r="M26" s="1226"/>
      <c r="N26" s="1226"/>
      <c r="O26" s="1226"/>
      <c r="P26" s="1227"/>
      <c r="Q26" s="97"/>
      <c r="R26" s="1225"/>
      <c r="S26" s="1226"/>
      <c r="T26" s="1226"/>
      <c r="U26" s="1226"/>
      <c r="V26" s="1226"/>
      <c r="W26" s="1227"/>
      <c r="X26" s="97"/>
      <c r="Y26" s="1225"/>
      <c r="Z26" s="1226"/>
      <c r="AA26" s="1226"/>
      <c r="AB26" s="1226"/>
      <c r="AC26" s="1226"/>
      <c r="AD26" s="1227"/>
      <c r="AE26" s="376"/>
      <c r="AF26" s="1225"/>
      <c r="AG26" s="1226"/>
      <c r="AH26" s="1226"/>
      <c r="AI26" s="1226"/>
      <c r="AJ26" s="1226"/>
      <c r="AK26" s="1227"/>
      <c r="AL26" s="156"/>
      <c r="AM26" s="1373" t="s">
        <v>776</v>
      </c>
      <c r="AN26" s="1374"/>
      <c r="AO26" s="1374"/>
      <c r="AP26" s="1374"/>
      <c r="AQ26" s="1374"/>
      <c r="AR26" s="1375"/>
      <c r="AS26" s="152"/>
      <c r="AT26" s="63"/>
      <c r="AU26" s="63"/>
      <c r="AV26" s="63"/>
      <c r="AW26" s="320"/>
      <c r="AX26" s="1"/>
      <c r="AY26" s="1"/>
      <c r="AZ26" s="1"/>
      <c r="BA26" s="1"/>
      <c r="BB26" s="1"/>
      <c r="BC26" s="1"/>
      <c r="BD26" s="63"/>
    </row>
    <row r="27" spans="2:74" ht="23.95" hidden="1" customHeight="1">
      <c r="B27" s="63"/>
      <c r="C27" s="151"/>
      <c r="D27" s="1225"/>
      <c r="E27" s="1226"/>
      <c r="F27" s="1226"/>
      <c r="G27" s="1226"/>
      <c r="H27" s="1226"/>
      <c r="I27" s="1227"/>
      <c r="J27" s="376"/>
      <c r="K27" s="1225"/>
      <c r="L27" s="1226"/>
      <c r="M27" s="1226"/>
      <c r="N27" s="1226"/>
      <c r="O27" s="1226"/>
      <c r="P27" s="1227"/>
      <c r="Q27" s="156"/>
      <c r="R27" s="1225"/>
      <c r="S27" s="1226"/>
      <c r="T27" s="1226"/>
      <c r="U27" s="1226"/>
      <c r="V27" s="1226"/>
      <c r="W27" s="1227"/>
      <c r="X27" s="376"/>
      <c r="Y27" s="1225"/>
      <c r="Z27" s="1226"/>
      <c r="AA27" s="1226"/>
      <c r="AB27" s="1226"/>
      <c r="AC27" s="1226"/>
      <c r="AD27" s="1227"/>
      <c r="AE27" s="376"/>
      <c r="AF27" s="1225"/>
      <c r="AG27" s="1226"/>
      <c r="AH27" s="1226"/>
      <c r="AI27" s="1226"/>
      <c r="AJ27" s="1226"/>
      <c r="AK27" s="1227"/>
      <c r="AL27" s="156"/>
      <c r="AM27" s="1373" t="s">
        <v>777</v>
      </c>
      <c r="AN27" s="1374"/>
      <c r="AO27" s="1374"/>
      <c r="AP27" s="1374"/>
      <c r="AQ27" s="1374"/>
      <c r="AR27" s="1375"/>
      <c r="AS27" s="152"/>
      <c r="AT27" s="63"/>
      <c r="AU27" s="63"/>
      <c r="AV27" s="63"/>
      <c r="AW27" s="320"/>
      <c r="AX27" s="1"/>
      <c r="AY27" s="1"/>
      <c r="AZ27" s="1"/>
      <c r="BA27" s="1"/>
      <c r="BB27" s="1"/>
      <c r="BC27" s="1"/>
      <c r="BD27" s="63"/>
    </row>
    <row r="28" spans="2:74" ht="23.95" hidden="1" customHeight="1">
      <c r="B28" s="63"/>
      <c r="C28" s="151"/>
      <c r="D28" s="1225"/>
      <c r="E28" s="1226"/>
      <c r="F28" s="1226"/>
      <c r="G28" s="1226"/>
      <c r="H28" s="1226"/>
      <c r="I28" s="1227"/>
      <c r="J28" s="376"/>
      <c r="K28" s="1225"/>
      <c r="L28" s="1226"/>
      <c r="M28" s="1226"/>
      <c r="N28" s="1226"/>
      <c r="O28" s="1226"/>
      <c r="P28" s="1227"/>
      <c r="Q28" s="376"/>
      <c r="R28" s="1225"/>
      <c r="S28" s="1226"/>
      <c r="T28" s="1226"/>
      <c r="U28" s="1226"/>
      <c r="V28" s="1226"/>
      <c r="W28" s="1227"/>
      <c r="X28" s="376"/>
      <c r="Y28" s="1225"/>
      <c r="Z28" s="1226"/>
      <c r="AA28" s="1226"/>
      <c r="AB28" s="1226"/>
      <c r="AC28" s="1226"/>
      <c r="AD28" s="1227"/>
      <c r="AE28" s="376"/>
      <c r="AF28" s="1225"/>
      <c r="AG28" s="1226"/>
      <c r="AH28" s="1226"/>
      <c r="AI28" s="1226"/>
      <c r="AJ28" s="1226"/>
      <c r="AK28" s="1227"/>
      <c r="AL28" s="156"/>
      <c r="AM28" s="1373" t="s">
        <v>778</v>
      </c>
      <c r="AN28" s="1374"/>
      <c r="AO28" s="1374"/>
      <c r="AP28" s="1374"/>
      <c r="AQ28" s="1374"/>
      <c r="AR28" s="1375"/>
      <c r="AS28" s="152"/>
      <c r="AT28" s="63"/>
      <c r="AU28" s="63"/>
      <c r="AV28" s="63"/>
      <c r="AW28" s="320"/>
      <c r="AX28" s="1"/>
      <c r="AY28" s="1"/>
      <c r="AZ28" s="1"/>
      <c r="BA28" s="1"/>
      <c r="BB28" s="1"/>
      <c r="BC28" s="1"/>
      <c r="BD28" s="63"/>
    </row>
    <row r="29" spans="2:74" ht="23.95" hidden="1" customHeight="1">
      <c r="B29" s="63"/>
      <c r="C29" s="151"/>
      <c r="D29" s="1225"/>
      <c r="E29" s="1226"/>
      <c r="F29" s="1226"/>
      <c r="G29" s="1226"/>
      <c r="H29" s="1226"/>
      <c r="I29" s="1227"/>
      <c r="J29" s="376"/>
      <c r="K29" s="1225"/>
      <c r="L29" s="1226"/>
      <c r="M29" s="1226"/>
      <c r="N29" s="1226"/>
      <c r="O29" s="1226"/>
      <c r="P29" s="1227"/>
      <c r="Q29" s="376"/>
      <c r="R29" s="1225"/>
      <c r="S29" s="1226"/>
      <c r="T29" s="1226"/>
      <c r="U29" s="1226"/>
      <c r="V29" s="1226"/>
      <c r="W29" s="1227"/>
      <c r="X29" s="376"/>
      <c r="Y29" s="1225"/>
      <c r="Z29" s="1226"/>
      <c r="AA29" s="1226"/>
      <c r="AB29" s="1226"/>
      <c r="AC29" s="1226"/>
      <c r="AD29" s="1227"/>
      <c r="AE29" s="376"/>
      <c r="AF29" s="1225"/>
      <c r="AG29" s="1226"/>
      <c r="AH29" s="1226"/>
      <c r="AI29" s="1226"/>
      <c r="AJ29" s="1226"/>
      <c r="AK29" s="1227"/>
      <c r="AL29" s="156"/>
      <c r="AM29" s="1376" t="s">
        <v>775</v>
      </c>
      <c r="AN29" s="1377"/>
      <c r="AO29" s="1377"/>
      <c r="AP29" s="1377"/>
      <c r="AQ29" s="1377"/>
      <c r="AR29" s="1378"/>
      <c r="AS29" s="152"/>
      <c r="AT29" s="63"/>
      <c r="AU29" s="63"/>
      <c r="AV29" s="63"/>
      <c r="AW29" s="320"/>
      <c r="AX29" s="1"/>
      <c r="AY29" s="1"/>
      <c r="AZ29" s="1"/>
      <c r="BA29" s="1"/>
      <c r="BB29" s="1"/>
      <c r="BC29" s="1"/>
      <c r="BD29" s="63"/>
    </row>
    <row r="30" spans="2:74" ht="23.95" hidden="1" customHeight="1">
      <c r="B30" s="63"/>
      <c r="C30" s="151"/>
      <c r="D30" s="1225"/>
      <c r="E30" s="1226"/>
      <c r="F30" s="1226"/>
      <c r="G30" s="1226"/>
      <c r="H30" s="1226"/>
      <c r="I30" s="1227"/>
      <c r="J30" s="376"/>
      <c r="K30" s="1225"/>
      <c r="L30" s="1226"/>
      <c r="M30" s="1226"/>
      <c r="N30" s="1226"/>
      <c r="O30" s="1226"/>
      <c r="P30" s="1227"/>
      <c r="Q30" s="376"/>
      <c r="R30" s="1225"/>
      <c r="S30" s="1226"/>
      <c r="T30" s="1226"/>
      <c r="U30" s="1226"/>
      <c r="V30" s="1226"/>
      <c r="W30" s="1227"/>
      <c r="X30" s="376"/>
      <c r="Y30" s="1225"/>
      <c r="Z30" s="1226"/>
      <c r="AA30" s="1226"/>
      <c r="AB30" s="1226"/>
      <c r="AC30" s="1226"/>
      <c r="AD30" s="1227"/>
      <c r="AE30" s="376"/>
      <c r="AF30" s="1225"/>
      <c r="AG30" s="1226"/>
      <c r="AH30" s="1226"/>
      <c r="AI30" s="1226"/>
      <c r="AJ30" s="1226"/>
      <c r="AK30" s="1227"/>
      <c r="AL30" s="156"/>
      <c r="AM30" s="1379" t="s">
        <v>779</v>
      </c>
      <c r="AN30" s="1380"/>
      <c r="AO30" s="1380"/>
      <c r="AP30" s="1380"/>
      <c r="AQ30" s="1380"/>
      <c r="AR30" s="1381"/>
      <c r="AS30" s="152"/>
      <c r="AT30" s="63"/>
      <c r="AU30" s="63"/>
      <c r="AV30" s="63"/>
      <c r="AW30" s="320"/>
      <c r="AX30" s="1"/>
      <c r="AY30" s="1"/>
      <c r="AZ30" s="1"/>
      <c r="BA30" s="1"/>
      <c r="BB30" s="1"/>
      <c r="BC30" s="1"/>
      <c r="BD30" s="63"/>
    </row>
    <row r="31" spans="2:74" ht="23.95" hidden="1" customHeight="1">
      <c r="B31" s="63"/>
      <c r="C31" s="151"/>
      <c r="D31" s="1225"/>
      <c r="E31" s="1226"/>
      <c r="F31" s="1226"/>
      <c r="G31" s="1226"/>
      <c r="H31" s="1226"/>
      <c r="I31" s="1227"/>
      <c r="J31" s="376"/>
      <c r="K31" s="1225"/>
      <c r="L31" s="1226"/>
      <c r="M31" s="1226"/>
      <c r="N31" s="1226"/>
      <c r="O31" s="1226"/>
      <c r="P31" s="1227"/>
      <c r="Q31" s="376"/>
      <c r="R31" s="1225"/>
      <c r="S31" s="1226"/>
      <c r="T31" s="1226"/>
      <c r="U31" s="1226"/>
      <c r="V31" s="1226"/>
      <c r="W31" s="1227"/>
      <c r="X31" s="376"/>
      <c r="Y31" s="1225"/>
      <c r="Z31" s="1226"/>
      <c r="AA31" s="1226"/>
      <c r="AB31" s="1226"/>
      <c r="AC31" s="1226"/>
      <c r="AD31" s="1227"/>
      <c r="AE31" s="376"/>
      <c r="AF31" s="1225"/>
      <c r="AG31" s="1226"/>
      <c r="AH31" s="1226"/>
      <c r="AI31" s="1226"/>
      <c r="AJ31" s="1226"/>
      <c r="AK31" s="1227"/>
      <c r="AL31" s="156"/>
      <c r="AM31" s="1379" t="s">
        <v>780</v>
      </c>
      <c r="AN31" s="1380"/>
      <c r="AO31" s="1380"/>
      <c r="AP31" s="1380"/>
      <c r="AQ31" s="1380"/>
      <c r="AR31" s="1381"/>
      <c r="AS31" s="152"/>
      <c r="AT31" s="63"/>
      <c r="AU31" s="63"/>
      <c r="AV31" s="63"/>
      <c r="AW31" s="320"/>
      <c r="AX31" s="1"/>
      <c r="AY31" s="1"/>
      <c r="AZ31" s="1"/>
      <c r="BA31" s="1"/>
      <c r="BB31" s="1"/>
      <c r="BC31" s="1"/>
      <c r="BD31" s="63"/>
    </row>
    <row r="32" spans="2:74" ht="23.95" hidden="1" customHeight="1">
      <c r="B32" s="63"/>
      <c r="C32" s="151"/>
      <c r="D32" s="1228"/>
      <c r="E32" s="1229"/>
      <c r="F32" s="1229"/>
      <c r="G32" s="1229"/>
      <c r="H32" s="1229"/>
      <c r="I32" s="1230"/>
      <c r="J32" s="376"/>
      <c r="K32" s="1228"/>
      <c r="L32" s="1229"/>
      <c r="M32" s="1229"/>
      <c r="N32" s="1229"/>
      <c r="O32" s="1229"/>
      <c r="P32" s="1230"/>
      <c r="Q32" s="376"/>
      <c r="R32" s="1228"/>
      <c r="S32" s="1229"/>
      <c r="T32" s="1229"/>
      <c r="U32" s="1229"/>
      <c r="V32" s="1229"/>
      <c r="W32" s="1230"/>
      <c r="X32" s="376"/>
      <c r="Y32" s="1228"/>
      <c r="Z32" s="1229"/>
      <c r="AA32" s="1229"/>
      <c r="AB32" s="1229"/>
      <c r="AC32" s="1229"/>
      <c r="AD32" s="1230"/>
      <c r="AE32" s="376"/>
      <c r="AF32" s="1228"/>
      <c r="AG32" s="1229"/>
      <c r="AH32" s="1229"/>
      <c r="AI32" s="1229"/>
      <c r="AJ32" s="1229"/>
      <c r="AK32" s="1230"/>
      <c r="AL32" s="156"/>
      <c r="AM32" s="1382"/>
      <c r="AN32" s="1383"/>
      <c r="AO32" s="1383"/>
      <c r="AP32" s="1383"/>
      <c r="AQ32" s="1383"/>
      <c r="AR32" s="1384"/>
      <c r="AS32" s="152"/>
      <c r="AT32" s="63"/>
      <c r="AU32" s="63"/>
      <c r="AV32" s="63"/>
      <c r="AW32" s="314"/>
      <c r="AX32" s="63"/>
      <c r="AY32" s="63"/>
      <c r="AZ32" s="63"/>
      <c r="BA32" s="63"/>
      <c r="BB32" s="63"/>
      <c r="BC32" s="63"/>
      <c r="BD32" s="63"/>
    </row>
    <row r="33" spans="1:56" ht="32.950000000000003" hidden="1" customHeight="1">
      <c r="B33" s="63"/>
      <c r="C33" s="151"/>
      <c r="D33" s="182"/>
      <c r="E33" s="182"/>
      <c r="F33" s="182"/>
      <c r="G33" s="182"/>
      <c r="H33" s="182"/>
      <c r="I33" s="182"/>
      <c r="J33" s="376"/>
      <c r="K33" s="182"/>
      <c r="L33" s="182"/>
      <c r="M33" s="182"/>
      <c r="N33" s="182"/>
      <c r="O33" s="182"/>
      <c r="P33" s="182"/>
      <c r="Q33" s="376"/>
      <c r="R33" s="1368"/>
      <c r="S33" s="1368"/>
      <c r="T33" s="1368"/>
      <c r="U33" s="1368"/>
      <c r="V33" s="1368"/>
      <c r="W33" s="1368"/>
      <c r="X33" s="376"/>
      <c r="Y33" s="182"/>
      <c r="Z33" s="182"/>
      <c r="AA33" s="182"/>
      <c r="AB33" s="182"/>
      <c r="AC33" s="182"/>
      <c r="AD33" s="182"/>
      <c r="AE33" s="376"/>
      <c r="AF33" s="376"/>
      <c r="AG33" s="376"/>
      <c r="AH33" s="376"/>
      <c r="AI33" s="376"/>
      <c r="AJ33" s="376"/>
      <c r="AK33" s="376"/>
      <c r="AL33" s="376"/>
      <c r="AM33" s="376"/>
      <c r="AN33" s="376"/>
      <c r="AO33" s="376"/>
      <c r="AP33" s="376"/>
      <c r="AQ33" s="376"/>
      <c r="AR33" s="376"/>
      <c r="AS33" s="152"/>
      <c r="AT33" s="63"/>
      <c r="AU33" s="63"/>
      <c r="AV33" s="63"/>
      <c r="AW33" s="314"/>
      <c r="AX33" s="63"/>
      <c r="AY33" s="63"/>
      <c r="AZ33" s="63"/>
      <c r="BA33" s="63"/>
      <c r="BB33" s="63"/>
      <c r="BC33" s="63"/>
      <c r="BD33" s="63"/>
    </row>
    <row r="34" spans="1:56" ht="21.1" hidden="1">
      <c r="B34" s="63"/>
      <c r="C34" s="151"/>
      <c r="D34" s="1231" t="s">
        <v>767</v>
      </c>
      <c r="E34" s="1231"/>
      <c r="F34" s="1231"/>
      <c r="G34" s="1231"/>
      <c r="H34" s="1231"/>
      <c r="I34" s="1231"/>
      <c r="J34" s="1231"/>
      <c r="K34" s="1231"/>
      <c r="L34" s="1231"/>
      <c r="M34" s="1231"/>
      <c r="N34" s="1231"/>
      <c r="O34" s="1231"/>
      <c r="P34" s="1231"/>
      <c r="Q34" s="1231"/>
      <c r="R34" s="1231"/>
      <c r="S34" s="1231"/>
      <c r="T34" s="1231"/>
      <c r="U34" s="1231"/>
      <c r="V34" s="1231"/>
      <c r="W34" s="1231"/>
      <c r="X34" s="1231"/>
      <c r="Y34" s="1231"/>
      <c r="Z34" s="1231"/>
      <c r="AA34" s="1231"/>
      <c r="AB34" s="1231"/>
      <c r="AC34" s="1231"/>
      <c r="AD34" s="1231"/>
      <c r="AE34" s="376"/>
      <c r="AF34" s="376"/>
      <c r="AG34" s="376"/>
      <c r="AH34" s="376"/>
      <c r="AI34" s="376"/>
      <c r="AJ34" s="376"/>
      <c r="AK34" s="376"/>
      <c r="AL34" s="376"/>
      <c r="AM34" s="376"/>
      <c r="AN34" s="376"/>
      <c r="AO34" s="376"/>
      <c r="AP34" s="376"/>
      <c r="AQ34" s="376"/>
      <c r="AR34" s="376"/>
      <c r="AS34" s="152"/>
      <c r="AT34" s="63"/>
      <c r="AU34" s="63"/>
      <c r="AV34" s="63"/>
      <c r="AW34" s="314"/>
      <c r="AX34" s="63"/>
      <c r="AY34" s="63"/>
      <c r="AZ34" s="63"/>
      <c r="BA34" s="63"/>
      <c r="BB34" s="63"/>
      <c r="BC34" s="63"/>
      <c r="BD34" s="63"/>
    </row>
    <row r="35" spans="1:56" ht="29.25" hidden="1" customHeight="1">
      <c r="B35" s="63"/>
      <c r="C35" s="151"/>
      <c r="D35" s="1359" t="s">
        <v>768</v>
      </c>
      <c r="E35" s="1360"/>
      <c r="F35" s="1360"/>
      <c r="G35" s="1360"/>
      <c r="H35" s="1360"/>
      <c r="I35" s="1360"/>
      <c r="J35" s="1360"/>
      <c r="K35" s="1360"/>
      <c r="L35" s="1360"/>
      <c r="M35" s="1360"/>
      <c r="N35" s="1360"/>
      <c r="O35" s="1360"/>
      <c r="P35" s="1360"/>
      <c r="Q35" s="1360"/>
      <c r="R35" s="1360"/>
      <c r="S35" s="1360"/>
      <c r="T35" s="1360"/>
      <c r="U35" s="1360"/>
      <c r="V35" s="1360"/>
      <c r="W35" s="1360"/>
      <c r="X35" s="1360"/>
      <c r="Y35" s="1360"/>
      <c r="Z35" s="1360"/>
      <c r="AA35" s="1360"/>
      <c r="AB35" s="1360"/>
      <c r="AC35" s="1360"/>
      <c r="AD35" s="1360"/>
      <c r="AE35" s="1360"/>
      <c r="AF35" s="1360"/>
      <c r="AG35" s="1360"/>
      <c r="AH35" s="1360"/>
      <c r="AI35" s="1360"/>
      <c r="AJ35" s="1360"/>
      <c r="AK35" s="1360"/>
      <c r="AL35" s="1360"/>
      <c r="AM35" s="1360"/>
      <c r="AN35" s="1360"/>
      <c r="AO35" s="1360"/>
      <c r="AP35" s="1360"/>
      <c r="AQ35" s="1360"/>
      <c r="AR35" s="1361"/>
      <c r="AS35" s="152"/>
      <c r="AT35" s="63"/>
      <c r="AU35" s="63"/>
      <c r="AV35" s="63"/>
      <c r="AW35" s="314"/>
      <c r="AX35" s="63"/>
      <c r="AY35" s="63"/>
      <c r="AZ35" s="63"/>
      <c r="BA35" s="63"/>
      <c r="BB35" s="63"/>
      <c r="BC35" s="63"/>
      <c r="BD35" s="63"/>
    </row>
    <row r="36" spans="1:56" ht="29.25" hidden="1" customHeight="1">
      <c r="B36" s="63"/>
      <c r="C36" s="151"/>
      <c r="D36" s="1362" t="s">
        <v>769</v>
      </c>
      <c r="E36" s="1363"/>
      <c r="F36" s="1363"/>
      <c r="G36" s="1363"/>
      <c r="H36" s="1363"/>
      <c r="I36" s="1363"/>
      <c r="J36" s="1363"/>
      <c r="K36" s="1363"/>
      <c r="L36" s="1363"/>
      <c r="M36" s="1363"/>
      <c r="N36" s="1363"/>
      <c r="O36" s="1363"/>
      <c r="P36" s="1363"/>
      <c r="Q36" s="1363"/>
      <c r="R36" s="1363"/>
      <c r="S36" s="1363"/>
      <c r="T36" s="1363"/>
      <c r="U36" s="1363"/>
      <c r="V36" s="1363"/>
      <c r="W36" s="1363"/>
      <c r="X36" s="1363"/>
      <c r="Y36" s="1363"/>
      <c r="Z36" s="1363"/>
      <c r="AA36" s="1363"/>
      <c r="AB36" s="1363"/>
      <c r="AC36" s="1363"/>
      <c r="AD36" s="1363"/>
      <c r="AE36" s="1363"/>
      <c r="AF36" s="1363"/>
      <c r="AG36" s="1363"/>
      <c r="AH36" s="1363"/>
      <c r="AI36" s="1363"/>
      <c r="AJ36" s="1363"/>
      <c r="AK36" s="1363"/>
      <c r="AL36" s="1363"/>
      <c r="AM36" s="1363"/>
      <c r="AN36" s="1363"/>
      <c r="AO36" s="1363"/>
      <c r="AP36" s="1363"/>
      <c r="AQ36" s="1363"/>
      <c r="AR36" s="1364"/>
      <c r="AS36" s="152"/>
      <c r="AT36" s="63"/>
      <c r="AU36" s="63"/>
      <c r="AV36" s="63"/>
      <c r="AW36" s="314"/>
      <c r="AX36" s="63"/>
      <c r="AY36" s="63"/>
      <c r="AZ36" s="63"/>
      <c r="BA36" s="63"/>
      <c r="BB36" s="63"/>
      <c r="BC36" s="63"/>
      <c r="BD36" s="63"/>
    </row>
    <row r="37" spans="1:56" ht="29.25" hidden="1" customHeight="1">
      <c r="B37" s="63"/>
      <c r="C37" s="151"/>
      <c r="D37" s="1362"/>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63"/>
      <c r="AM37" s="1363"/>
      <c r="AN37" s="1363"/>
      <c r="AO37" s="1363"/>
      <c r="AP37" s="1363"/>
      <c r="AQ37" s="1363"/>
      <c r="AR37" s="1364"/>
      <c r="AS37" s="152"/>
      <c r="AT37" s="63"/>
      <c r="AU37" s="63"/>
      <c r="AV37" s="63"/>
      <c r="AW37" s="314"/>
      <c r="AX37" s="63"/>
      <c r="AY37" s="63"/>
      <c r="AZ37" s="63"/>
      <c r="BA37" s="63"/>
      <c r="BB37" s="63"/>
      <c r="BC37" s="63"/>
      <c r="BD37" s="63"/>
    </row>
    <row r="38" spans="1:56" ht="29.25" hidden="1" customHeight="1">
      <c r="B38" s="63"/>
      <c r="C38" s="151"/>
      <c r="D38" s="1365"/>
      <c r="E38" s="1366"/>
      <c r="F38" s="1366"/>
      <c r="G38" s="1366"/>
      <c r="H38" s="1366"/>
      <c r="I38" s="1366"/>
      <c r="J38" s="1366"/>
      <c r="K38" s="1366"/>
      <c r="L38" s="1366"/>
      <c r="M38" s="1366"/>
      <c r="N38" s="1366"/>
      <c r="O38" s="1366"/>
      <c r="P38" s="1366"/>
      <c r="Q38" s="1366"/>
      <c r="R38" s="1366"/>
      <c r="S38" s="1366"/>
      <c r="T38" s="1366"/>
      <c r="U38" s="1366"/>
      <c r="V38" s="1366"/>
      <c r="W38" s="1366"/>
      <c r="X38" s="1366"/>
      <c r="Y38" s="1366"/>
      <c r="Z38" s="1366"/>
      <c r="AA38" s="1366"/>
      <c r="AB38" s="1366"/>
      <c r="AC38" s="1366"/>
      <c r="AD38" s="1366"/>
      <c r="AE38" s="1366"/>
      <c r="AF38" s="1366"/>
      <c r="AG38" s="1366"/>
      <c r="AH38" s="1366"/>
      <c r="AI38" s="1366"/>
      <c r="AJ38" s="1366"/>
      <c r="AK38" s="1366"/>
      <c r="AL38" s="1366"/>
      <c r="AM38" s="1366"/>
      <c r="AN38" s="1366"/>
      <c r="AO38" s="1366"/>
      <c r="AP38" s="1366"/>
      <c r="AQ38" s="1366"/>
      <c r="AR38" s="1367"/>
      <c r="AS38" s="152"/>
      <c r="AT38" s="63"/>
      <c r="AU38" s="63"/>
      <c r="AV38" s="63"/>
      <c r="AW38" s="314"/>
      <c r="AX38" s="63"/>
      <c r="AY38" s="63"/>
      <c r="AZ38" s="63"/>
      <c r="BA38" s="63"/>
      <c r="BB38" s="63"/>
      <c r="BC38" s="63"/>
      <c r="BD38" s="63"/>
    </row>
    <row r="39" spans="1:56" ht="18" hidden="1" customHeight="1">
      <c r="B39" s="63"/>
      <c r="C39" s="151"/>
      <c r="D39" s="182"/>
      <c r="E39" s="182"/>
      <c r="F39" s="182"/>
      <c r="G39" s="182"/>
      <c r="H39" s="182"/>
      <c r="I39" s="182"/>
      <c r="J39" s="376"/>
      <c r="K39" s="182"/>
      <c r="L39" s="182"/>
      <c r="M39" s="182"/>
      <c r="N39" s="182"/>
      <c r="O39" s="182"/>
      <c r="P39" s="182"/>
      <c r="Q39" s="376"/>
      <c r="R39" s="377"/>
      <c r="S39" s="377"/>
      <c r="T39" s="377"/>
      <c r="U39" s="377"/>
      <c r="V39" s="377"/>
      <c r="W39" s="377"/>
      <c r="X39" s="376"/>
      <c r="Y39" s="182"/>
      <c r="Z39" s="182"/>
      <c r="AA39" s="182"/>
      <c r="AB39" s="182"/>
      <c r="AC39" s="182"/>
      <c r="AD39" s="182"/>
      <c r="AE39" s="376"/>
      <c r="AF39" s="376"/>
      <c r="AG39" s="376"/>
      <c r="AH39" s="376"/>
      <c r="AI39" s="376"/>
      <c r="AJ39" s="376"/>
      <c r="AK39" s="376"/>
      <c r="AL39" s="376"/>
      <c r="AM39" s="376"/>
      <c r="AN39" s="376"/>
      <c r="AO39" s="376"/>
      <c r="AP39" s="376"/>
      <c r="AQ39" s="376"/>
      <c r="AR39" s="376"/>
      <c r="AS39" s="152"/>
      <c r="AT39" s="63"/>
      <c r="AU39" s="63"/>
      <c r="AV39" s="63"/>
      <c r="AW39" s="314"/>
      <c r="AX39" s="63"/>
      <c r="AY39" s="63"/>
      <c r="AZ39" s="63"/>
      <c r="BA39" s="63"/>
      <c r="BB39" s="63"/>
      <c r="BC39" s="63"/>
      <c r="BD39" s="63"/>
    </row>
    <row r="40" spans="1:56" ht="23.95" hidden="1" customHeight="1">
      <c r="B40" s="63"/>
      <c r="C40" s="151"/>
      <c r="D40" s="1231" t="s">
        <v>705</v>
      </c>
      <c r="E40" s="1231"/>
      <c r="F40" s="1231"/>
      <c r="G40" s="1231"/>
      <c r="H40" s="1231"/>
      <c r="I40" s="1231"/>
      <c r="J40" s="1231"/>
      <c r="K40" s="1231"/>
      <c r="L40" s="1231"/>
      <c r="M40" s="1231"/>
      <c r="N40" s="1231"/>
      <c r="O40" s="1231"/>
      <c r="P40" s="1231"/>
      <c r="Q40" s="1231"/>
      <c r="R40" s="1231"/>
      <c r="S40" s="1231"/>
      <c r="T40" s="1231"/>
      <c r="U40" s="1231"/>
      <c r="V40" s="1231"/>
      <c r="W40" s="1231"/>
      <c r="X40" s="1231"/>
      <c r="Y40" s="1231"/>
      <c r="Z40" s="1231"/>
      <c r="AA40" s="1231"/>
      <c r="AB40" s="1231"/>
      <c r="AC40" s="1231"/>
      <c r="AD40" s="1231"/>
      <c r="AE40" s="376"/>
      <c r="AF40" s="376"/>
      <c r="AG40" s="376"/>
      <c r="AH40" s="376"/>
      <c r="AI40" s="376"/>
      <c r="AJ40" s="376"/>
      <c r="AK40" s="376"/>
      <c r="AL40" s="376"/>
      <c r="AM40" s="376"/>
      <c r="AN40" s="376"/>
      <c r="AO40" s="376"/>
      <c r="AP40" s="376"/>
      <c r="AQ40" s="376"/>
      <c r="AR40" s="376"/>
      <c r="AS40" s="152"/>
      <c r="AT40" s="63"/>
      <c r="AU40" s="63"/>
      <c r="AV40" s="63"/>
      <c r="AW40" s="314"/>
      <c r="AX40" s="63"/>
      <c r="AY40" s="63"/>
      <c r="AZ40" s="63"/>
      <c r="BA40" s="63"/>
      <c r="BB40" s="63"/>
      <c r="BC40" s="63"/>
      <c r="BD40" s="63"/>
    </row>
    <row r="41" spans="1:56" ht="28.55" hidden="1" customHeight="1">
      <c r="B41" s="63"/>
      <c r="C41" s="151"/>
      <c r="D41" s="1179" t="s">
        <v>770</v>
      </c>
      <c r="E41" s="1180"/>
      <c r="F41" s="1180"/>
      <c r="G41" s="1180"/>
      <c r="H41" s="1180"/>
      <c r="I41" s="1180"/>
      <c r="J41" s="1180"/>
      <c r="K41" s="1180"/>
      <c r="L41" s="1180"/>
      <c r="M41" s="1180"/>
      <c r="N41" s="1180"/>
      <c r="O41" s="1180"/>
      <c r="P41" s="1180"/>
      <c r="Q41" s="1180"/>
      <c r="R41" s="1180"/>
      <c r="S41" s="1180"/>
      <c r="T41" s="1180"/>
      <c r="U41" s="1180"/>
      <c r="V41" s="1180"/>
      <c r="W41" s="1180"/>
      <c r="X41" s="1180"/>
      <c r="Y41" s="1180"/>
      <c r="Z41" s="1180"/>
      <c r="AA41" s="1180"/>
      <c r="AB41" s="1180"/>
      <c r="AC41" s="1180"/>
      <c r="AD41" s="1180"/>
      <c r="AE41" s="1180"/>
      <c r="AF41" s="1180"/>
      <c r="AG41" s="1180"/>
      <c r="AH41" s="1180"/>
      <c r="AI41" s="1180"/>
      <c r="AJ41" s="1180"/>
      <c r="AK41" s="1180"/>
      <c r="AL41" s="1180"/>
      <c r="AM41" s="1180"/>
      <c r="AN41" s="1180"/>
      <c r="AO41" s="1180"/>
      <c r="AP41" s="1180"/>
      <c r="AQ41" s="1180"/>
      <c r="AR41" s="1181"/>
      <c r="AS41" s="152"/>
      <c r="AT41" s="63"/>
      <c r="AU41" s="63"/>
      <c r="AV41" s="63"/>
      <c r="AW41" s="314"/>
      <c r="AX41" s="63"/>
      <c r="AY41" s="63"/>
      <c r="AZ41" s="63"/>
      <c r="BA41" s="63"/>
      <c r="BB41" s="63"/>
      <c r="BC41" s="63"/>
      <c r="BD41" s="63"/>
    </row>
    <row r="42" spans="1:56" ht="28.55" hidden="1" customHeight="1">
      <c r="B42" s="63"/>
      <c r="C42" s="151"/>
      <c r="D42" s="1182"/>
      <c r="E42" s="1183"/>
      <c r="F42" s="1183"/>
      <c r="G42" s="1183"/>
      <c r="H42" s="1183"/>
      <c r="I42" s="1183"/>
      <c r="J42" s="1183"/>
      <c r="K42" s="1183"/>
      <c r="L42" s="1183"/>
      <c r="M42" s="1183"/>
      <c r="N42" s="1183"/>
      <c r="O42" s="1183"/>
      <c r="P42" s="1183"/>
      <c r="Q42" s="1183"/>
      <c r="R42" s="1183"/>
      <c r="S42" s="1183"/>
      <c r="T42" s="1183"/>
      <c r="U42" s="1183"/>
      <c r="V42" s="1183"/>
      <c r="W42" s="1183"/>
      <c r="X42" s="1183"/>
      <c r="Y42" s="1183"/>
      <c r="Z42" s="1183"/>
      <c r="AA42" s="1183"/>
      <c r="AB42" s="1183"/>
      <c r="AC42" s="1183"/>
      <c r="AD42" s="1183"/>
      <c r="AE42" s="1183"/>
      <c r="AF42" s="1183"/>
      <c r="AG42" s="1183"/>
      <c r="AH42" s="1183"/>
      <c r="AI42" s="1183"/>
      <c r="AJ42" s="1183"/>
      <c r="AK42" s="1183"/>
      <c r="AL42" s="1183"/>
      <c r="AM42" s="1183"/>
      <c r="AN42" s="1183"/>
      <c r="AO42" s="1183"/>
      <c r="AP42" s="1183"/>
      <c r="AQ42" s="1183"/>
      <c r="AR42" s="1184"/>
      <c r="AS42" s="152"/>
      <c r="AT42" s="63"/>
      <c r="AU42" s="63"/>
      <c r="AV42" s="63"/>
      <c r="AW42" s="314"/>
      <c r="AX42" s="63"/>
      <c r="AY42" s="63"/>
      <c r="AZ42" s="63"/>
      <c r="BA42" s="63"/>
      <c r="BB42" s="63"/>
      <c r="BC42" s="63"/>
      <c r="BD42" s="63"/>
    </row>
    <row r="43" spans="1:56" ht="28.55" hidden="1" customHeight="1">
      <c r="B43" s="63"/>
      <c r="C43" s="151"/>
      <c r="D43" s="1182"/>
      <c r="E43" s="1183"/>
      <c r="F43" s="1183"/>
      <c r="G43" s="1183"/>
      <c r="H43" s="1183"/>
      <c r="I43" s="1183"/>
      <c r="J43" s="1183"/>
      <c r="K43" s="1183"/>
      <c r="L43" s="1183"/>
      <c r="M43" s="1183"/>
      <c r="N43" s="1183"/>
      <c r="O43" s="1183"/>
      <c r="P43" s="1183"/>
      <c r="Q43" s="1183"/>
      <c r="R43" s="1183"/>
      <c r="S43" s="1183"/>
      <c r="T43" s="1183"/>
      <c r="U43" s="1183"/>
      <c r="V43" s="1183"/>
      <c r="W43" s="1183"/>
      <c r="X43" s="1183"/>
      <c r="Y43" s="1183"/>
      <c r="Z43" s="1183"/>
      <c r="AA43" s="1183"/>
      <c r="AB43" s="1183"/>
      <c r="AC43" s="1183"/>
      <c r="AD43" s="1183"/>
      <c r="AE43" s="1183"/>
      <c r="AF43" s="1183"/>
      <c r="AG43" s="1183"/>
      <c r="AH43" s="1183"/>
      <c r="AI43" s="1183"/>
      <c r="AJ43" s="1183"/>
      <c r="AK43" s="1183"/>
      <c r="AL43" s="1183"/>
      <c r="AM43" s="1183"/>
      <c r="AN43" s="1183"/>
      <c r="AO43" s="1183"/>
      <c r="AP43" s="1183"/>
      <c r="AQ43" s="1183"/>
      <c r="AR43" s="1184"/>
      <c r="AS43" s="152"/>
      <c r="AT43" s="63"/>
      <c r="AU43" s="63"/>
      <c r="AV43" s="63"/>
      <c r="AW43" s="314"/>
      <c r="AX43" s="63"/>
      <c r="AY43" s="63"/>
      <c r="AZ43" s="63"/>
      <c r="BA43" s="63"/>
      <c r="BB43" s="63"/>
      <c r="BC43" s="63"/>
      <c r="BD43" s="63"/>
    </row>
    <row r="44" spans="1:56" ht="28.55" hidden="1" customHeight="1">
      <c r="B44" s="63"/>
      <c r="C44" s="151"/>
      <c r="D44" s="1185"/>
      <c r="E44" s="1186"/>
      <c r="F44" s="1186"/>
      <c r="G44" s="1186"/>
      <c r="H44" s="1186"/>
      <c r="I44" s="1186"/>
      <c r="J44" s="1186"/>
      <c r="K44" s="1186"/>
      <c r="L44" s="1186"/>
      <c r="M44" s="1186"/>
      <c r="N44" s="1186"/>
      <c r="O44" s="1186"/>
      <c r="P44" s="1186"/>
      <c r="Q44" s="1186"/>
      <c r="R44" s="1186"/>
      <c r="S44" s="1186"/>
      <c r="T44" s="1186"/>
      <c r="U44" s="1186"/>
      <c r="V44" s="1186"/>
      <c r="W44" s="1186"/>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187"/>
      <c r="AS44" s="152"/>
      <c r="AT44" s="63"/>
      <c r="AU44" s="63"/>
      <c r="AV44" s="63"/>
      <c r="AW44" s="314"/>
      <c r="AX44" s="63"/>
      <c r="AY44" s="63"/>
      <c r="AZ44" s="63"/>
      <c r="BA44" s="63"/>
      <c r="BB44" s="63"/>
      <c r="BC44" s="63"/>
      <c r="BD44" s="63"/>
    </row>
    <row r="45" spans="1:56" ht="23.95" hidden="1" customHeight="1" thickBot="1">
      <c r="B45" s="63"/>
      <c r="C45" s="153"/>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5"/>
      <c r="AT45" s="63"/>
      <c r="AU45" s="63"/>
      <c r="AV45" s="63"/>
      <c r="AW45" s="314"/>
      <c r="AX45" s="63"/>
      <c r="AY45" s="63"/>
      <c r="AZ45" s="63"/>
      <c r="BA45" s="63"/>
      <c r="BB45" s="63"/>
      <c r="BC45" s="63"/>
      <c r="BD45" s="63"/>
    </row>
    <row r="46" spans="1:56" ht="20.25" hidden="1" customHeight="1" thickBot="1">
      <c r="B46" s="189"/>
      <c r="C46" s="189"/>
      <c r="D46" s="189"/>
      <c r="E46" s="189"/>
      <c r="F46" s="189"/>
      <c r="G46" s="189"/>
      <c r="H46" s="189"/>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AP46" s="189"/>
      <c r="AQ46" s="189"/>
      <c r="AR46" s="189"/>
      <c r="AS46" s="189"/>
      <c r="AT46" s="189"/>
      <c r="AU46" s="63"/>
      <c r="AV46" s="63"/>
      <c r="AW46" s="314"/>
      <c r="AX46" s="63"/>
      <c r="AY46" s="63"/>
      <c r="AZ46" s="63"/>
      <c r="BA46" s="63"/>
      <c r="BB46" s="63"/>
      <c r="BC46" s="63"/>
      <c r="BD46" s="63"/>
    </row>
    <row r="47" spans="1:56" ht="23.95" hidden="1" customHeight="1">
      <c r="A47" s="18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88"/>
      <c r="AU47" s="63"/>
      <c r="AV47" s="63"/>
      <c r="AW47" s="314"/>
      <c r="AX47" s="63"/>
      <c r="AY47" s="63"/>
      <c r="AZ47" s="63"/>
      <c r="BA47" s="63"/>
      <c r="BB47" s="63"/>
      <c r="BC47" s="63"/>
      <c r="BD47" s="63"/>
    </row>
    <row r="48" spans="1:56" ht="23.95" hidden="1" customHeight="1">
      <c r="A48" s="187"/>
      <c r="B48" s="185" t="s">
        <v>766</v>
      </c>
      <c r="C48" s="1386" t="s">
        <v>793</v>
      </c>
      <c r="D48" s="1386"/>
      <c r="E48" s="1386"/>
      <c r="F48" s="1386"/>
      <c r="G48" s="1386"/>
      <c r="H48" s="1386"/>
      <c r="I48" s="1386"/>
      <c r="J48" s="1386"/>
      <c r="K48" s="1386"/>
      <c r="L48" s="1386"/>
      <c r="M48" s="1386"/>
      <c r="N48" s="1386"/>
      <c r="O48" s="1386"/>
      <c r="P48" s="1386"/>
      <c r="Q48" s="1386"/>
      <c r="R48" s="1386"/>
      <c r="S48" s="1386"/>
      <c r="T48" s="1386"/>
      <c r="U48" s="1386"/>
      <c r="V48" s="1386"/>
      <c r="W48" s="1386"/>
      <c r="X48" s="1386"/>
      <c r="Y48" s="1386"/>
      <c r="Z48" s="1386"/>
      <c r="AA48" s="1386"/>
      <c r="AB48" s="1386"/>
      <c r="AC48" s="1386"/>
      <c r="AD48" s="190"/>
      <c r="AE48" s="190"/>
      <c r="AF48" s="190"/>
      <c r="AG48" s="190"/>
      <c r="AH48" s="190"/>
      <c r="AI48" s="190"/>
      <c r="AJ48" s="190"/>
      <c r="AK48" s="190"/>
      <c r="AL48" s="190"/>
      <c r="AM48" s="190"/>
      <c r="AN48" s="190"/>
      <c r="AO48" s="190"/>
      <c r="AP48" s="190"/>
      <c r="AQ48" s="190"/>
      <c r="AR48" s="190"/>
      <c r="AS48" s="190"/>
      <c r="AT48" s="186"/>
      <c r="AU48" s="63"/>
      <c r="AV48" s="63"/>
      <c r="AW48" s="314"/>
      <c r="AX48" s="63"/>
      <c r="AY48" s="63"/>
      <c r="AZ48" s="63"/>
      <c r="BA48" s="63"/>
      <c r="BB48" s="63"/>
      <c r="BC48" s="63"/>
      <c r="BD48" s="63"/>
    </row>
    <row r="49" spans="2:56" ht="13.6" hidden="1" customHeight="1" thickBot="1">
      <c r="B49" s="174"/>
      <c r="C49" s="166"/>
      <c r="D49" s="166"/>
      <c r="E49" s="166"/>
      <c r="F49" s="166"/>
      <c r="G49" s="166"/>
      <c r="H49" s="166"/>
      <c r="I49" s="166"/>
      <c r="J49" s="166"/>
      <c r="K49" s="166"/>
      <c r="L49" s="166"/>
      <c r="M49" s="166"/>
      <c r="N49" s="166"/>
      <c r="O49" s="166"/>
      <c r="P49" s="166"/>
      <c r="Q49" s="156"/>
      <c r="R49" s="156"/>
      <c r="S49" s="156"/>
      <c r="T49" s="156"/>
      <c r="U49" s="156"/>
      <c r="V49" s="156"/>
      <c r="W49" s="156"/>
      <c r="X49" s="156"/>
      <c r="Y49" s="156"/>
      <c r="Z49" s="156"/>
      <c r="AA49" s="156"/>
      <c r="AB49" s="156"/>
      <c r="AC49" s="156"/>
      <c r="AD49" s="156"/>
      <c r="AE49" s="156"/>
      <c r="AF49" s="156"/>
      <c r="AG49" s="156"/>
      <c r="AH49" s="156"/>
      <c r="AI49" s="156"/>
      <c r="AJ49" s="163"/>
      <c r="AK49" s="163"/>
      <c r="AL49" s="163"/>
      <c r="AM49" s="163"/>
      <c r="AN49" s="163"/>
      <c r="AO49" s="163"/>
      <c r="AP49" s="163"/>
      <c r="AQ49" s="163"/>
      <c r="AR49" s="163"/>
      <c r="AS49" s="163"/>
      <c r="AT49" s="164"/>
      <c r="AU49" s="63"/>
      <c r="AV49" s="63"/>
      <c r="AW49" s="314"/>
      <c r="AX49" s="63"/>
      <c r="AY49" s="63"/>
      <c r="AZ49" s="63"/>
      <c r="BA49" s="63"/>
      <c r="BB49" s="63"/>
      <c r="BC49" s="63"/>
      <c r="BD49" s="63"/>
    </row>
    <row r="50" spans="2:56" ht="20.25" hidden="1" customHeight="1">
      <c r="B50" s="174"/>
      <c r="C50" s="176"/>
      <c r="D50" s="176"/>
      <c r="E50" s="1170" t="s">
        <v>800</v>
      </c>
      <c r="F50" s="1171"/>
      <c r="G50" s="1171"/>
      <c r="H50" s="1171"/>
      <c r="I50" s="1171"/>
      <c r="J50" s="1171"/>
      <c r="K50" s="1171"/>
      <c r="L50" s="1171"/>
      <c r="M50" s="1171"/>
      <c r="N50" s="1171"/>
      <c r="O50" s="1171"/>
      <c r="P50" s="1171"/>
      <c r="Q50" s="1171"/>
      <c r="R50" s="1171"/>
      <c r="S50" s="1171"/>
      <c r="T50" s="1171"/>
      <c r="U50" s="1171"/>
      <c r="V50" s="1171"/>
      <c r="W50" s="1171"/>
      <c r="X50" s="1171"/>
      <c r="Y50" s="1171"/>
      <c r="Z50" s="1171"/>
      <c r="AA50" s="1171"/>
      <c r="AB50" s="1171"/>
      <c r="AC50" s="1171"/>
      <c r="AD50" s="1171"/>
      <c r="AE50" s="1171"/>
      <c r="AF50" s="1171"/>
      <c r="AG50" s="1171"/>
      <c r="AH50" s="1171"/>
      <c r="AI50" s="1171"/>
      <c r="AJ50" s="1171"/>
      <c r="AK50" s="1171"/>
      <c r="AL50" s="1171"/>
      <c r="AM50" s="1171"/>
      <c r="AN50" s="1171"/>
      <c r="AO50" s="1171"/>
      <c r="AP50" s="1171"/>
      <c r="AQ50" s="1172"/>
      <c r="AR50" s="176"/>
      <c r="AS50" s="176"/>
      <c r="AT50" s="164"/>
      <c r="AU50" s="63"/>
      <c r="AV50" s="63"/>
      <c r="AW50" s="314"/>
      <c r="AX50" s="63"/>
      <c r="AY50" s="63"/>
      <c r="AZ50" s="63"/>
      <c r="BA50" s="63"/>
      <c r="BB50" s="63"/>
      <c r="BC50" s="63"/>
      <c r="BD50" s="63"/>
    </row>
    <row r="51" spans="2:56" ht="20.25" hidden="1" customHeight="1">
      <c r="B51" s="174"/>
      <c r="C51" s="176"/>
      <c r="D51" s="176"/>
      <c r="E51" s="1173"/>
      <c r="F51" s="1174"/>
      <c r="G51" s="1174"/>
      <c r="H51" s="1174"/>
      <c r="I51" s="1174"/>
      <c r="J51" s="1174"/>
      <c r="K51" s="1174"/>
      <c r="L51" s="1174"/>
      <c r="M51" s="1174"/>
      <c r="N51" s="1174"/>
      <c r="O51" s="1174"/>
      <c r="P51" s="1174"/>
      <c r="Q51" s="1174"/>
      <c r="R51" s="1174"/>
      <c r="S51" s="1174"/>
      <c r="T51" s="1174"/>
      <c r="U51" s="1174"/>
      <c r="V51" s="1174"/>
      <c r="W51" s="1174"/>
      <c r="X51" s="1174"/>
      <c r="Y51" s="1174"/>
      <c r="Z51" s="1174"/>
      <c r="AA51" s="1174"/>
      <c r="AB51" s="1174"/>
      <c r="AC51" s="1174"/>
      <c r="AD51" s="1174"/>
      <c r="AE51" s="1174"/>
      <c r="AF51" s="1174"/>
      <c r="AG51" s="1174"/>
      <c r="AH51" s="1174"/>
      <c r="AI51" s="1174"/>
      <c r="AJ51" s="1174"/>
      <c r="AK51" s="1174"/>
      <c r="AL51" s="1174"/>
      <c r="AM51" s="1174"/>
      <c r="AN51" s="1174"/>
      <c r="AO51" s="1174"/>
      <c r="AP51" s="1174"/>
      <c r="AQ51" s="1175"/>
      <c r="AR51" s="176"/>
      <c r="AS51" s="176"/>
      <c r="AT51" s="164"/>
      <c r="AU51" s="63"/>
      <c r="AV51" s="63"/>
      <c r="AW51" s="314"/>
      <c r="AX51" s="63"/>
      <c r="AY51" s="63"/>
      <c r="AZ51" s="63"/>
      <c r="BA51" s="63"/>
      <c r="BB51" s="63"/>
      <c r="BC51" s="63"/>
      <c r="BD51" s="63"/>
    </row>
    <row r="52" spans="2:56" ht="20.25" hidden="1" customHeight="1" thickBot="1">
      <c r="B52" s="174"/>
      <c r="C52" s="176"/>
      <c r="D52" s="176"/>
      <c r="E52" s="1176"/>
      <c r="F52" s="1177"/>
      <c r="G52" s="1177"/>
      <c r="H52" s="1177"/>
      <c r="I52" s="1177"/>
      <c r="J52" s="1177"/>
      <c r="K52" s="1177"/>
      <c r="L52" s="1177"/>
      <c r="M52" s="1177"/>
      <c r="N52" s="1177"/>
      <c r="O52" s="1177"/>
      <c r="P52" s="1177"/>
      <c r="Q52" s="1177"/>
      <c r="R52" s="1177"/>
      <c r="S52" s="1177"/>
      <c r="T52" s="1177"/>
      <c r="U52" s="1177"/>
      <c r="V52" s="1177"/>
      <c r="W52" s="1177"/>
      <c r="X52" s="1177"/>
      <c r="Y52" s="1177"/>
      <c r="Z52" s="1177"/>
      <c r="AA52" s="1177"/>
      <c r="AB52" s="1177"/>
      <c r="AC52" s="1177"/>
      <c r="AD52" s="1177"/>
      <c r="AE52" s="1177"/>
      <c r="AF52" s="1177"/>
      <c r="AG52" s="1177"/>
      <c r="AH52" s="1177"/>
      <c r="AI52" s="1177"/>
      <c r="AJ52" s="1177"/>
      <c r="AK52" s="1177"/>
      <c r="AL52" s="1177"/>
      <c r="AM52" s="1177"/>
      <c r="AN52" s="1177"/>
      <c r="AO52" s="1177"/>
      <c r="AP52" s="1177"/>
      <c r="AQ52" s="1178"/>
      <c r="AR52" s="176"/>
      <c r="AS52" s="176"/>
      <c r="AT52" s="164"/>
      <c r="AU52" s="63"/>
      <c r="AV52" s="63"/>
      <c r="AW52" s="314"/>
      <c r="AX52" s="63"/>
      <c r="AY52" s="63"/>
      <c r="AZ52" s="63"/>
      <c r="BA52" s="63"/>
      <c r="BB52" s="63"/>
      <c r="BC52" s="63"/>
      <c r="BD52" s="63"/>
    </row>
    <row r="53" spans="2:56" ht="20.25" hidden="1" customHeight="1">
      <c r="B53" s="174"/>
      <c r="C53" s="176"/>
      <c r="D53" s="176"/>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177"/>
      <c r="AO53" s="177"/>
      <c r="AP53" s="177"/>
      <c r="AQ53" s="177"/>
      <c r="AR53" s="176"/>
      <c r="AS53" s="176"/>
      <c r="AT53" s="164"/>
      <c r="AU53" s="63"/>
      <c r="AV53" s="63"/>
      <c r="AW53" s="314"/>
      <c r="AX53" s="63"/>
      <c r="AY53" s="63"/>
      <c r="AZ53" s="63"/>
      <c r="BA53" s="63"/>
      <c r="BB53" s="63"/>
      <c r="BC53" s="63"/>
      <c r="BD53" s="63"/>
    </row>
    <row r="54" spans="2:56" ht="13.6" hidden="1" customHeight="1">
      <c r="B54" s="174"/>
      <c r="C54" s="166"/>
      <c r="D54" s="166"/>
      <c r="E54" s="166"/>
      <c r="F54" s="166"/>
      <c r="G54" s="166"/>
      <c r="H54" s="166"/>
      <c r="I54" s="166"/>
      <c r="J54" s="166"/>
      <c r="K54" s="166"/>
      <c r="L54" s="166"/>
      <c r="M54" s="166"/>
      <c r="N54" s="166"/>
      <c r="O54" s="166"/>
      <c r="P54" s="166"/>
      <c r="Q54" s="156"/>
      <c r="R54" s="156"/>
      <c r="S54" s="156"/>
      <c r="T54" s="156"/>
      <c r="U54" s="156"/>
      <c r="V54" s="156"/>
      <c r="W54" s="156"/>
      <c r="X54" s="156"/>
      <c r="Y54" s="156"/>
      <c r="Z54" s="156"/>
      <c r="AA54" s="156"/>
      <c r="AB54" s="156"/>
      <c r="AC54" s="156"/>
      <c r="AD54" s="156"/>
      <c r="AE54" s="156"/>
      <c r="AF54" s="156"/>
      <c r="AG54" s="156"/>
      <c r="AH54" s="156"/>
      <c r="AI54" s="156"/>
      <c r="AJ54" s="163"/>
      <c r="AK54" s="163"/>
      <c r="AL54" s="163"/>
      <c r="AM54" s="163"/>
      <c r="AN54" s="163"/>
      <c r="AO54" s="163"/>
      <c r="AP54" s="163"/>
      <c r="AQ54" s="163"/>
      <c r="AR54" s="163"/>
      <c r="AS54" s="163"/>
      <c r="AT54" s="164"/>
      <c r="AU54" s="63"/>
      <c r="AV54" s="63"/>
      <c r="AW54" s="314"/>
      <c r="AX54" s="63"/>
      <c r="AY54" s="63"/>
      <c r="AZ54" s="63"/>
      <c r="BA54" s="63"/>
      <c r="BB54" s="63"/>
      <c r="BC54" s="63"/>
      <c r="BD54" s="63"/>
    </row>
    <row r="55" spans="2:56" ht="20.25" hidden="1" customHeight="1">
      <c r="B55" s="174"/>
      <c r="C55" s="1198" t="s">
        <v>710</v>
      </c>
      <c r="D55" s="1198"/>
      <c r="E55" s="1198"/>
      <c r="F55" s="1198"/>
      <c r="G55" s="1198"/>
      <c r="H55" s="1198"/>
      <c r="I55" s="1198"/>
      <c r="J55" s="1198"/>
      <c r="K55" s="1198"/>
      <c r="L55" s="1198"/>
      <c r="M55" s="1198"/>
      <c r="N55" s="163"/>
      <c r="O55" s="163"/>
      <c r="P55" s="163"/>
      <c r="Q55" s="156"/>
      <c r="R55" s="1198" t="s">
        <v>721</v>
      </c>
      <c r="S55" s="1198"/>
      <c r="T55" s="1198"/>
      <c r="U55" s="1198"/>
      <c r="V55" s="1198"/>
      <c r="W55" s="1198"/>
      <c r="X55" s="1198"/>
      <c r="Y55" s="1198"/>
      <c r="Z55" s="1198"/>
      <c r="AA55" s="1198"/>
      <c r="AB55" s="1198"/>
      <c r="AC55" s="167"/>
      <c r="AD55" s="167"/>
      <c r="AE55" s="156"/>
      <c r="AF55" s="156"/>
      <c r="AG55" s="1198" t="s">
        <v>742</v>
      </c>
      <c r="AH55" s="1198"/>
      <c r="AI55" s="1198"/>
      <c r="AJ55" s="1198"/>
      <c r="AK55" s="1198"/>
      <c r="AL55" s="1198"/>
      <c r="AM55" s="1198"/>
      <c r="AN55" s="1198"/>
      <c r="AO55" s="1198"/>
      <c r="AP55" s="1198"/>
      <c r="AQ55" s="1198"/>
      <c r="AR55" s="167"/>
      <c r="AS55" s="167"/>
      <c r="AT55" s="171"/>
      <c r="AW55" s="314"/>
      <c r="AX55" s="63"/>
      <c r="AY55" s="63"/>
      <c r="AZ55" s="63"/>
      <c r="BA55" s="17"/>
      <c r="BB55" s="17"/>
      <c r="BC55" s="17"/>
      <c r="BD55" s="164"/>
    </row>
    <row r="56" spans="2:56" ht="20.25" hidden="1" customHeight="1">
      <c r="B56" s="174"/>
      <c r="C56" s="1199" t="s">
        <v>711</v>
      </c>
      <c r="D56" s="1199"/>
      <c r="E56" s="1199"/>
      <c r="F56" s="1199"/>
      <c r="G56" s="1199"/>
      <c r="H56" s="1199"/>
      <c r="I56" s="1199"/>
      <c r="J56" s="1199"/>
      <c r="K56" s="1200" t="s">
        <v>720</v>
      </c>
      <c r="L56" s="1200"/>
      <c r="M56" s="1200"/>
      <c r="N56" s="1200"/>
      <c r="O56" s="1200"/>
      <c r="P56" s="163"/>
      <c r="Q56" s="156"/>
      <c r="R56" s="1199" t="s">
        <v>711</v>
      </c>
      <c r="S56" s="1199"/>
      <c r="T56" s="1199"/>
      <c r="U56" s="1199"/>
      <c r="V56" s="1199"/>
      <c r="W56" s="1199"/>
      <c r="X56" s="1199"/>
      <c r="Y56" s="1199"/>
      <c r="Z56" s="1200" t="s">
        <v>720</v>
      </c>
      <c r="AA56" s="1200"/>
      <c r="AB56" s="1200"/>
      <c r="AC56" s="1200"/>
      <c r="AD56" s="1200"/>
      <c r="AE56" s="156"/>
      <c r="AF56" s="156"/>
      <c r="AG56" s="1199" t="s">
        <v>711</v>
      </c>
      <c r="AH56" s="1199"/>
      <c r="AI56" s="1199"/>
      <c r="AJ56" s="1199"/>
      <c r="AK56" s="1199"/>
      <c r="AL56" s="1199"/>
      <c r="AM56" s="1199"/>
      <c r="AN56" s="1199"/>
      <c r="AO56" s="1200" t="s">
        <v>720</v>
      </c>
      <c r="AP56" s="1200"/>
      <c r="AQ56" s="1200"/>
      <c r="AR56" s="1200"/>
      <c r="AS56" s="1200"/>
      <c r="AT56" s="171"/>
      <c r="AW56" s="314"/>
      <c r="AX56" s="63"/>
      <c r="AY56" s="63"/>
      <c r="AZ56" s="63"/>
      <c r="BA56" s="163"/>
      <c r="BB56" s="163"/>
      <c r="BC56" s="163"/>
      <c r="BD56" s="164"/>
    </row>
    <row r="57" spans="2:56" ht="20.25" hidden="1" customHeight="1">
      <c r="B57" s="174"/>
      <c r="C57" s="1188" t="s">
        <v>713</v>
      </c>
      <c r="D57" s="1188"/>
      <c r="E57" s="1188"/>
      <c r="F57" s="1188"/>
      <c r="G57" s="1188"/>
      <c r="H57" s="1188"/>
      <c r="I57" s="1188"/>
      <c r="J57" s="1188"/>
      <c r="K57" s="1189">
        <v>1.35</v>
      </c>
      <c r="L57" s="1190"/>
      <c r="M57" s="1190"/>
      <c r="N57" s="1190"/>
      <c r="O57" s="1191"/>
      <c r="P57" s="17"/>
      <c r="Q57" s="156"/>
      <c r="R57" s="1188" t="s">
        <v>732</v>
      </c>
      <c r="S57" s="1188"/>
      <c r="T57" s="1188"/>
      <c r="U57" s="1188"/>
      <c r="V57" s="1188"/>
      <c r="W57" s="1188"/>
      <c r="X57" s="1188"/>
      <c r="Y57" s="1188"/>
      <c r="Z57" s="1189">
        <v>1.25</v>
      </c>
      <c r="AA57" s="1190"/>
      <c r="AB57" s="1190"/>
      <c r="AC57" s="1190"/>
      <c r="AD57" s="1191"/>
      <c r="AE57" s="156"/>
      <c r="AF57" s="156"/>
      <c r="AG57" s="1188" t="s">
        <v>743</v>
      </c>
      <c r="AH57" s="1188"/>
      <c r="AI57" s="1188"/>
      <c r="AJ57" s="1188"/>
      <c r="AK57" s="1188"/>
      <c r="AL57" s="1188"/>
      <c r="AM57" s="1188"/>
      <c r="AN57" s="1188"/>
      <c r="AO57" s="1201">
        <v>1.35</v>
      </c>
      <c r="AP57" s="1202"/>
      <c r="AQ57" s="1202"/>
      <c r="AR57" s="1202"/>
      <c r="AS57" s="1203"/>
      <c r="AT57" s="171"/>
      <c r="AW57" s="314"/>
      <c r="AX57" s="63"/>
      <c r="AY57" s="63"/>
      <c r="AZ57" s="63"/>
      <c r="BA57" s="163"/>
      <c r="BB57" s="163"/>
      <c r="BC57" s="163"/>
      <c r="BD57" s="164"/>
    </row>
    <row r="58" spans="2:56" ht="20.25" hidden="1" customHeight="1">
      <c r="B58" s="174"/>
      <c r="C58" s="1188" t="s">
        <v>714</v>
      </c>
      <c r="D58" s="1188"/>
      <c r="E58" s="1188"/>
      <c r="F58" s="1188"/>
      <c r="G58" s="1188"/>
      <c r="H58" s="1188"/>
      <c r="I58" s="1188"/>
      <c r="J58" s="1188"/>
      <c r="K58" s="1210">
        <v>1.25</v>
      </c>
      <c r="L58" s="1211"/>
      <c r="M58" s="1211"/>
      <c r="N58" s="1211"/>
      <c r="O58" s="1212"/>
      <c r="P58" s="17"/>
      <c r="Q58" s="156"/>
      <c r="R58" s="1188" t="s">
        <v>739</v>
      </c>
      <c r="S58" s="1188"/>
      <c r="T58" s="1188"/>
      <c r="U58" s="1188"/>
      <c r="V58" s="1188"/>
      <c r="W58" s="1188"/>
      <c r="X58" s="1188"/>
      <c r="Y58" s="1188"/>
      <c r="Z58" s="1192">
        <v>1.1499999999999999</v>
      </c>
      <c r="AA58" s="1193"/>
      <c r="AB58" s="1193"/>
      <c r="AC58" s="1193"/>
      <c r="AD58" s="1194"/>
      <c r="AE58" s="156"/>
      <c r="AF58" s="156"/>
      <c r="AG58" s="1188" t="s">
        <v>750</v>
      </c>
      <c r="AH58" s="1188"/>
      <c r="AI58" s="1188"/>
      <c r="AJ58" s="1188"/>
      <c r="AK58" s="1188"/>
      <c r="AL58" s="1188"/>
      <c r="AM58" s="1188"/>
      <c r="AN58" s="1188"/>
      <c r="AO58" s="1192">
        <v>1.3</v>
      </c>
      <c r="AP58" s="1193"/>
      <c r="AQ58" s="1193"/>
      <c r="AR58" s="1193"/>
      <c r="AS58" s="1194"/>
      <c r="AT58" s="171"/>
      <c r="AW58" s="314"/>
      <c r="AX58" s="63"/>
      <c r="AY58" s="63"/>
      <c r="AZ58" s="63"/>
      <c r="BA58" s="163"/>
      <c r="BB58" s="163"/>
      <c r="BC58" s="163"/>
      <c r="BD58" s="164"/>
    </row>
    <row r="59" spans="2:56" ht="20.25" hidden="1" customHeight="1">
      <c r="B59" s="174"/>
      <c r="C59" s="1188" t="s">
        <v>715</v>
      </c>
      <c r="D59" s="1188"/>
      <c r="E59" s="1188"/>
      <c r="F59" s="1188"/>
      <c r="G59" s="1188"/>
      <c r="H59" s="1188"/>
      <c r="I59" s="1188"/>
      <c r="J59" s="1188"/>
      <c r="K59" s="1192">
        <v>1.2</v>
      </c>
      <c r="L59" s="1193"/>
      <c r="M59" s="1193"/>
      <c r="N59" s="1193"/>
      <c r="O59" s="1194"/>
      <c r="P59" s="17"/>
      <c r="Q59" s="156"/>
      <c r="R59" s="1188" t="s">
        <v>738</v>
      </c>
      <c r="S59" s="1188"/>
      <c r="T59" s="1188"/>
      <c r="U59" s="1188"/>
      <c r="V59" s="1188"/>
      <c r="W59" s="1188"/>
      <c r="X59" s="1188"/>
      <c r="Y59" s="1188"/>
      <c r="Z59" s="1192">
        <v>1.1000000000000001</v>
      </c>
      <c r="AA59" s="1193"/>
      <c r="AB59" s="1193"/>
      <c r="AC59" s="1193"/>
      <c r="AD59" s="1194"/>
      <c r="AE59" s="156"/>
      <c r="AF59" s="156"/>
      <c r="AG59" s="1188" t="s">
        <v>744</v>
      </c>
      <c r="AH59" s="1188"/>
      <c r="AI59" s="1188"/>
      <c r="AJ59" s="1188"/>
      <c r="AK59" s="1188"/>
      <c r="AL59" s="1188"/>
      <c r="AM59" s="1188"/>
      <c r="AN59" s="1188"/>
      <c r="AO59" s="1192">
        <v>1.25</v>
      </c>
      <c r="AP59" s="1193"/>
      <c r="AQ59" s="1193"/>
      <c r="AR59" s="1193"/>
      <c r="AS59" s="1194"/>
      <c r="AT59" s="171"/>
      <c r="AW59" s="314"/>
      <c r="AX59" s="63"/>
      <c r="AY59" s="63"/>
      <c r="AZ59" s="63"/>
      <c r="BA59" s="163"/>
      <c r="BB59" s="163"/>
      <c r="BC59" s="163"/>
      <c r="BD59" s="164"/>
    </row>
    <row r="60" spans="2:56" ht="20.25" hidden="1" customHeight="1">
      <c r="B60" s="174"/>
      <c r="C60" s="1188" t="s">
        <v>712</v>
      </c>
      <c r="D60" s="1188"/>
      <c r="E60" s="1188"/>
      <c r="F60" s="1188"/>
      <c r="G60" s="1188"/>
      <c r="H60" s="1188"/>
      <c r="I60" s="1188"/>
      <c r="J60" s="1188"/>
      <c r="K60" s="1192">
        <v>1.2</v>
      </c>
      <c r="L60" s="1193"/>
      <c r="M60" s="1193"/>
      <c r="N60" s="1193"/>
      <c r="O60" s="1194"/>
      <c r="P60" s="17"/>
      <c r="Q60" s="156"/>
      <c r="R60" s="1188" t="s">
        <v>736</v>
      </c>
      <c r="S60" s="1188"/>
      <c r="T60" s="1188"/>
      <c r="U60" s="1188"/>
      <c r="V60" s="1188"/>
      <c r="W60" s="1188"/>
      <c r="X60" s="1188"/>
      <c r="Y60" s="1188"/>
      <c r="Z60" s="1192">
        <v>1.05</v>
      </c>
      <c r="AA60" s="1193"/>
      <c r="AB60" s="1193"/>
      <c r="AC60" s="1193"/>
      <c r="AD60" s="1194"/>
      <c r="AE60" s="156"/>
      <c r="AF60" s="156"/>
      <c r="AG60" s="1188" t="s">
        <v>741</v>
      </c>
      <c r="AH60" s="1188"/>
      <c r="AI60" s="1188"/>
      <c r="AJ60" s="1188"/>
      <c r="AK60" s="1188"/>
      <c r="AL60" s="1188"/>
      <c r="AM60" s="1188"/>
      <c r="AN60" s="1188"/>
      <c r="AO60" s="1192">
        <v>1.2</v>
      </c>
      <c r="AP60" s="1193"/>
      <c r="AQ60" s="1193"/>
      <c r="AR60" s="1193"/>
      <c r="AS60" s="1194"/>
      <c r="AT60" s="171"/>
      <c r="AW60" s="314"/>
      <c r="AX60" s="63"/>
      <c r="AY60" s="63"/>
      <c r="AZ60" s="63"/>
      <c r="BA60" s="163"/>
      <c r="BB60" s="163"/>
      <c r="BC60" s="163"/>
      <c r="BD60" s="164"/>
    </row>
    <row r="61" spans="2:56" ht="20.25" hidden="1" customHeight="1">
      <c r="B61" s="174"/>
      <c r="C61" s="1188" t="s">
        <v>716</v>
      </c>
      <c r="D61" s="1188"/>
      <c r="E61" s="1188"/>
      <c r="F61" s="1188"/>
      <c r="G61" s="1188"/>
      <c r="H61" s="1188"/>
      <c r="I61" s="1188"/>
      <c r="J61" s="1188"/>
      <c r="K61" s="1210">
        <v>1.05</v>
      </c>
      <c r="L61" s="1211"/>
      <c r="M61" s="1211"/>
      <c r="N61" s="1211"/>
      <c r="O61" s="1212"/>
      <c r="P61" s="17"/>
      <c r="Q61" s="156"/>
      <c r="R61" s="1188" t="s">
        <v>735</v>
      </c>
      <c r="S61" s="1188"/>
      <c r="T61" s="1188"/>
      <c r="U61" s="1188"/>
      <c r="V61" s="1188"/>
      <c r="W61" s="1188"/>
      <c r="X61" s="1188"/>
      <c r="Y61" s="1188"/>
      <c r="Z61" s="1192">
        <v>1.05</v>
      </c>
      <c r="AA61" s="1193"/>
      <c r="AB61" s="1193"/>
      <c r="AC61" s="1193"/>
      <c r="AD61" s="1194"/>
      <c r="AE61" s="156"/>
      <c r="AF61" s="156"/>
      <c r="AG61" s="1188" t="s">
        <v>753</v>
      </c>
      <c r="AH61" s="1188"/>
      <c r="AI61" s="1188"/>
      <c r="AJ61" s="1188"/>
      <c r="AK61" s="1188"/>
      <c r="AL61" s="1188"/>
      <c r="AM61" s="1188"/>
      <c r="AN61" s="1188"/>
      <c r="AO61" s="1192">
        <v>1.2</v>
      </c>
      <c r="AP61" s="1193"/>
      <c r="AQ61" s="1193"/>
      <c r="AR61" s="1193"/>
      <c r="AS61" s="1194"/>
      <c r="AT61" s="171"/>
      <c r="AW61" s="314"/>
      <c r="AX61" s="63"/>
      <c r="AY61" s="63"/>
      <c r="AZ61" s="63"/>
      <c r="BA61" s="163"/>
      <c r="BB61" s="163"/>
      <c r="BC61" s="163"/>
      <c r="BD61" s="164"/>
    </row>
    <row r="62" spans="2:56" ht="20.25" hidden="1" customHeight="1">
      <c r="B62" s="174"/>
      <c r="C62" s="1188" t="s">
        <v>717</v>
      </c>
      <c r="D62" s="1188"/>
      <c r="E62" s="1188"/>
      <c r="F62" s="1188"/>
      <c r="G62" s="1188"/>
      <c r="H62" s="1188"/>
      <c r="I62" s="1188"/>
      <c r="J62" s="1188"/>
      <c r="K62" s="1192">
        <v>1</v>
      </c>
      <c r="L62" s="1193"/>
      <c r="M62" s="1193"/>
      <c r="N62" s="1193"/>
      <c r="O62" s="1194"/>
      <c r="P62" s="17"/>
      <c r="Q62" s="156"/>
      <c r="R62" s="1188" t="s">
        <v>731</v>
      </c>
      <c r="S62" s="1188"/>
      <c r="T62" s="1188"/>
      <c r="U62" s="1188"/>
      <c r="V62" s="1188"/>
      <c r="W62" s="1188"/>
      <c r="X62" s="1188"/>
      <c r="Y62" s="1188"/>
      <c r="Z62" s="1192">
        <v>1.05</v>
      </c>
      <c r="AA62" s="1193"/>
      <c r="AB62" s="1193"/>
      <c r="AC62" s="1193"/>
      <c r="AD62" s="1194"/>
      <c r="AE62" s="156"/>
      <c r="AF62" s="156"/>
      <c r="AG62" s="1188" t="s">
        <v>746</v>
      </c>
      <c r="AH62" s="1188"/>
      <c r="AI62" s="1188"/>
      <c r="AJ62" s="1188"/>
      <c r="AK62" s="1188"/>
      <c r="AL62" s="1188"/>
      <c r="AM62" s="1188"/>
      <c r="AN62" s="1188"/>
      <c r="AO62" s="1192">
        <v>1.1499999999999999</v>
      </c>
      <c r="AP62" s="1193"/>
      <c r="AQ62" s="1193"/>
      <c r="AR62" s="1193"/>
      <c r="AS62" s="1194"/>
      <c r="AT62" s="171"/>
      <c r="AW62" s="314"/>
      <c r="AX62" s="63"/>
      <c r="AY62" s="63"/>
      <c r="AZ62" s="63"/>
      <c r="BA62" s="163"/>
      <c r="BB62" s="163"/>
      <c r="BC62" s="163"/>
      <c r="BD62" s="164"/>
    </row>
    <row r="63" spans="2:56" ht="20.25" hidden="1" customHeight="1">
      <c r="B63" s="174"/>
      <c r="C63" s="1188" t="s">
        <v>719</v>
      </c>
      <c r="D63" s="1188"/>
      <c r="E63" s="1188"/>
      <c r="F63" s="1188"/>
      <c r="G63" s="1188"/>
      <c r="H63" s="1188"/>
      <c r="I63" s="1188"/>
      <c r="J63" s="1188"/>
      <c r="K63" s="1192">
        <v>1</v>
      </c>
      <c r="L63" s="1193"/>
      <c r="M63" s="1193"/>
      <c r="N63" s="1193"/>
      <c r="O63" s="1194"/>
      <c r="P63" s="17"/>
      <c r="Q63" s="156"/>
      <c r="R63" s="1188" t="s">
        <v>733</v>
      </c>
      <c r="S63" s="1188"/>
      <c r="T63" s="1188"/>
      <c r="U63" s="1188"/>
      <c r="V63" s="1188"/>
      <c r="W63" s="1188"/>
      <c r="X63" s="1188"/>
      <c r="Y63" s="1188"/>
      <c r="Z63" s="1192">
        <v>1</v>
      </c>
      <c r="AA63" s="1193"/>
      <c r="AB63" s="1193"/>
      <c r="AC63" s="1193"/>
      <c r="AD63" s="1194"/>
      <c r="AE63" s="156"/>
      <c r="AF63" s="156"/>
      <c r="AG63" s="1188" t="s">
        <v>745</v>
      </c>
      <c r="AH63" s="1188"/>
      <c r="AI63" s="1188"/>
      <c r="AJ63" s="1188"/>
      <c r="AK63" s="1188"/>
      <c r="AL63" s="1188"/>
      <c r="AM63" s="1188"/>
      <c r="AN63" s="1188"/>
      <c r="AO63" s="1192">
        <v>1.1499999999999999</v>
      </c>
      <c r="AP63" s="1193"/>
      <c r="AQ63" s="1193"/>
      <c r="AR63" s="1193"/>
      <c r="AS63" s="1194"/>
      <c r="AT63" s="171"/>
      <c r="AW63" s="314"/>
      <c r="AX63" s="63"/>
      <c r="AY63" s="63"/>
      <c r="AZ63" s="63"/>
      <c r="BA63" s="163"/>
      <c r="BB63" s="163"/>
      <c r="BC63" s="163"/>
      <c r="BD63" s="164"/>
    </row>
    <row r="64" spans="2:56" ht="20.25" hidden="1" customHeight="1">
      <c r="B64" s="174"/>
      <c r="C64" s="1188" t="s">
        <v>718</v>
      </c>
      <c r="D64" s="1188"/>
      <c r="E64" s="1188"/>
      <c r="F64" s="1188"/>
      <c r="G64" s="1188"/>
      <c r="H64" s="1188"/>
      <c r="I64" s="1188"/>
      <c r="J64" s="1188"/>
      <c r="K64" s="1192">
        <v>1</v>
      </c>
      <c r="L64" s="1193"/>
      <c r="M64" s="1193"/>
      <c r="N64" s="1193"/>
      <c r="O64" s="1194"/>
      <c r="P64" s="17"/>
      <c r="Q64" s="156"/>
      <c r="R64" s="1188" t="s">
        <v>734</v>
      </c>
      <c r="S64" s="1188"/>
      <c r="T64" s="1188"/>
      <c r="U64" s="1188"/>
      <c r="V64" s="1188"/>
      <c r="W64" s="1188"/>
      <c r="X64" s="1188"/>
      <c r="Y64" s="1188"/>
      <c r="Z64" s="1210">
        <v>0.95</v>
      </c>
      <c r="AA64" s="1211"/>
      <c r="AB64" s="1211"/>
      <c r="AC64" s="1211"/>
      <c r="AD64" s="1212"/>
      <c r="AE64" s="156"/>
      <c r="AF64" s="156"/>
      <c r="AG64" s="1188" t="s">
        <v>749</v>
      </c>
      <c r="AH64" s="1188"/>
      <c r="AI64" s="1188"/>
      <c r="AJ64" s="1188"/>
      <c r="AK64" s="1188"/>
      <c r="AL64" s="1188"/>
      <c r="AM64" s="1188"/>
      <c r="AN64" s="1188"/>
      <c r="AO64" s="1192">
        <v>1.1499999999999999</v>
      </c>
      <c r="AP64" s="1193"/>
      <c r="AQ64" s="1193"/>
      <c r="AR64" s="1193"/>
      <c r="AS64" s="1194"/>
      <c r="AT64" s="171"/>
      <c r="AW64" s="314"/>
      <c r="AX64" s="63"/>
      <c r="AY64" s="63"/>
      <c r="AZ64" s="63"/>
      <c r="BA64" s="163"/>
      <c r="BB64" s="163"/>
      <c r="BC64" s="163"/>
      <c r="BD64" s="164"/>
    </row>
    <row r="65" spans="1:63" ht="20.25" hidden="1" customHeight="1">
      <c r="B65" s="174"/>
      <c r="C65" s="1188" t="s">
        <v>725</v>
      </c>
      <c r="D65" s="1188"/>
      <c r="E65" s="1188"/>
      <c r="F65" s="1188"/>
      <c r="G65" s="1188"/>
      <c r="H65" s="1188"/>
      <c r="I65" s="1188"/>
      <c r="J65" s="1188"/>
      <c r="K65" s="1210">
        <v>1</v>
      </c>
      <c r="L65" s="1211"/>
      <c r="M65" s="1211"/>
      <c r="N65" s="1211"/>
      <c r="O65" s="1212"/>
      <c r="P65" s="17"/>
      <c r="Q65" s="156"/>
      <c r="R65" s="1188" t="s">
        <v>737</v>
      </c>
      <c r="S65" s="1188"/>
      <c r="T65" s="1188"/>
      <c r="U65" s="1188"/>
      <c r="V65" s="1188"/>
      <c r="W65" s="1188"/>
      <c r="X65" s="1188"/>
      <c r="Y65" s="1188"/>
      <c r="Z65" s="1210">
        <v>0.95</v>
      </c>
      <c r="AA65" s="1211"/>
      <c r="AB65" s="1211"/>
      <c r="AC65" s="1211"/>
      <c r="AD65" s="1212"/>
      <c r="AE65" s="156"/>
      <c r="AF65" s="156"/>
      <c r="AG65" s="1188" t="s">
        <v>751</v>
      </c>
      <c r="AH65" s="1188"/>
      <c r="AI65" s="1188"/>
      <c r="AJ65" s="1188"/>
      <c r="AK65" s="1188"/>
      <c r="AL65" s="1188"/>
      <c r="AM65" s="1188"/>
      <c r="AN65" s="1188"/>
      <c r="AO65" s="1192">
        <v>1.1000000000000001</v>
      </c>
      <c r="AP65" s="1193"/>
      <c r="AQ65" s="1193"/>
      <c r="AR65" s="1193"/>
      <c r="AS65" s="1194"/>
      <c r="AT65" s="171"/>
      <c r="AW65" s="314"/>
      <c r="AX65" s="63"/>
      <c r="AY65" s="63"/>
      <c r="AZ65" s="63"/>
      <c r="BA65" s="163"/>
      <c r="BB65" s="163"/>
      <c r="BC65" s="163"/>
      <c r="BD65" s="164"/>
    </row>
    <row r="66" spans="1:63" ht="20.25" hidden="1" customHeight="1">
      <c r="B66" s="174"/>
      <c r="C66" s="1188" t="s">
        <v>723</v>
      </c>
      <c r="D66" s="1188"/>
      <c r="E66" s="1188"/>
      <c r="F66" s="1188"/>
      <c r="G66" s="1188"/>
      <c r="H66" s="1188"/>
      <c r="I66" s="1188"/>
      <c r="J66" s="1188"/>
      <c r="K66" s="1210">
        <v>0.95</v>
      </c>
      <c r="L66" s="1211"/>
      <c r="M66" s="1211"/>
      <c r="N66" s="1211"/>
      <c r="O66" s="1212"/>
      <c r="P66" s="17"/>
      <c r="Q66" s="156"/>
      <c r="R66" s="1188" t="s">
        <v>728</v>
      </c>
      <c r="S66" s="1188"/>
      <c r="T66" s="1188"/>
      <c r="U66" s="1188"/>
      <c r="V66" s="1188"/>
      <c r="W66" s="1188"/>
      <c r="X66" s="1188"/>
      <c r="Y66" s="1188"/>
      <c r="Z66" s="1210">
        <v>0.95</v>
      </c>
      <c r="AA66" s="1211"/>
      <c r="AB66" s="1211"/>
      <c r="AC66" s="1211"/>
      <c r="AD66" s="1212"/>
      <c r="AE66" s="156"/>
      <c r="AF66" s="156"/>
      <c r="AG66" s="1188" t="s">
        <v>752</v>
      </c>
      <c r="AH66" s="1188"/>
      <c r="AI66" s="1188"/>
      <c r="AJ66" s="1188"/>
      <c r="AK66" s="1188"/>
      <c r="AL66" s="1188"/>
      <c r="AM66" s="1188"/>
      <c r="AN66" s="1188"/>
      <c r="AO66" s="1192">
        <v>1.1000000000000001</v>
      </c>
      <c r="AP66" s="1193"/>
      <c r="AQ66" s="1193"/>
      <c r="AR66" s="1193"/>
      <c r="AS66" s="1194"/>
      <c r="AT66" s="171"/>
      <c r="AW66" s="314"/>
      <c r="AX66" s="63"/>
      <c r="AY66" s="63"/>
      <c r="AZ66" s="63"/>
      <c r="BA66" s="163"/>
      <c r="BB66" s="163"/>
      <c r="BC66" s="163"/>
      <c r="BD66" s="164"/>
    </row>
    <row r="67" spans="1:63" ht="21.1" hidden="1" customHeight="1">
      <c r="B67" s="174"/>
      <c r="C67" s="1188" t="s">
        <v>724</v>
      </c>
      <c r="D67" s="1188"/>
      <c r="E67" s="1188"/>
      <c r="F67" s="1188"/>
      <c r="G67" s="1188"/>
      <c r="H67" s="1188"/>
      <c r="I67" s="1188"/>
      <c r="J67" s="1188"/>
      <c r="K67" s="1210">
        <v>0.95</v>
      </c>
      <c r="L67" s="1211"/>
      <c r="M67" s="1211"/>
      <c r="N67" s="1211"/>
      <c r="O67" s="1212"/>
      <c r="P67" s="17"/>
      <c r="Q67" s="156"/>
      <c r="R67" s="1188" t="s">
        <v>729</v>
      </c>
      <c r="S67" s="1188"/>
      <c r="T67" s="1188"/>
      <c r="U67" s="1188"/>
      <c r="V67" s="1188"/>
      <c r="W67" s="1188"/>
      <c r="X67" s="1188"/>
      <c r="Y67" s="1188"/>
      <c r="Z67" s="1210">
        <v>0.95</v>
      </c>
      <c r="AA67" s="1211"/>
      <c r="AB67" s="1211"/>
      <c r="AC67" s="1211"/>
      <c r="AD67" s="1212"/>
      <c r="AE67" s="156"/>
      <c r="AF67" s="156"/>
      <c r="AG67" s="1188" t="s">
        <v>747</v>
      </c>
      <c r="AH67" s="1188"/>
      <c r="AI67" s="1188"/>
      <c r="AJ67" s="1188"/>
      <c r="AK67" s="1188"/>
      <c r="AL67" s="1188"/>
      <c r="AM67" s="1188"/>
      <c r="AN67" s="1188"/>
      <c r="AO67" s="1192">
        <v>1.05</v>
      </c>
      <c r="AP67" s="1193"/>
      <c r="AQ67" s="1193"/>
      <c r="AR67" s="1193"/>
      <c r="AS67" s="1194"/>
      <c r="AT67" s="171"/>
      <c r="AW67" s="314"/>
      <c r="AX67" s="63"/>
      <c r="AY67" s="63"/>
      <c r="AZ67" s="63"/>
      <c r="BA67" s="163"/>
      <c r="BB67" s="163"/>
      <c r="BC67" s="163"/>
      <c r="BD67" s="164"/>
    </row>
    <row r="68" spans="1:63" ht="21.1" hidden="1" customHeight="1">
      <c r="B68" s="174"/>
      <c r="C68" s="1188" t="s">
        <v>726</v>
      </c>
      <c r="D68" s="1188"/>
      <c r="E68" s="1188"/>
      <c r="F68" s="1188"/>
      <c r="G68" s="1188"/>
      <c r="H68" s="1188"/>
      <c r="I68" s="1188"/>
      <c r="J68" s="1188"/>
      <c r="K68" s="1214">
        <v>0.95</v>
      </c>
      <c r="L68" s="1215"/>
      <c r="M68" s="1215"/>
      <c r="N68" s="1215"/>
      <c r="O68" s="1216"/>
      <c r="P68" s="17"/>
      <c r="Q68" s="156"/>
      <c r="R68" s="1188" t="s">
        <v>730</v>
      </c>
      <c r="S68" s="1188"/>
      <c r="T68" s="1188"/>
      <c r="U68" s="1188"/>
      <c r="V68" s="1188"/>
      <c r="W68" s="1188"/>
      <c r="X68" s="1188"/>
      <c r="Y68" s="1188"/>
      <c r="Z68" s="1214">
        <v>0.95</v>
      </c>
      <c r="AA68" s="1215"/>
      <c r="AB68" s="1215"/>
      <c r="AC68" s="1215"/>
      <c r="AD68" s="1216"/>
      <c r="AE68" s="156"/>
      <c r="AF68" s="156"/>
      <c r="AG68" s="378" t="s">
        <v>748</v>
      </c>
      <c r="AH68" s="378"/>
      <c r="AI68" s="378"/>
      <c r="AJ68" s="378"/>
      <c r="AK68" s="378"/>
      <c r="AL68" s="378"/>
      <c r="AM68" s="378"/>
      <c r="AN68" s="378"/>
      <c r="AO68" s="1204">
        <v>1.05</v>
      </c>
      <c r="AP68" s="1205"/>
      <c r="AQ68" s="1205"/>
      <c r="AR68" s="1205"/>
      <c r="AS68" s="1206"/>
      <c r="AT68" s="171"/>
      <c r="AW68" s="314"/>
      <c r="AX68" s="63"/>
      <c r="AY68" s="63"/>
      <c r="AZ68" s="63"/>
      <c r="BA68" s="163"/>
      <c r="BB68" s="163"/>
      <c r="BC68" s="163"/>
      <c r="BD68" s="164"/>
    </row>
    <row r="69" spans="1:63" ht="21.1" hidden="1" customHeight="1">
      <c r="B69" s="174"/>
      <c r="C69" s="378"/>
      <c r="D69" s="1217" t="s">
        <v>755</v>
      </c>
      <c r="E69" s="1217"/>
      <c r="F69" s="1217"/>
      <c r="G69" s="1217"/>
      <c r="H69" s="1217"/>
      <c r="I69" s="1217"/>
      <c r="J69" s="1217"/>
      <c r="K69" s="1218">
        <f>AVERAGE(K57:O68)</f>
        <v>1.075</v>
      </c>
      <c r="L69" s="1219"/>
      <c r="M69" s="1219"/>
      <c r="N69" s="1219"/>
      <c r="O69" s="1220"/>
      <c r="P69" s="17"/>
      <c r="Q69" s="156"/>
      <c r="R69" s="378"/>
      <c r="S69" s="1217" t="s">
        <v>755</v>
      </c>
      <c r="T69" s="1217"/>
      <c r="U69" s="1217"/>
      <c r="V69" s="1217"/>
      <c r="W69" s="1217"/>
      <c r="X69" s="1217"/>
      <c r="Y69" s="1217"/>
      <c r="Z69" s="1218">
        <f>AVERAGE(Z57:AD68)</f>
        <v>1.033333333333333</v>
      </c>
      <c r="AA69" s="1219"/>
      <c r="AB69" s="1219"/>
      <c r="AC69" s="1219"/>
      <c r="AD69" s="1220"/>
      <c r="AE69" s="156"/>
      <c r="AF69" s="156"/>
      <c r="AG69" s="378"/>
      <c r="AH69" s="1217" t="s">
        <v>755</v>
      </c>
      <c r="AI69" s="1217"/>
      <c r="AJ69" s="1217"/>
      <c r="AK69" s="1217"/>
      <c r="AL69" s="1217"/>
      <c r="AM69" s="1217"/>
      <c r="AN69" s="1217"/>
      <c r="AO69" s="1218">
        <f>AVERAGE(AO57:AS68)</f>
        <v>1.1708333333333336</v>
      </c>
      <c r="AP69" s="1219"/>
      <c r="AQ69" s="1219"/>
      <c r="AR69" s="1219"/>
      <c r="AS69" s="1220"/>
      <c r="AT69" s="171"/>
      <c r="AW69" s="314"/>
      <c r="AX69" s="63"/>
      <c r="AY69" s="63"/>
      <c r="AZ69" s="63"/>
      <c r="BA69" s="163"/>
      <c r="BB69" s="163"/>
      <c r="BC69" s="163"/>
      <c r="BD69" s="164"/>
    </row>
    <row r="70" spans="1:63" ht="20.25" hidden="1" customHeight="1">
      <c r="B70" s="174"/>
      <c r="C70" s="378"/>
      <c r="D70" s="378"/>
      <c r="E70" s="378"/>
      <c r="F70" s="378"/>
      <c r="G70" s="378"/>
      <c r="H70" s="378"/>
      <c r="I70" s="378"/>
      <c r="J70" s="378"/>
      <c r="K70" s="167"/>
      <c r="L70" s="167"/>
      <c r="M70" s="167"/>
      <c r="N70" s="167"/>
      <c r="O70" s="167"/>
      <c r="P70" s="17"/>
      <c r="Q70" s="156"/>
      <c r="R70" s="378"/>
      <c r="S70" s="378"/>
      <c r="T70" s="378"/>
      <c r="U70" s="378"/>
      <c r="V70" s="378"/>
      <c r="W70" s="378"/>
      <c r="X70" s="378"/>
      <c r="Y70" s="378"/>
      <c r="Z70" s="167"/>
      <c r="AA70" s="167"/>
      <c r="AB70" s="167"/>
      <c r="AC70" s="167"/>
      <c r="AD70" s="167"/>
      <c r="AE70" s="156"/>
      <c r="AF70" s="156"/>
      <c r="AG70" s="378"/>
      <c r="AH70" s="378"/>
      <c r="AI70" s="378"/>
      <c r="AJ70" s="378"/>
      <c r="AK70" s="378"/>
      <c r="AL70" s="378"/>
      <c r="AM70" s="378"/>
      <c r="AN70" s="378"/>
      <c r="AO70" s="167"/>
      <c r="AP70" s="167"/>
      <c r="AQ70" s="167"/>
      <c r="AR70" s="167"/>
      <c r="AS70" s="167"/>
      <c r="AT70" s="171"/>
      <c r="AW70" s="314"/>
      <c r="AX70" s="63"/>
      <c r="AY70" s="63"/>
      <c r="AZ70" s="63"/>
      <c r="BA70" s="17"/>
      <c r="BB70" s="17"/>
      <c r="BC70" s="17"/>
      <c r="BD70" s="164"/>
    </row>
    <row r="71" spans="1:63" ht="20.25" hidden="1" customHeight="1">
      <c r="B71" s="174"/>
      <c r="C71" s="1199" t="s">
        <v>722</v>
      </c>
      <c r="D71" s="1199"/>
      <c r="E71" s="1199"/>
      <c r="F71" s="1199"/>
      <c r="G71" s="1199"/>
      <c r="H71" s="1199"/>
      <c r="I71" s="1199"/>
      <c r="J71" s="1199"/>
      <c r="K71" s="1195" t="s">
        <v>727</v>
      </c>
      <c r="L71" s="1196"/>
      <c r="M71" s="1196"/>
      <c r="N71" s="1196"/>
      <c r="O71" s="1197"/>
      <c r="P71" s="17"/>
      <c r="Q71" s="156"/>
      <c r="R71" s="1199" t="s">
        <v>722</v>
      </c>
      <c r="S71" s="1199"/>
      <c r="T71" s="1199"/>
      <c r="U71" s="1199"/>
      <c r="V71" s="1199"/>
      <c r="W71" s="1199"/>
      <c r="X71" s="1199"/>
      <c r="Y71" s="1199"/>
      <c r="Z71" s="1195" t="s">
        <v>740</v>
      </c>
      <c r="AA71" s="1196"/>
      <c r="AB71" s="1196"/>
      <c r="AC71" s="1196"/>
      <c r="AD71" s="1197"/>
      <c r="AE71" s="156"/>
      <c r="AF71" s="156"/>
      <c r="AG71" s="1199" t="s">
        <v>754</v>
      </c>
      <c r="AH71" s="1199"/>
      <c r="AI71" s="1199"/>
      <c r="AJ71" s="1199"/>
      <c r="AK71" s="1199"/>
      <c r="AL71" s="1199"/>
      <c r="AM71" s="1199"/>
      <c r="AN71" s="1199"/>
      <c r="AO71" s="1207">
        <v>1</v>
      </c>
      <c r="AP71" s="1208"/>
      <c r="AQ71" s="1208"/>
      <c r="AR71" s="1208"/>
      <c r="AS71" s="1209"/>
      <c r="AT71" s="171"/>
      <c r="AW71" s="314"/>
      <c r="AX71" s="63"/>
      <c r="AY71" s="63"/>
      <c r="AZ71" s="63"/>
      <c r="BA71" s="17"/>
      <c r="BB71" s="17"/>
      <c r="BC71" s="17"/>
      <c r="BD71" s="164"/>
    </row>
    <row r="72" spans="1:63" ht="20.25" hidden="1" customHeight="1" thickBot="1">
      <c r="B72" s="175"/>
      <c r="C72" s="168"/>
      <c r="D72" s="168"/>
      <c r="E72" s="168"/>
      <c r="F72" s="168"/>
      <c r="G72" s="168"/>
      <c r="H72" s="168"/>
      <c r="I72" s="168"/>
      <c r="J72" s="168"/>
      <c r="K72" s="169"/>
      <c r="L72" s="169"/>
      <c r="M72" s="169"/>
      <c r="N72" s="169"/>
      <c r="O72" s="169"/>
      <c r="P72" s="170"/>
      <c r="Q72" s="172"/>
      <c r="R72" s="1213"/>
      <c r="S72" s="1213"/>
      <c r="T72" s="1213"/>
      <c r="U72" s="1213"/>
      <c r="V72" s="1213"/>
      <c r="W72" s="1213"/>
      <c r="X72" s="1213"/>
      <c r="Y72" s="1213"/>
      <c r="Z72" s="1213"/>
      <c r="AA72" s="1213"/>
      <c r="AB72" s="1213"/>
      <c r="AC72" s="165"/>
      <c r="AD72" s="165"/>
      <c r="AE72" s="172"/>
      <c r="AF72" s="172"/>
      <c r="AG72" s="1213"/>
      <c r="AH72" s="1213"/>
      <c r="AI72" s="1213"/>
      <c r="AJ72" s="1213"/>
      <c r="AK72" s="1213"/>
      <c r="AL72" s="1213"/>
      <c r="AM72" s="1213"/>
      <c r="AN72" s="1213"/>
      <c r="AO72" s="1213"/>
      <c r="AP72" s="1213"/>
      <c r="AQ72" s="1213"/>
      <c r="AR72" s="165"/>
      <c r="AS72" s="165"/>
      <c r="AT72" s="173"/>
      <c r="AW72" s="314"/>
      <c r="AX72" s="63"/>
      <c r="AY72" s="63"/>
      <c r="AZ72" s="63"/>
      <c r="BA72" s="163"/>
      <c r="BB72" s="163"/>
      <c r="BC72" s="163"/>
      <c r="BD72" s="163"/>
    </row>
    <row r="73" spans="1:63" ht="18" hidden="1" customHeight="1" thickBot="1">
      <c r="B73" s="63"/>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314"/>
      <c r="AX73" s="63"/>
      <c r="AY73" s="63"/>
      <c r="AZ73" s="63"/>
      <c r="BA73" s="63"/>
      <c r="BB73" s="63"/>
      <c r="BC73" s="63"/>
      <c r="BD73" s="63"/>
    </row>
    <row r="74" spans="1:63" ht="22.6" customHeight="1">
      <c r="B74" s="1399" t="s">
        <v>694</v>
      </c>
      <c r="C74" s="1400"/>
      <c r="D74" s="1400"/>
      <c r="E74" s="1400"/>
      <c r="F74" s="1400"/>
      <c r="G74" s="1400"/>
      <c r="H74" s="1400"/>
      <c r="I74" s="1400"/>
      <c r="J74" s="1400"/>
      <c r="K74" s="1400"/>
      <c r="L74" s="1400"/>
      <c r="M74" s="1400"/>
      <c r="N74" s="1311" t="s">
        <v>496</v>
      </c>
      <c r="O74" s="1311"/>
      <c r="P74" s="1311"/>
      <c r="Q74" s="1311"/>
      <c r="R74" s="1311"/>
      <c r="S74" s="1311"/>
      <c r="T74" s="1311"/>
      <c r="U74" s="1311"/>
      <c r="V74" s="1311"/>
      <c r="W74" s="1311"/>
      <c r="X74" s="1311"/>
      <c r="Y74" s="1311"/>
      <c r="Z74" s="1311"/>
      <c r="AA74" s="1311"/>
      <c r="AB74" s="1311"/>
      <c r="AC74" s="1311"/>
      <c r="AD74" s="1311"/>
      <c r="AE74" s="1311"/>
      <c r="AF74" s="1311"/>
      <c r="AG74" s="1311"/>
      <c r="AH74" s="1311"/>
      <c r="AI74" s="1311"/>
      <c r="AJ74" s="1311"/>
      <c r="AK74" s="1311"/>
      <c r="AL74" s="1311"/>
      <c r="AM74" s="1311"/>
      <c r="AN74" s="1311"/>
      <c r="AO74" s="1311"/>
      <c r="AP74" s="1311"/>
      <c r="AQ74" s="1311"/>
      <c r="AR74" s="1311"/>
      <c r="AS74" s="1311"/>
      <c r="AT74" s="1312"/>
      <c r="AW74" s="304" t="s">
        <v>771</v>
      </c>
      <c r="AX74" s="309" t="s">
        <v>30</v>
      </c>
      <c r="BA74" s="21"/>
      <c r="BB74" s="21"/>
      <c r="BF74" s="21"/>
      <c r="BG74" s="21"/>
      <c r="BH74" s="21"/>
      <c r="BI74" s="21"/>
      <c r="BJ74" s="21"/>
      <c r="BK74" s="54"/>
    </row>
    <row r="75" spans="1:63" s="1" customFormat="1" ht="18.7" customHeight="1">
      <c r="B75" s="1325" t="s">
        <v>693</v>
      </c>
      <c r="C75" s="1326"/>
      <c r="D75" s="1326"/>
      <c r="E75" s="1326"/>
      <c r="F75" s="1326"/>
      <c r="G75" s="1326"/>
      <c r="H75" s="1326"/>
      <c r="I75" s="1327"/>
      <c r="J75" s="1322">
        <f>AQ84</f>
        <v>0</v>
      </c>
      <c r="K75" s="1322"/>
      <c r="L75" s="1322"/>
      <c r="M75" s="1322"/>
      <c r="N75" s="1294" t="str">
        <f>T('CATEGORY SETUP'!AD10:AZ10)</f>
        <v>GENERAL CONDITIONS</v>
      </c>
      <c r="O75" s="1294"/>
      <c r="P75" s="1294"/>
      <c r="Q75" s="1294"/>
      <c r="R75" s="1294"/>
      <c r="S75" s="1294"/>
      <c r="T75" s="1294"/>
      <c r="U75" s="1296">
        <f>AQ129</f>
        <v>0</v>
      </c>
      <c r="V75" s="1296"/>
      <c r="W75" s="1296"/>
      <c r="X75" s="1296"/>
      <c r="Y75" s="1294" t="str">
        <f>T('CATEGORY SETUP'!AD18:AZ18)</f>
        <v>EXTERIOR DOORS &amp; WINDOWS</v>
      </c>
      <c r="Z75" s="1294"/>
      <c r="AA75" s="1294"/>
      <c r="AB75" s="1294"/>
      <c r="AC75" s="1294"/>
      <c r="AD75" s="1294"/>
      <c r="AE75" s="1294"/>
      <c r="AF75" s="1296">
        <f>AQ489</f>
        <v>0</v>
      </c>
      <c r="AG75" s="1296"/>
      <c r="AH75" s="1296"/>
      <c r="AI75" s="1296"/>
      <c r="AJ75" s="1294" t="str">
        <f>T('CATEGORY SETUP'!AD26:AZ26)</f>
        <v>HARDWOOD FLOORING</v>
      </c>
      <c r="AK75" s="1294"/>
      <c r="AL75" s="1294"/>
      <c r="AM75" s="1294"/>
      <c r="AN75" s="1294"/>
      <c r="AO75" s="1294"/>
      <c r="AP75" s="1294"/>
      <c r="AQ75" s="1296">
        <f>AQ849</f>
        <v>0</v>
      </c>
      <c r="AR75" s="1296"/>
      <c r="AS75" s="1296"/>
      <c r="AT75" s="1297"/>
      <c r="AV75" s="25"/>
      <c r="AW75" s="310" t="s">
        <v>36</v>
      </c>
      <c r="AX75" s="311">
        <f t="shared" ref="AX75:AX82" si="0">SUMIF($AW$87:$AW$1165,AW75,$AQ$87:$AQ$1165)</f>
        <v>0</v>
      </c>
      <c r="BA75" s="1292" t="s">
        <v>188</v>
      </c>
      <c r="BB75" s="1292"/>
      <c r="BC75" s="25"/>
    </row>
    <row r="76" spans="1:63" s="1" customFormat="1" ht="18.7" customHeight="1">
      <c r="A76" s="8"/>
      <c r="B76" s="1346" t="s">
        <v>798</v>
      </c>
      <c r="C76" s="1347"/>
      <c r="D76" s="1347"/>
      <c r="E76" s="1347"/>
      <c r="F76" s="1347"/>
      <c r="G76" s="1347"/>
      <c r="H76" s="1348">
        <v>1</v>
      </c>
      <c r="I76" s="1348"/>
      <c r="J76" s="1324">
        <f>IF(Estimator_Location_Multiplier_Cell=0,0,J75*(H76-1))</f>
        <v>0</v>
      </c>
      <c r="K76" s="1324"/>
      <c r="L76" s="1324"/>
      <c r="M76" s="1324"/>
      <c r="N76" s="1294" t="str">
        <f>T('CATEGORY SETUP'!AD11:AZ11)</f>
        <v>DEMOLITION</v>
      </c>
      <c r="O76" s="1294"/>
      <c r="P76" s="1294"/>
      <c r="Q76" s="1294"/>
      <c r="R76" s="1294"/>
      <c r="S76" s="1294"/>
      <c r="T76" s="1294"/>
      <c r="U76" s="1296">
        <f>AQ174</f>
        <v>0</v>
      </c>
      <c r="V76" s="1296"/>
      <c r="W76" s="1296"/>
      <c r="X76" s="1296"/>
      <c r="Y76" s="1294" t="str">
        <f>T('CATEGORY SETUP'!AD19:AZ19)</f>
        <v>GARAGE DOORS</v>
      </c>
      <c r="Z76" s="1294"/>
      <c r="AA76" s="1294"/>
      <c r="AB76" s="1294"/>
      <c r="AC76" s="1294"/>
      <c r="AD76" s="1294"/>
      <c r="AE76" s="1294"/>
      <c r="AF76" s="1296">
        <f>AQ534</f>
        <v>0</v>
      </c>
      <c r="AG76" s="1296"/>
      <c r="AH76" s="1296"/>
      <c r="AI76" s="1296"/>
      <c r="AJ76" s="1294" t="str">
        <f>T('CATEGORY SETUP'!AD27:AZ27)</f>
        <v>TILING</v>
      </c>
      <c r="AK76" s="1294"/>
      <c r="AL76" s="1294"/>
      <c r="AM76" s="1294"/>
      <c r="AN76" s="1294"/>
      <c r="AO76" s="1294"/>
      <c r="AP76" s="1294"/>
      <c r="AQ76" s="1296">
        <f>AQ894</f>
        <v>0</v>
      </c>
      <c r="AR76" s="1296"/>
      <c r="AS76" s="1296"/>
      <c r="AT76" s="1297"/>
      <c r="AV76" s="25"/>
      <c r="AW76" s="310" t="s">
        <v>37</v>
      </c>
      <c r="AX76" s="311">
        <f t="shared" si="0"/>
        <v>0</v>
      </c>
      <c r="BA76" s="26" t="s">
        <v>293</v>
      </c>
      <c r="BB76" s="27">
        <f>BF84</f>
        <v>0</v>
      </c>
      <c r="BC76" s="25"/>
    </row>
    <row r="77" spans="1:63" s="1" customFormat="1" ht="18.7" customHeight="1">
      <c r="A77" s="8"/>
      <c r="B77" s="1309" t="s">
        <v>799</v>
      </c>
      <c r="C77" s="1310"/>
      <c r="D77" s="1310"/>
      <c r="E77" s="1310"/>
      <c r="F77" s="1310"/>
      <c r="G77" s="1310"/>
      <c r="H77" s="1323"/>
      <c r="I77" s="1323"/>
      <c r="J77" s="1324">
        <f>SUM(J75:M76)*H77</f>
        <v>0</v>
      </c>
      <c r="K77" s="1324"/>
      <c r="L77" s="1324"/>
      <c r="M77" s="1324"/>
      <c r="N77" s="1294" t="str">
        <f>T('CATEGORY SETUP'!AD12:AZ12)</f>
        <v>STRUCTURAL CONCRETE</v>
      </c>
      <c r="O77" s="1294"/>
      <c r="P77" s="1294"/>
      <c r="Q77" s="1294"/>
      <c r="R77" s="1294"/>
      <c r="S77" s="1294"/>
      <c r="T77" s="1294"/>
      <c r="U77" s="1296">
        <f>AQ219</f>
        <v>0</v>
      </c>
      <c r="V77" s="1296"/>
      <c r="W77" s="1296"/>
      <c r="X77" s="1296"/>
      <c r="Y77" s="1294" t="str">
        <f>T('CATEGORY SETUP'!AD20:AZ20)</f>
        <v>LANDSCAPING</v>
      </c>
      <c r="Z77" s="1294"/>
      <c r="AA77" s="1294"/>
      <c r="AB77" s="1294"/>
      <c r="AC77" s="1294"/>
      <c r="AD77" s="1294"/>
      <c r="AE77" s="1294"/>
      <c r="AF77" s="1296">
        <f>AQ579</f>
        <v>0</v>
      </c>
      <c r="AG77" s="1296"/>
      <c r="AH77" s="1296"/>
      <c r="AI77" s="1296"/>
      <c r="AJ77" s="1294" t="str">
        <f>T('CATEGORY SETUP'!AD28:AZ28)</f>
        <v>PAINTING</v>
      </c>
      <c r="AK77" s="1294"/>
      <c r="AL77" s="1294"/>
      <c r="AM77" s="1294"/>
      <c r="AN77" s="1294"/>
      <c r="AO77" s="1294"/>
      <c r="AP77" s="1294"/>
      <c r="AQ77" s="1296">
        <f>AQ939</f>
        <v>0</v>
      </c>
      <c r="AR77" s="1296"/>
      <c r="AS77" s="1296"/>
      <c r="AT77" s="1297"/>
      <c r="AU77" s="25"/>
      <c r="AV77" s="25"/>
      <c r="AW77" s="310" t="s">
        <v>895</v>
      </c>
      <c r="AX77" s="311">
        <f t="shared" si="0"/>
        <v>0</v>
      </c>
      <c r="BA77" s="26" t="s">
        <v>240</v>
      </c>
      <c r="BB77" s="27">
        <f>DIY_Savings</f>
        <v>0</v>
      </c>
      <c r="BC77" s="25"/>
      <c r="BD77" s="25"/>
    </row>
    <row r="78" spans="1:63" ht="18.7" customHeight="1">
      <c r="A78" s="8"/>
      <c r="B78" s="1309" t="s">
        <v>899</v>
      </c>
      <c r="C78" s="1310"/>
      <c r="D78" s="1310"/>
      <c r="E78" s="1310"/>
      <c r="F78" s="1310"/>
      <c r="G78" s="1310"/>
      <c r="H78" s="1323"/>
      <c r="I78" s="1323"/>
      <c r="J78" s="1324">
        <f>H78*SUM(J75:M77)</f>
        <v>0</v>
      </c>
      <c r="K78" s="1324"/>
      <c r="L78" s="1324"/>
      <c r="M78" s="1324"/>
      <c r="N78" s="1294" t="str">
        <f>T('CATEGORY SETUP'!AD13:AZ13)</f>
        <v>CONCRETE &amp; FLATWORK</v>
      </c>
      <c r="O78" s="1294"/>
      <c r="P78" s="1294"/>
      <c r="Q78" s="1294"/>
      <c r="R78" s="1294"/>
      <c r="S78" s="1294"/>
      <c r="T78" s="1294"/>
      <c r="U78" s="1296">
        <f>AQ264</f>
        <v>0</v>
      </c>
      <c r="V78" s="1296"/>
      <c r="W78" s="1296"/>
      <c r="X78" s="1296"/>
      <c r="Y78" s="1294" t="str">
        <f>T('CATEGORY SETUP'!AD21:AZ21)</f>
        <v>MISC. EXTERIOR ITEMS</v>
      </c>
      <c r="Z78" s="1294"/>
      <c r="AA78" s="1294"/>
      <c r="AB78" s="1294"/>
      <c r="AC78" s="1294"/>
      <c r="AD78" s="1294"/>
      <c r="AE78" s="1294"/>
      <c r="AF78" s="1296">
        <f>AQ624</f>
        <v>0</v>
      </c>
      <c r="AG78" s="1296"/>
      <c r="AH78" s="1296"/>
      <c r="AI78" s="1296"/>
      <c r="AJ78" s="1294" t="str">
        <f>T('CATEGORY SETUP'!AD29:AZ29)</f>
        <v>APPLIANCES</v>
      </c>
      <c r="AK78" s="1294"/>
      <c r="AL78" s="1294"/>
      <c r="AM78" s="1294"/>
      <c r="AN78" s="1294"/>
      <c r="AO78" s="1294"/>
      <c r="AP78" s="1294"/>
      <c r="AQ78" s="1296">
        <f>AQ984</f>
        <v>0</v>
      </c>
      <c r="AR78" s="1296"/>
      <c r="AS78" s="1296"/>
      <c r="AT78" s="1297"/>
      <c r="AW78" s="310" t="s">
        <v>894</v>
      </c>
      <c r="AX78" s="311">
        <f t="shared" si="0"/>
        <v>0</v>
      </c>
      <c r="BA78" s="26" t="s">
        <v>292</v>
      </c>
      <c r="BB78" s="27">
        <f>DIYED+BB77</f>
        <v>0</v>
      </c>
    </row>
    <row r="79" spans="1:63" ht="18.7" customHeight="1" thickBot="1">
      <c r="A79" s="77">
        <f>IFERROR(J75/Square_Feet,0)</f>
        <v>0</v>
      </c>
      <c r="B79" s="1332" t="s">
        <v>812</v>
      </c>
      <c r="C79" s="1333"/>
      <c r="D79" s="1333"/>
      <c r="E79" s="1333"/>
      <c r="F79" s="1333"/>
      <c r="G79" s="1333"/>
      <c r="H79" s="1316"/>
      <c r="I79" s="1316"/>
      <c r="J79" s="1319">
        <f>H79*SUM(J75:M78)</f>
        <v>0</v>
      </c>
      <c r="K79" s="1319"/>
      <c r="L79" s="1319"/>
      <c r="M79" s="1319"/>
      <c r="N79" s="1294" t="str">
        <f>T('CATEGORY SETUP'!AD14:AZ14)</f>
        <v>MASONRY</v>
      </c>
      <c r="O79" s="1294"/>
      <c r="P79" s="1294"/>
      <c r="Q79" s="1294"/>
      <c r="R79" s="1294"/>
      <c r="S79" s="1294"/>
      <c r="T79" s="1294"/>
      <c r="U79" s="1296">
        <f>AQ309</f>
        <v>0</v>
      </c>
      <c r="V79" s="1296"/>
      <c r="W79" s="1296"/>
      <c r="X79" s="1296"/>
      <c r="Y79" s="1294" t="str">
        <f>T('CATEGORY SETUP'!AD22:AZ22)</f>
        <v>FRAMING &amp; DRYWALL</v>
      </c>
      <c r="Z79" s="1294"/>
      <c r="AA79" s="1294"/>
      <c r="AB79" s="1294"/>
      <c r="AC79" s="1294"/>
      <c r="AD79" s="1294"/>
      <c r="AE79" s="1294"/>
      <c r="AF79" s="1296">
        <f>AQ669</f>
        <v>0</v>
      </c>
      <c r="AG79" s="1296"/>
      <c r="AH79" s="1296"/>
      <c r="AI79" s="1296"/>
      <c r="AJ79" s="1294" t="str">
        <f>T('CATEGORY SETUP'!AD30:AZ30)</f>
        <v>PLUMBING</v>
      </c>
      <c r="AK79" s="1294"/>
      <c r="AL79" s="1294"/>
      <c r="AM79" s="1294"/>
      <c r="AN79" s="1294"/>
      <c r="AO79" s="1294"/>
      <c r="AP79" s="1294"/>
      <c r="AQ79" s="1296">
        <f>AQ1029</f>
        <v>0</v>
      </c>
      <c r="AR79" s="1296"/>
      <c r="AS79" s="1296"/>
      <c r="AT79" s="1297"/>
      <c r="AW79" s="310" t="s">
        <v>896</v>
      </c>
      <c r="AX79" s="311">
        <f t="shared" si="0"/>
        <v>0</v>
      </c>
      <c r="BA79" s="1292"/>
      <c r="BB79" s="1292"/>
    </row>
    <row r="80" spans="1:63" ht="18.7" customHeight="1" thickTop="1">
      <c r="A80" s="8"/>
      <c r="B80" s="1329" t="s">
        <v>810</v>
      </c>
      <c r="C80" s="1330"/>
      <c r="D80" s="1330"/>
      <c r="E80" s="1330"/>
      <c r="F80" s="1330"/>
      <c r="G80" s="1331"/>
      <c r="H80" s="1318">
        <f>IFERROR(Estimator_Total_Adder_Amount/J75,0)</f>
        <v>0</v>
      </c>
      <c r="I80" s="1318"/>
      <c r="J80" s="1317">
        <f>SUM(J76:M79)</f>
        <v>0</v>
      </c>
      <c r="K80" s="1317"/>
      <c r="L80" s="1317"/>
      <c r="M80" s="1317"/>
      <c r="N80" s="1294" t="str">
        <f>T('CATEGORY SETUP'!AD15:AZ15)</f>
        <v>SIDING</v>
      </c>
      <c r="O80" s="1294"/>
      <c r="P80" s="1294"/>
      <c r="Q80" s="1294"/>
      <c r="R80" s="1294"/>
      <c r="S80" s="1294"/>
      <c r="T80" s="1294"/>
      <c r="U80" s="1296">
        <f>AQ354</f>
        <v>0</v>
      </c>
      <c r="V80" s="1296"/>
      <c r="W80" s="1296"/>
      <c r="X80" s="1296"/>
      <c r="Y80" s="1294" t="str">
        <f>T('CATEGORY SETUP'!AD23:AZ23)</f>
        <v>CABINETS &amp; COUNTERTOPS</v>
      </c>
      <c r="Z80" s="1294"/>
      <c r="AA80" s="1294"/>
      <c r="AB80" s="1294"/>
      <c r="AC80" s="1294"/>
      <c r="AD80" s="1294"/>
      <c r="AE80" s="1294"/>
      <c r="AF80" s="1296">
        <f>AQ714</f>
        <v>0</v>
      </c>
      <c r="AG80" s="1296"/>
      <c r="AH80" s="1296"/>
      <c r="AI80" s="1296"/>
      <c r="AJ80" s="1294" t="str">
        <f>T('CATEGORY SETUP'!AD31:AZ31)</f>
        <v>HVAC</v>
      </c>
      <c r="AK80" s="1294"/>
      <c r="AL80" s="1294"/>
      <c r="AM80" s="1294"/>
      <c r="AN80" s="1294"/>
      <c r="AO80" s="1294"/>
      <c r="AP80" s="1294"/>
      <c r="AQ80" s="1296">
        <f>AQ1074</f>
        <v>0</v>
      </c>
      <c r="AR80" s="1296"/>
      <c r="AS80" s="1296"/>
      <c r="AT80" s="1297"/>
      <c r="AV80" s="1392"/>
      <c r="AW80" s="310" t="s">
        <v>897</v>
      </c>
      <c r="AX80" s="311">
        <f t="shared" si="0"/>
        <v>0</v>
      </c>
      <c r="BA80" s="1292"/>
      <c r="BB80" s="1292"/>
      <c r="BC80" s="27"/>
    </row>
    <row r="81" spans="1:74" ht="18.7" customHeight="1">
      <c r="A81" s="8"/>
      <c r="B81" s="1339" t="s">
        <v>694</v>
      </c>
      <c r="C81" s="1340"/>
      <c r="D81" s="1340"/>
      <c r="E81" s="1340"/>
      <c r="F81" s="1340"/>
      <c r="G81" s="1341"/>
      <c r="H81" s="1401">
        <f>J75+J80</f>
        <v>0</v>
      </c>
      <c r="I81" s="1401"/>
      <c r="J81" s="1401"/>
      <c r="K81" s="1401"/>
      <c r="L81" s="1401"/>
      <c r="M81" s="1402"/>
      <c r="N81" s="1294" t="str">
        <f>T('CATEGORY SETUP'!AD16:AZ16)</f>
        <v>DECKING AND PATIOS</v>
      </c>
      <c r="O81" s="1294"/>
      <c r="P81" s="1294"/>
      <c r="Q81" s="1294"/>
      <c r="R81" s="1294"/>
      <c r="S81" s="1294"/>
      <c r="T81" s="1294"/>
      <c r="U81" s="1296">
        <f>AQ399</f>
        <v>0</v>
      </c>
      <c r="V81" s="1296"/>
      <c r="W81" s="1296"/>
      <c r="X81" s="1296"/>
      <c r="Y81" s="1294" t="str">
        <f>T('CATEGORY SETUP'!AD24:AZ24)</f>
        <v>DOORS &amp; TRIM</v>
      </c>
      <c r="Z81" s="1294"/>
      <c r="AA81" s="1294"/>
      <c r="AB81" s="1294"/>
      <c r="AC81" s="1294"/>
      <c r="AD81" s="1294"/>
      <c r="AE81" s="1294"/>
      <c r="AF81" s="1296">
        <f>AQ759</f>
        <v>0</v>
      </c>
      <c r="AG81" s="1296"/>
      <c r="AH81" s="1296"/>
      <c r="AI81" s="1296"/>
      <c r="AJ81" s="1294" t="str">
        <f>T('CATEGORY SETUP'!AD32:AZ32)</f>
        <v>ELECTRICAL</v>
      </c>
      <c r="AK81" s="1294"/>
      <c r="AL81" s="1294"/>
      <c r="AM81" s="1294"/>
      <c r="AN81" s="1294"/>
      <c r="AO81" s="1294"/>
      <c r="AP81" s="1294"/>
      <c r="AQ81" s="1296">
        <f>AQ1119</f>
        <v>0</v>
      </c>
      <c r="AR81" s="1296"/>
      <c r="AS81" s="1296"/>
      <c r="AT81" s="1297"/>
      <c r="AV81" s="1392"/>
      <c r="AW81" s="310" t="s">
        <v>85</v>
      </c>
      <c r="AX81" s="311">
        <f t="shared" si="0"/>
        <v>0</v>
      </c>
      <c r="AY81" s="1"/>
      <c r="AZ81" s="1"/>
      <c r="BA81" s="1292"/>
      <c r="BB81" s="1292"/>
      <c r="BC81" s="27"/>
      <c r="BD81" s="22"/>
      <c r="BE81" s="21"/>
      <c r="BF81" s="21"/>
      <c r="BG81" s="21"/>
      <c r="BH81" s="21"/>
      <c r="BI81" s="21"/>
      <c r="BJ81" s="21"/>
      <c r="BK81" s="54"/>
      <c r="BL81" s="1"/>
      <c r="BM81" s="1"/>
      <c r="BN81" s="1"/>
      <c r="BO81" s="1"/>
      <c r="BP81" s="1"/>
      <c r="BQ81" s="1"/>
      <c r="BR81" s="1"/>
      <c r="BS81" s="1"/>
      <c r="BT81" s="1"/>
      <c r="BU81" s="1"/>
      <c r="BV81" s="1"/>
    </row>
    <row r="82" spans="1:74" ht="18.7" customHeight="1" thickBot="1">
      <c r="A82" s="8"/>
      <c r="B82" s="1342"/>
      <c r="C82" s="1343"/>
      <c r="D82" s="1343"/>
      <c r="E82" s="1343"/>
      <c r="F82" s="1343"/>
      <c r="G82" s="1344"/>
      <c r="H82" s="1403"/>
      <c r="I82" s="1403"/>
      <c r="J82" s="1403"/>
      <c r="K82" s="1403"/>
      <c r="L82" s="1403"/>
      <c r="M82" s="1404"/>
      <c r="N82" s="1295" t="str">
        <f>T('CATEGORY SETUP'!AD17:AZ17)</f>
        <v>ROOFING</v>
      </c>
      <c r="O82" s="1295"/>
      <c r="P82" s="1295"/>
      <c r="Q82" s="1295"/>
      <c r="R82" s="1295"/>
      <c r="S82" s="1295"/>
      <c r="T82" s="1295"/>
      <c r="U82" s="1314">
        <f>AQ444</f>
        <v>0</v>
      </c>
      <c r="V82" s="1314"/>
      <c r="W82" s="1314"/>
      <c r="X82" s="1314"/>
      <c r="Y82" s="1295" t="str">
        <f>T('CATEGORY SETUP'!AD25:AZ25)</f>
        <v>CARPET &amp; RESILIENT</v>
      </c>
      <c r="Z82" s="1295"/>
      <c r="AA82" s="1295"/>
      <c r="AB82" s="1295"/>
      <c r="AC82" s="1295"/>
      <c r="AD82" s="1295"/>
      <c r="AE82" s="1295"/>
      <c r="AF82" s="1314">
        <f>AQ804</f>
        <v>0</v>
      </c>
      <c r="AG82" s="1314"/>
      <c r="AH82" s="1314"/>
      <c r="AI82" s="1314"/>
      <c r="AJ82" s="1295" t="str">
        <f>T('CATEGORY SETUP'!AD33:AZ33)</f>
        <v>MISCELLANEOUS</v>
      </c>
      <c r="AK82" s="1295"/>
      <c r="AL82" s="1295"/>
      <c r="AM82" s="1295"/>
      <c r="AN82" s="1295"/>
      <c r="AO82" s="1295"/>
      <c r="AP82" s="1295"/>
      <c r="AQ82" s="1314">
        <f>AQ1164</f>
        <v>0</v>
      </c>
      <c r="AR82" s="1314"/>
      <c r="AS82" s="1314"/>
      <c r="AT82" s="1315"/>
      <c r="AV82" s="1393"/>
      <c r="AW82" s="312" t="s">
        <v>86</v>
      </c>
      <c r="AX82" s="313">
        <f t="shared" si="0"/>
        <v>0</v>
      </c>
      <c r="AY82" s="1"/>
      <c r="AZ82" s="1"/>
      <c r="BA82" s="1293" t="s">
        <v>170</v>
      </c>
      <c r="BB82" s="1293"/>
      <c r="BC82" s="1293"/>
      <c r="BD82" s="22"/>
      <c r="BE82" s="21"/>
      <c r="BF82" s="21"/>
      <c r="BG82" s="21"/>
      <c r="BH82" s="21"/>
      <c r="BI82" s="21"/>
      <c r="BJ82" s="21"/>
      <c r="BK82" s="54"/>
      <c r="BL82" s="1"/>
      <c r="BM82" s="1"/>
      <c r="BN82" s="1"/>
      <c r="BO82" s="1"/>
      <c r="BP82" s="1"/>
      <c r="BQ82" s="1"/>
      <c r="BR82" s="1"/>
      <c r="BS82" s="1"/>
      <c r="BT82" s="1"/>
      <c r="BU82" s="1"/>
      <c r="BV82" s="1"/>
    </row>
    <row r="83" spans="1:74" ht="5.95" customHeight="1">
      <c r="A83" s="8"/>
      <c r="B83" s="122"/>
      <c r="C83" s="122"/>
      <c r="D83" s="122"/>
      <c r="E83" s="122"/>
      <c r="F83" s="122"/>
      <c r="G83" s="122"/>
      <c r="H83" s="122"/>
      <c r="I83" s="122"/>
      <c r="J83" s="122"/>
      <c r="K83" s="122"/>
      <c r="L83" s="122"/>
      <c r="M83" s="122"/>
      <c r="N83" s="123"/>
      <c r="O83" s="123"/>
      <c r="P83" s="123"/>
      <c r="Q83" s="123"/>
      <c r="R83" s="123"/>
      <c r="S83" s="123"/>
      <c r="T83" s="123"/>
      <c r="U83" s="196"/>
      <c r="V83" s="196"/>
      <c r="W83" s="196"/>
      <c r="X83" s="196"/>
      <c r="Y83" s="123"/>
      <c r="Z83" s="123"/>
      <c r="AA83" s="123"/>
      <c r="AB83" s="123"/>
      <c r="AC83" s="123"/>
      <c r="AD83" s="123"/>
      <c r="AE83" s="123"/>
      <c r="AF83" s="196"/>
      <c r="AG83" s="196"/>
      <c r="AH83" s="196"/>
      <c r="AI83" s="196"/>
      <c r="AJ83" s="123"/>
      <c r="AK83" s="123"/>
      <c r="AL83" s="123"/>
      <c r="AM83" s="123"/>
      <c r="AN83" s="123"/>
      <c r="AO83" s="123"/>
      <c r="AP83" s="123"/>
      <c r="AQ83" s="196"/>
      <c r="AR83" s="196"/>
      <c r="AS83" s="196"/>
      <c r="AT83" s="196"/>
      <c r="AV83" s="294"/>
      <c r="AW83" s="315"/>
      <c r="AX83" s="294"/>
      <c r="AY83" s="294"/>
      <c r="AZ83" s="294"/>
      <c r="BA83" s="119"/>
      <c r="BB83" s="119"/>
      <c r="BC83" s="119"/>
      <c r="BD83" s="22"/>
      <c r="BE83" s="21"/>
      <c r="BF83" s="21"/>
      <c r="BG83" s="21"/>
      <c r="BH83" s="21"/>
      <c r="BI83" s="21"/>
      <c r="BJ83" s="21"/>
      <c r="BK83" s="54"/>
      <c r="BL83" s="1"/>
      <c r="BM83" s="1"/>
      <c r="BN83" s="1"/>
      <c r="BO83" s="1"/>
      <c r="BP83" s="1"/>
      <c r="BQ83" s="1"/>
      <c r="BR83" s="1"/>
      <c r="BS83" s="1"/>
      <c r="BT83" s="1"/>
      <c r="BU83" s="1"/>
      <c r="BV83" s="1"/>
    </row>
    <row r="84" spans="1:74" s="13" customFormat="1" ht="18.7" customHeight="1">
      <c r="A84" s="9"/>
      <c r="B84" s="1349" t="s">
        <v>131</v>
      </c>
      <c r="C84" s="1350"/>
      <c r="D84" s="1334" t="s">
        <v>499</v>
      </c>
      <c r="E84" s="1334"/>
      <c r="F84" s="1334"/>
      <c r="G84" s="1334"/>
      <c r="H84" s="1334"/>
      <c r="I84" s="1334"/>
      <c r="J84" s="1334"/>
      <c r="K84" s="1334"/>
      <c r="L84" s="1334"/>
      <c r="M84" s="1334"/>
      <c r="N84" s="1334"/>
      <c r="O84" s="1334"/>
      <c r="P84" s="1334" t="s">
        <v>31</v>
      </c>
      <c r="Q84" s="1334"/>
      <c r="R84" s="1334"/>
      <c r="S84" s="1334" t="s">
        <v>498</v>
      </c>
      <c r="T84" s="1334"/>
      <c r="U84" s="1320" t="s">
        <v>497</v>
      </c>
      <c r="V84" s="1320"/>
      <c r="W84" s="1320"/>
      <c r="X84" s="1320"/>
      <c r="Y84" s="1320"/>
      <c r="Z84" s="1320"/>
      <c r="AA84" s="1320"/>
      <c r="AB84" s="1320"/>
      <c r="AC84" s="1320"/>
      <c r="AD84" s="1394">
        <f>AD129+AD174+AD219+AD264+AD309+AD354+AD399+AD444+AD489+AD534+AD579+AD624+AD669+AD714+AD759+AD804+AD849+AD894+AD939+AD984+AD1029+AD1074+AD1119+AD1164</f>
        <v>0</v>
      </c>
      <c r="AE84" s="1394"/>
      <c r="AF84" s="1394"/>
      <c r="AG84" s="1394">
        <f>AG129+AG174+AG219+AG264+AG309+AG354+AG399+AG444+AG489+AG534+AG579+AG624+AG669+AG714+AG759+AG804+AG849+AG894+AG939+AG984+AG1029+AG1074+AG1119+AG1164</f>
        <v>0</v>
      </c>
      <c r="AH84" s="1394"/>
      <c r="AI84" s="1394"/>
      <c r="AJ84" s="1394">
        <f>AJ129+AJ174+AJ219+AJ264+AJ309+AJ354+AJ399+AJ444+AJ489+AJ534+AJ579+AJ624+AJ669+AJ714+AJ759+AJ804+AJ849+AJ894+AJ939+AJ984+AJ1029+AJ1074+AJ1119+AJ1164</f>
        <v>0</v>
      </c>
      <c r="AK84" s="1394"/>
      <c r="AL84" s="1394"/>
      <c r="AM84" s="1394">
        <f>AM129+AM174+AM219+AM264+AM309+AM354+AM399+AM444+AM489+AM534+AM579+AM624+AM669+AM714+AM759+AM804+AM849+AM894+AM939+AM984+AM1029+AM1074+AM1119+AM1164</f>
        <v>0</v>
      </c>
      <c r="AN84" s="1394"/>
      <c r="AO84" s="1394"/>
      <c r="AP84" s="1394"/>
      <c r="AQ84" s="1394">
        <f>Labor_Estimate+Material_Estimate+Sub_Estimate</f>
        <v>0</v>
      </c>
      <c r="AR84" s="1394"/>
      <c r="AS84" s="1394"/>
      <c r="AT84" s="1394"/>
      <c r="AU84" s="197"/>
      <c r="AV84" s="1299" t="s">
        <v>391</v>
      </c>
      <c r="AW84" s="1274" t="s">
        <v>771</v>
      </c>
      <c r="AX84" s="1274" t="s">
        <v>978</v>
      </c>
      <c r="AY84" s="1274" t="s">
        <v>898</v>
      </c>
      <c r="AZ84" s="1274" t="s">
        <v>571</v>
      </c>
      <c r="BA84" s="120"/>
      <c r="BB84" s="64"/>
      <c r="BC84" s="64"/>
      <c r="BD84" s="64"/>
      <c r="BE84" s="64"/>
      <c r="BF84" s="61">
        <f>BF129+BF174+BF219+BF264+BF309+BF354+BF399+BF444+BF489+BF534+BF579+BF624+BF669+BF714+BF759+BF804+BF849+BF894+BF939+BF984+BF1029+BF1074+BF1119+BF1164</f>
        <v>0</v>
      </c>
      <c r="BG84" s="1275" t="s">
        <v>240</v>
      </c>
      <c r="BI84" s="1275" t="s">
        <v>572</v>
      </c>
      <c r="BJ84" s="1275" t="s">
        <v>240</v>
      </c>
      <c r="BK84" s="1275" t="s">
        <v>573</v>
      </c>
      <c r="BL84" s="9"/>
    </row>
    <row r="85" spans="1:74" s="13" customFormat="1" ht="18.7" customHeight="1">
      <c r="A85" s="9"/>
      <c r="B85" s="1351"/>
      <c r="C85" s="1352"/>
      <c r="D85" s="1334"/>
      <c r="E85" s="1334"/>
      <c r="F85" s="1334"/>
      <c r="G85" s="1334"/>
      <c r="H85" s="1334"/>
      <c r="I85" s="1334"/>
      <c r="J85" s="1334"/>
      <c r="K85" s="1334"/>
      <c r="L85" s="1334"/>
      <c r="M85" s="1334"/>
      <c r="N85" s="1334"/>
      <c r="O85" s="1334"/>
      <c r="P85" s="1334"/>
      <c r="Q85" s="1334"/>
      <c r="R85" s="1334"/>
      <c r="S85" s="1334"/>
      <c r="T85" s="1334"/>
      <c r="U85" s="1321" t="s">
        <v>249</v>
      </c>
      <c r="V85" s="1321"/>
      <c r="W85" s="1321"/>
      <c r="X85" s="292" t="s">
        <v>27</v>
      </c>
      <c r="Y85" s="1328">
        <v>7.0000000000000007E-2</v>
      </c>
      <c r="Z85" s="1328"/>
      <c r="AA85" s="1321" t="s">
        <v>29</v>
      </c>
      <c r="AB85" s="1321"/>
      <c r="AC85" s="1321"/>
      <c r="AD85" s="1395" t="s">
        <v>249</v>
      </c>
      <c r="AE85" s="1395"/>
      <c r="AF85" s="1395"/>
      <c r="AG85" s="1395" t="s">
        <v>27</v>
      </c>
      <c r="AH85" s="1395"/>
      <c r="AI85" s="1395"/>
      <c r="AJ85" s="1395" t="s">
        <v>29</v>
      </c>
      <c r="AK85" s="1395"/>
      <c r="AL85" s="1395"/>
      <c r="AM85" s="1298" t="s">
        <v>240</v>
      </c>
      <c r="AN85" s="1298"/>
      <c r="AO85" s="1298"/>
      <c r="AP85" s="1298"/>
      <c r="AQ85" s="1313" t="s">
        <v>241</v>
      </c>
      <c r="AR85" s="1313"/>
      <c r="AS85" s="1313"/>
      <c r="AT85" s="1313"/>
      <c r="AU85" s="197"/>
      <c r="AV85" s="1300"/>
      <c r="AW85" s="1274"/>
      <c r="AX85" s="1274"/>
      <c r="AY85" s="1274"/>
      <c r="AZ85" s="1274"/>
      <c r="BA85" s="121" t="s">
        <v>28</v>
      </c>
      <c r="BB85" s="62" t="s">
        <v>27</v>
      </c>
      <c r="BC85" s="62" t="s">
        <v>29</v>
      </c>
      <c r="BD85" s="62" t="s">
        <v>482</v>
      </c>
      <c r="BE85" s="62" t="s">
        <v>241</v>
      </c>
      <c r="BF85" s="62" t="str">
        <f>AQ85</f>
        <v>TOTAL</v>
      </c>
      <c r="BG85" s="1276" t="str">
        <f>AM85</f>
        <v>DIY SAVINGS</v>
      </c>
      <c r="BI85" s="1276" t="s">
        <v>572</v>
      </c>
      <c r="BJ85" s="1276" t="s">
        <v>240</v>
      </c>
      <c r="BK85" s="1276" t="s">
        <v>573</v>
      </c>
      <c r="BL85" s="9"/>
    </row>
    <row r="86" spans="1:74" s="13" customFormat="1" ht="7.3" customHeight="1">
      <c r="A86" s="9"/>
      <c r="B86" s="1277"/>
      <c r="C86" s="1278"/>
      <c r="D86" s="1279"/>
      <c r="E86" s="1279"/>
      <c r="F86" s="1279"/>
      <c r="G86" s="1279"/>
      <c r="H86" s="1279"/>
      <c r="I86" s="1279"/>
      <c r="J86" s="1279"/>
      <c r="K86" s="1279"/>
      <c r="L86" s="1279"/>
      <c r="M86" s="1279"/>
      <c r="N86" s="1279"/>
      <c r="O86" s="1280"/>
      <c r="P86" s="1277"/>
      <c r="Q86" s="1281"/>
      <c r="R86" s="1282"/>
      <c r="S86" s="1277"/>
      <c r="T86" s="1282"/>
      <c r="U86" s="1283"/>
      <c r="V86" s="1284"/>
      <c r="W86" s="1285"/>
      <c r="X86" s="1283"/>
      <c r="Y86" s="1284"/>
      <c r="Z86" s="1285"/>
      <c r="AA86" s="1283"/>
      <c r="AB86" s="1284"/>
      <c r="AC86" s="1285"/>
      <c r="AD86" s="1396"/>
      <c r="AE86" s="1397"/>
      <c r="AF86" s="1398"/>
      <c r="AG86" s="1396"/>
      <c r="AH86" s="1397"/>
      <c r="AI86" s="1398"/>
      <c r="AJ86" s="1396"/>
      <c r="AK86" s="1397"/>
      <c r="AL86" s="1398"/>
      <c r="AM86" s="1286"/>
      <c r="AN86" s="1287"/>
      <c r="AO86" s="1287"/>
      <c r="AP86" s="1288"/>
      <c r="AQ86" s="1289"/>
      <c r="AR86" s="1290"/>
      <c r="AS86" s="1290"/>
      <c r="AT86" s="1291"/>
      <c r="AU86" s="197"/>
      <c r="AV86" s="20"/>
      <c r="AW86" s="20"/>
      <c r="AX86" s="20"/>
      <c r="AY86" s="20"/>
      <c r="AZ86" s="20"/>
      <c r="BA86" s="20"/>
      <c r="BB86" s="20"/>
      <c r="BC86" s="20"/>
      <c r="BD86" s="20"/>
      <c r="BE86" s="20"/>
      <c r="BF86" s="20"/>
      <c r="BG86" s="20"/>
      <c r="BI86" s="20"/>
      <c r="BJ86" s="20"/>
      <c r="BK86" s="20"/>
      <c r="BL86" s="9"/>
    </row>
    <row r="87" spans="1:74" ht="21.1" customHeight="1">
      <c r="A87" s="94" t="s">
        <v>1035</v>
      </c>
      <c r="B87" s="1268"/>
      <c r="C87" s="1269"/>
      <c r="D87" s="1306" t="str">
        <f>T(N75)</f>
        <v>GENERAL CONDITIONS</v>
      </c>
      <c r="E87" s="1307"/>
      <c r="F87" s="1307"/>
      <c r="G87" s="1307"/>
      <c r="H87" s="1307"/>
      <c r="I87" s="1307"/>
      <c r="J87" s="1307"/>
      <c r="K87" s="1307"/>
      <c r="L87" s="1307"/>
      <c r="M87" s="1307"/>
      <c r="N87" s="1307"/>
      <c r="O87" s="1308"/>
      <c r="P87" s="1270"/>
      <c r="Q87" s="1270"/>
      <c r="R87" s="1270"/>
      <c r="S87" s="1271"/>
      <c r="T87" s="1272"/>
      <c r="U87" s="1273"/>
      <c r="V87" s="1273"/>
      <c r="W87" s="1273"/>
      <c r="X87" s="1273"/>
      <c r="Y87" s="1273"/>
      <c r="Z87" s="1273"/>
      <c r="AA87" s="1273"/>
      <c r="AB87" s="1273"/>
      <c r="AC87" s="1273"/>
      <c r="AD87" s="1260">
        <f>AD129</f>
        <v>0</v>
      </c>
      <c r="AE87" s="1260"/>
      <c r="AF87" s="1260"/>
      <c r="AG87" s="1260">
        <f>AG129</f>
        <v>0</v>
      </c>
      <c r="AH87" s="1260"/>
      <c r="AI87" s="1260"/>
      <c r="AJ87" s="1260">
        <f>AJ129</f>
        <v>0</v>
      </c>
      <c r="AK87" s="1260"/>
      <c r="AL87" s="1260"/>
      <c r="AM87" s="1260">
        <f>AM129</f>
        <v>0</v>
      </c>
      <c r="AN87" s="1260"/>
      <c r="AO87" s="1260"/>
      <c r="AP87" s="1260"/>
      <c r="AQ87" s="1254">
        <f>AQ129</f>
        <v>0</v>
      </c>
      <c r="AR87" s="1254"/>
      <c r="AS87" s="1254"/>
      <c r="AT87" s="1254" t="e">
        <f>SUM(#REF!)</f>
        <v>#REF!</v>
      </c>
      <c r="AV87" s="74" t="str">
        <f t="shared" ref="AV87:AV130" si="1">$D$87</f>
        <v>GENERAL CONDITIONS</v>
      </c>
      <c r="AW87" s="326"/>
      <c r="AX87" s="326"/>
      <c r="AY87" s="326"/>
      <c r="AZ87" s="327"/>
      <c r="BA87" s="28">
        <f>SUM(BA88:BA127)</f>
        <v>0</v>
      </c>
      <c r="BB87" s="28">
        <f>SUM(BB88:BB127)</f>
        <v>0</v>
      </c>
      <c r="BC87" s="28">
        <f>SUM(BC88:BC127)</f>
        <v>0</v>
      </c>
      <c r="BD87" s="28">
        <f>SUM(BD88:BD127)</f>
        <v>0</v>
      </c>
      <c r="BE87" s="28">
        <f>SUM(BE88:BE127)</f>
        <v>0</v>
      </c>
      <c r="BF87" s="28">
        <f t="shared" ref="BF87:BF122" si="2">AQ87</f>
        <v>0</v>
      </c>
      <c r="BG87" s="28">
        <f t="shared" ref="BG87:BG122" si="3">AM87</f>
        <v>0</v>
      </c>
      <c r="BI87" s="66">
        <f>AD87</f>
        <v>0</v>
      </c>
      <c r="BJ87" s="66">
        <f>AM87</f>
        <v>0</v>
      </c>
      <c r="BK87" s="66">
        <f>BJ87+BI87</f>
        <v>0</v>
      </c>
    </row>
    <row r="88" spans="1:74">
      <c r="A88" s="95"/>
      <c r="B88" s="1251"/>
      <c r="C88" s="1251"/>
      <c r="D88" s="1252" t="s">
        <v>132</v>
      </c>
      <c r="E88" s="1252"/>
      <c r="F88" s="1252"/>
      <c r="G88" s="1252"/>
      <c r="H88" s="1252"/>
      <c r="I88" s="1252"/>
      <c r="J88" s="1252"/>
      <c r="K88" s="1252"/>
      <c r="L88" s="1252"/>
      <c r="M88" s="1252"/>
      <c r="N88" s="1252"/>
      <c r="O88" s="1252"/>
      <c r="P88" s="1242"/>
      <c r="Q88" s="1242"/>
      <c r="R88" s="1243"/>
      <c r="S88" s="1242" t="s">
        <v>0</v>
      </c>
      <c r="T88" s="1242"/>
      <c r="U88" s="1244"/>
      <c r="V88" s="1245"/>
      <c r="W88" s="1245"/>
      <c r="X88" s="1246">
        <v>425</v>
      </c>
      <c r="Y88" s="1247"/>
      <c r="Z88" s="1244"/>
      <c r="AA88" s="1246"/>
      <c r="AB88" s="1247"/>
      <c r="AC88" s="1244"/>
      <c r="AD88" s="1248">
        <f>((P88*U88)-AM88)</f>
        <v>0</v>
      </c>
      <c r="AE88" s="1248"/>
      <c r="AF88" s="1248"/>
      <c r="AG88" s="1248">
        <f>P88*X88*(1+$Y$85)</f>
        <v>0</v>
      </c>
      <c r="AH88" s="1248"/>
      <c r="AI88" s="1248"/>
      <c r="AJ88" s="1248">
        <f>P88*AA88</f>
        <v>0</v>
      </c>
      <c r="AK88" s="1248"/>
      <c r="AL88" s="1248"/>
      <c r="AM88" s="1249">
        <f t="shared" ref="AM88:AM127" si="4">IF($B88="x",$P88*$U88,0)</f>
        <v>0</v>
      </c>
      <c r="AN88" s="1249"/>
      <c r="AO88" s="1249"/>
      <c r="AP88" s="1249"/>
      <c r="AQ88" s="1250">
        <f>SUM(AD88:AL88)</f>
        <v>0</v>
      </c>
      <c r="AR88" s="1250"/>
      <c r="AS88" s="1250"/>
      <c r="AT88" s="1250"/>
      <c r="AV88" s="74" t="str">
        <f t="shared" si="1"/>
        <v>GENERAL CONDITIONS</v>
      </c>
      <c r="AW88" s="307"/>
      <c r="AX88" s="99"/>
      <c r="AY88" s="99"/>
      <c r="AZ88" s="305"/>
      <c r="BA88" s="28">
        <f t="shared" ref="BA88:BA122" si="5">AD88</f>
        <v>0</v>
      </c>
      <c r="BB88" s="28">
        <f>AG88</f>
        <v>0</v>
      </c>
      <c r="BC88" s="28">
        <f>AJ88</f>
        <v>0</v>
      </c>
      <c r="BD88" s="28">
        <f t="shared" ref="BD88:BD122" si="6">IF(B88="x",1,0)</f>
        <v>0</v>
      </c>
      <c r="BE88" s="28">
        <f>SUM(BA88:BC88)</f>
        <v>0</v>
      </c>
      <c r="BF88" s="28">
        <f t="shared" si="2"/>
        <v>0</v>
      </c>
      <c r="BG88" s="28">
        <f t="shared" si="3"/>
        <v>0</v>
      </c>
      <c r="BI88" s="66">
        <f>AD88</f>
        <v>0</v>
      </c>
      <c r="BJ88" s="66">
        <f>AM88</f>
        <v>0</v>
      </c>
      <c r="BK88" s="66">
        <f>BJ88+BI88</f>
        <v>0</v>
      </c>
    </row>
    <row r="89" spans="1:74">
      <c r="A89" s="95"/>
      <c r="B89" s="1251"/>
      <c r="C89" s="1251"/>
      <c r="D89" s="1252" t="s">
        <v>2</v>
      </c>
      <c r="E89" s="1252"/>
      <c r="F89" s="1252"/>
      <c r="G89" s="1252"/>
      <c r="H89" s="1252"/>
      <c r="I89" s="1252"/>
      <c r="J89" s="1252"/>
      <c r="K89" s="1252"/>
      <c r="L89" s="1252"/>
      <c r="M89" s="1252"/>
      <c r="N89" s="1252"/>
      <c r="O89" s="1252"/>
      <c r="P89" s="1242"/>
      <c r="Q89" s="1242"/>
      <c r="R89" s="1243"/>
      <c r="S89" s="1242" t="s">
        <v>3</v>
      </c>
      <c r="T89" s="1242" t="s">
        <v>3</v>
      </c>
      <c r="U89" s="1244"/>
      <c r="V89" s="1245"/>
      <c r="W89" s="1245"/>
      <c r="X89" s="1246">
        <v>200</v>
      </c>
      <c r="Y89" s="1247"/>
      <c r="Z89" s="1244">
        <v>200</v>
      </c>
      <c r="AA89" s="1246"/>
      <c r="AB89" s="1247"/>
      <c r="AC89" s="1244"/>
      <c r="AD89" s="1248">
        <f t="shared" ref="AD89:AD122" si="7">((P89*U89)-AM89)</f>
        <v>0</v>
      </c>
      <c r="AE89" s="1248"/>
      <c r="AF89" s="1248"/>
      <c r="AG89" s="1248">
        <f t="shared" ref="AG89:AG127" si="8">P89*X89*(1+$Y$85)</f>
        <v>0</v>
      </c>
      <c r="AH89" s="1248"/>
      <c r="AI89" s="1248"/>
      <c r="AJ89" s="1248">
        <f t="shared" ref="AJ89:AJ122" si="9">P89*AA89</f>
        <v>0</v>
      </c>
      <c r="AK89" s="1248"/>
      <c r="AL89" s="1248"/>
      <c r="AM89" s="1249">
        <f t="shared" si="4"/>
        <v>0</v>
      </c>
      <c r="AN89" s="1249"/>
      <c r="AO89" s="1249"/>
      <c r="AP89" s="1249"/>
      <c r="AQ89" s="1250">
        <f t="shared" ref="AQ89:AQ122" si="10">SUM(AD89:AL89)</f>
        <v>0</v>
      </c>
      <c r="AR89" s="1250"/>
      <c r="AS89" s="1250"/>
      <c r="AT89" s="1250"/>
      <c r="AV89" s="74" t="str">
        <f t="shared" si="1"/>
        <v>GENERAL CONDITIONS</v>
      </c>
      <c r="AW89" s="307"/>
      <c r="AX89" s="99"/>
      <c r="AY89" s="99"/>
      <c r="AZ89" s="305"/>
      <c r="BA89" s="28">
        <f t="shared" si="5"/>
        <v>0</v>
      </c>
      <c r="BB89" s="28">
        <f t="shared" ref="BB89:BB122" si="11">AG89</f>
        <v>0</v>
      </c>
      <c r="BC89" s="28">
        <f t="shared" ref="BC89:BC122" si="12">AJ89</f>
        <v>0</v>
      </c>
      <c r="BD89" s="28">
        <f t="shared" si="6"/>
        <v>0</v>
      </c>
      <c r="BE89" s="28">
        <f t="shared" ref="BE89:BE120" si="13">SUM(BA89:BC89)</f>
        <v>0</v>
      </c>
      <c r="BF89" s="28">
        <f t="shared" si="2"/>
        <v>0</v>
      </c>
      <c r="BG89" s="28">
        <f t="shared" si="3"/>
        <v>0</v>
      </c>
      <c r="BI89" s="66">
        <f t="shared" ref="BI89:BI122" si="14">AD89</f>
        <v>0</v>
      </c>
      <c r="BJ89" s="66">
        <f t="shared" ref="BJ89:BJ122" si="15">AM89</f>
        <v>0</v>
      </c>
      <c r="BK89" s="66">
        <f t="shared" ref="BK89:BK122" si="16">BJ89+BI89</f>
        <v>0</v>
      </c>
    </row>
    <row r="90" spans="1:74">
      <c r="A90" s="95"/>
      <c r="B90" s="1251"/>
      <c r="C90" s="1251"/>
      <c r="D90" s="1252" t="s">
        <v>4</v>
      </c>
      <c r="E90" s="1252"/>
      <c r="F90" s="1252"/>
      <c r="G90" s="1252"/>
      <c r="H90" s="1252"/>
      <c r="I90" s="1252"/>
      <c r="J90" s="1252"/>
      <c r="K90" s="1252"/>
      <c r="L90" s="1252"/>
      <c r="M90" s="1252"/>
      <c r="N90" s="1252"/>
      <c r="O90" s="1252"/>
      <c r="P90" s="1242"/>
      <c r="Q90" s="1242"/>
      <c r="R90" s="1243"/>
      <c r="S90" s="1242" t="s">
        <v>5</v>
      </c>
      <c r="T90" s="1242" t="s">
        <v>5</v>
      </c>
      <c r="U90" s="1244"/>
      <c r="V90" s="1245"/>
      <c r="W90" s="1245"/>
      <c r="X90" s="1246">
        <v>85</v>
      </c>
      <c r="Y90" s="1247"/>
      <c r="Z90" s="1244">
        <v>85</v>
      </c>
      <c r="AA90" s="1246"/>
      <c r="AB90" s="1247"/>
      <c r="AC90" s="1244"/>
      <c r="AD90" s="1248">
        <f t="shared" si="7"/>
        <v>0</v>
      </c>
      <c r="AE90" s="1248"/>
      <c r="AF90" s="1248"/>
      <c r="AG90" s="1248">
        <f t="shared" si="8"/>
        <v>0</v>
      </c>
      <c r="AH90" s="1248"/>
      <c r="AI90" s="1248"/>
      <c r="AJ90" s="1248">
        <f t="shared" si="9"/>
        <v>0</v>
      </c>
      <c r="AK90" s="1248"/>
      <c r="AL90" s="1248"/>
      <c r="AM90" s="1249">
        <f t="shared" si="4"/>
        <v>0</v>
      </c>
      <c r="AN90" s="1249"/>
      <c r="AO90" s="1249"/>
      <c r="AP90" s="1249"/>
      <c r="AQ90" s="1250">
        <f t="shared" si="10"/>
        <v>0</v>
      </c>
      <c r="AR90" s="1250"/>
      <c r="AS90" s="1250"/>
      <c r="AT90" s="1250"/>
      <c r="AV90" s="74" t="str">
        <f t="shared" si="1"/>
        <v>GENERAL CONDITIONS</v>
      </c>
      <c r="AW90" s="307"/>
      <c r="AX90" s="99"/>
      <c r="AY90" s="99"/>
      <c r="AZ90" s="305"/>
      <c r="BA90" s="28">
        <f t="shared" si="5"/>
        <v>0</v>
      </c>
      <c r="BB90" s="28">
        <f t="shared" si="11"/>
        <v>0</v>
      </c>
      <c r="BC90" s="28">
        <f t="shared" si="12"/>
        <v>0</v>
      </c>
      <c r="BD90" s="28">
        <f t="shared" si="6"/>
        <v>0</v>
      </c>
      <c r="BE90" s="28">
        <f t="shared" si="13"/>
        <v>0</v>
      </c>
      <c r="BF90" s="28">
        <f t="shared" si="2"/>
        <v>0</v>
      </c>
      <c r="BG90" s="28">
        <f t="shared" si="3"/>
        <v>0</v>
      </c>
      <c r="BI90" s="66">
        <f t="shared" si="14"/>
        <v>0</v>
      </c>
      <c r="BJ90" s="66">
        <f t="shared" si="15"/>
        <v>0</v>
      </c>
      <c r="BK90" s="66">
        <f t="shared" si="16"/>
        <v>0</v>
      </c>
    </row>
    <row r="91" spans="1:74">
      <c r="A91" s="95"/>
      <c r="B91" s="1251"/>
      <c r="C91" s="1251"/>
      <c r="D91" s="1252" t="s">
        <v>303</v>
      </c>
      <c r="E91" s="1252"/>
      <c r="F91" s="1252"/>
      <c r="G91" s="1252"/>
      <c r="H91" s="1252"/>
      <c r="I91" s="1252"/>
      <c r="J91" s="1252"/>
      <c r="K91" s="1252"/>
      <c r="L91" s="1252"/>
      <c r="M91" s="1252"/>
      <c r="N91" s="1252"/>
      <c r="O91" s="1252"/>
      <c r="P91" s="1242"/>
      <c r="Q91" s="1242"/>
      <c r="R91" s="1243"/>
      <c r="S91" s="1242" t="s">
        <v>1</v>
      </c>
      <c r="T91" s="1242" t="s">
        <v>5</v>
      </c>
      <c r="U91" s="1244"/>
      <c r="V91" s="1245"/>
      <c r="W91" s="1245"/>
      <c r="X91" s="1246">
        <v>250</v>
      </c>
      <c r="Y91" s="1247"/>
      <c r="Z91" s="1244">
        <v>250</v>
      </c>
      <c r="AA91" s="1246"/>
      <c r="AB91" s="1247"/>
      <c r="AC91" s="1244"/>
      <c r="AD91" s="1248">
        <f t="shared" si="7"/>
        <v>0</v>
      </c>
      <c r="AE91" s="1248"/>
      <c r="AF91" s="1248"/>
      <c r="AG91" s="1248">
        <f t="shared" si="8"/>
        <v>0</v>
      </c>
      <c r="AH91" s="1248"/>
      <c r="AI91" s="1248"/>
      <c r="AJ91" s="1248">
        <f t="shared" si="9"/>
        <v>0</v>
      </c>
      <c r="AK91" s="1248"/>
      <c r="AL91" s="1248"/>
      <c r="AM91" s="1249">
        <f t="shared" si="4"/>
        <v>0</v>
      </c>
      <c r="AN91" s="1249"/>
      <c r="AO91" s="1249"/>
      <c r="AP91" s="1249"/>
      <c r="AQ91" s="1250">
        <f t="shared" si="10"/>
        <v>0</v>
      </c>
      <c r="AR91" s="1250"/>
      <c r="AS91" s="1250"/>
      <c r="AT91" s="1250"/>
      <c r="AV91" s="74" t="str">
        <f t="shared" si="1"/>
        <v>GENERAL CONDITIONS</v>
      </c>
      <c r="AW91" s="307"/>
      <c r="AX91" s="99"/>
      <c r="AY91" s="99"/>
      <c r="AZ91" s="305"/>
      <c r="BA91" s="28">
        <f t="shared" si="5"/>
        <v>0</v>
      </c>
      <c r="BB91" s="28">
        <f t="shared" si="11"/>
        <v>0</v>
      </c>
      <c r="BC91" s="28">
        <f t="shared" si="12"/>
        <v>0</v>
      </c>
      <c r="BD91" s="28">
        <f t="shared" si="6"/>
        <v>0</v>
      </c>
      <c r="BE91" s="28">
        <f t="shared" si="13"/>
        <v>0</v>
      </c>
      <c r="BF91" s="28">
        <f t="shared" si="2"/>
        <v>0</v>
      </c>
      <c r="BG91" s="28">
        <f t="shared" si="3"/>
        <v>0</v>
      </c>
      <c r="BI91" s="66">
        <f t="shared" si="14"/>
        <v>0</v>
      </c>
      <c r="BJ91" s="66">
        <f t="shared" si="15"/>
        <v>0</v>
      </c>
      <c r="BK91" s="66">
        <f t="shared" si="16"/>
        <v>0</v>
      </c>
    </row>
    <row r="92" spans="1:74">
      <c r="A92" s="95"/>
      <c r="B92" s="1251"/>
      <c r="C92" s="1251"/>
      <c r="D92" s="1252" t="s">
        <v>304</v>
      </c>
      <c r="E92" s="1252"/>
      <c r="F92" s="1252"/>
      <c r="G92" s="1252"/>
      <c r="H92" s="1252"/>
      <c r="I92" s="1252"/>
      <c r="J92" s="1252"/>
      <c r="K92" s="1252"/>
      <c r="L92" s="1252"/>
      <c r="M92" s="1252"/>
      <c r="N92" s="1252"/>
      <c r="O92" s="1252"/>
      <c r="P92" s="1242"/>
      <c r="Q92" s="1242"/>
      <c r="R92" s="1243"/>
      <c r="S92" s="1242" t="s">
        <v>0</v>
      </c>
      <c r="T92" s="1242" t="s">
        <v>5</v>
      </c>
      <c r="U92" s="1244">
        <v>45</v>
      </c>
      <c r="V92" s="1245"/>
      <c r="W92" s="1245"/>
      <c r="X92" s="1246">
        <v>50</v>
      </c>
      <c r="Y92" s="1247"/>
      <c r="Z92" s="1244">
        <v>50</v>
      </c>
      <c r="AA92" s="1246"/>
      <c r="AB92" s="1247"/>
      <c r="AC92" s="1244"/>
      <c r="AD92" s="1248">
        <f t="shared" si="7"/>
        <v>0</v>
      </c>
      <c r="AE92" s="1248"/>
      <c r="AF92" s="1248"/>
      <c r="AG92" s="1248">
        <f t="shared" si="8"/>
        <v>0</v>
      </c>
      <c r="AH92" s="1248"/>
      <c r="AI92" s="1248"/>
      <c r="AJ92" s="1248">
        <f t="shared" si="9"/>
        <v>0</v>
      </c>
      <c r="AK92" s="1248"/>
      <c r="AL92" s="1248"/>
      <c r="AM92" s="1249">
        <f t="shared" si="4"/>
        <v>0</v>
      </c>
      <c r="AN92" s="1249"/>
      <c r="AO92" s="1249"/>
      <c r="AP92" s="1249"/>
      <c r="AQ92" s="1250">
        <f t="shared" si="10"/>
        <v>0</v>
      </c>
      <c r="AR92" s="1250"/>
      <c r="AS92" s="1250"/>
      <c r="AT92" s="1250"/>
      <c r="AV92" s="74" t="str">
        <f t="shared" si="1"/>
        <v>GENERAL CONDITIONS</v>
      </c>
      <c r="AW92" s="307"/>
      <c r="AX92" s="99"/>
      <c r="AY92" s="99"/>
      <c r="AZ92" s="305"/>
      <c r="BA92" s="28">
        <f t="shared" si="5"/>
        <v>0</v>
      </c>
      <c r="BB92" s="28">
        <f t="shared" si="11"/>
        <v>0</v>
      </c>
      <c r="BC92" s="28">
        <f t="shared" si="12"/>
        <v>0</v>
      </c>
      <c r="BD92" s="28">
        <f t="shared" si="6"/>
        <v>0</v>
      </c>
      <c r="BE92" s="28">
        <f t="shared" si="13"/>
        <v>0</v>
      </c>
      <c r="BF92" s="28">
        <f t="shared" si="2"/>
        <v>0</v>
      </c>
      <c r="BG92" s="28">
        <f t="shared" si="3"/>
        <v>0</v>
      </c>
      <c r="BI92" s="66">
        <f t="shared" si="14"/>
        <v>0</v>
      </c>
      <c r="BJ92" s="66">
        <f t="shared" si="15"/>
        <v>0</v>
      </c>
      <c r="BK92" s="66">
        <f t="shared" si="16"/>
        <v>0</v>
      </c>
    </row>
    <row r="93" spans="1:74">
      <c r="A93" s="95"/>
      <c r="B93" s="1251"/>
      <c r="C93" s="1251"/>
      <c r="D93" s="1252" t="s">
        <v>40</v>
      </c>
      <c r="E93" s="1252"/>
      <c r="F93" s="1252"/>
      <c r="G93" s="1252"/>
      <c r="H93" s="1252"/>
      <c r="I93" s="1252"/>
      <c r="J93" s="1252"/>
      <c r="K93" s="1252"/>
      <c r="L93" s="1252"/>
      <c r="M93" s="1252"/>
      <c r="N93" s="1252"/>
      <c r="O93" s="1252"/>
      <c r="P93" s="1242"/>
      <c r="Q93" s="1242"/>
      <c r="R93" s="1243"/>
      <c r="S93" s="1242" t="s">
        <v>1</v>
      </c>
      <c r="T93" s="1242" t="s">
        <v>5</v>
      </c>
      <c r="U93" s="1244"/>
      <c r="V93" s="1245"/>
      <c r="W93" s="1245"/>
      <c r="X93" s="1246">
        <v>125</v>
      </c>
      <c r="Y93" s="1247"/>
      <c r="Z93" s="1244">
        <v>125</v>
      </c>
      <c r="AA93" s="1246"/>
      <c r="AB93" s="1247"/>
      <c r="AC93" s="1244"/>
      <c r="AD93" s="1248">
        <f t="shared" si="7"/>
        <v>0</v>
      </c>
      <c r="AE93" s="1248"/>
      <c r="AF93" s="1248"/>
      <c r="AG93" s="1248">
        <f t="shared" si="8"/>
        <v>0</v>
      </c>
      <c r="AH93" s="1248"/>
      <c r="AI93" s="1248"/>
      <c r="AJ93" s="1248">
        <f t="shared" si="9"/>
        <v>0</v>
      </c>
      <c r="AK93" s="1248"/>
      <c r="AL93" s="1248"/>
      <c r="AM93" s="1249">
        <f t="shared" si="4"/>
        <v>0</v>
      </c>
      <c r="AN93" s="1249"/>
      <c r="AO93" s="1249"/>
      <c r="AP93" s="1249"/>
      <c r="AQ93" s="1250">
        <f t="shared" si="10"/>
        <v>0</v>
      </c>
      <c r="AR93" s="1250"/>
      <c r="AS93" s="1250"/>
      <c r="AT93" s="1250"/>
      <c r="AV93" s="74" t="str">
        <f t="shared" si="1"/>
        <v>GENERAL CONDITIONS</v>
      </c>
      <c r="AW93" s="307"/>
      <c r="AX93" s="99"/>
      <c r="AY93" s="99"/>
      <c r="AZ93" s="305"/>
      <c r="BA93" s="28">
        <f t="shared" si="5"/>
        <v>0</v>
      </c>
      <c r="BB93" s="28">
        <f t="shared" si="11"/>
        <v>0</v>
      </c>
      <c r="BC93" s="28">
        <f t="shared" si="12"/>
        <v>0</v>
      </c>
      <c r="BD93" s="28">
        <f t="shared" si="6"/>
        <v>0</v>
      </c>
      <c r="BE93" s="28">
        <f t="shared" si="13"/>
        <v>0</v>
      </c>
      <c r="BF93" s="28">
        <f t="shared" si="2"/>
        <v>0</v>
      </c>
      <c r="BG93" s="28">
        <f t="shared" si="3"/>
        <v>0</v>
      </c>
      <c r="BI93" s="66">
        <f t="shared" si="14"/>
        <v>0</v>
      </c>
      <c r="BJ93" s="66">
        <f t="shared" si="15"/>
        <v>0</v>
      </c>
      <c r="BK93" s="66">
        <f t="shared" si="16"/>
        <v>0</v>
      </c>
    </row>
    <row r="94" spans="1:74">
      <c r="A94" s="95"/>
      <c r="B94" s="1251"/>
      <c r="C94" s="1251"/>
      <c r="D94" s="1252" t="s">
        <v>57</v>
      </c>
      <c r="E94" s="1252"/>
      <c r="F94" s="1252"/>
      <c r="G94" s="1252"/>
      <c r="H94" s="1252"/>
      <c r="I94" s="1252"/>
      <c r="J94" s="1252"/>
      <c r="K94" s="1252"/>
      <c r="L94" s="1252"/>
      <c r="M94" s="1252"/>
      <c r="N94" s="1252"/>
      <c r="O94" s="1252"/>
      <c r="P94" s="1242"/>
      <c r="Q94" s="1242"/>
      <c r="R94" s="1243"/>
      <c r="S94" s="1242" t="s">
        <v>401</v>
      </c>
      <c r="T94" s="1242" t="s">
        <v>5</v>
      </c>
      <c r="U94" s="1244"/>
      <c r="V94" s="1245"/>
      <c r="W94" s="1245"/>
      <c r="X94" s="1246">
        <v>250</v>
      </c>
      <c r="Y94" s="1247"/>
      <c r="Z94" s="1244">
        <v>250</v>
      </c>
      <c r="AA94" s="1246"/>
      <c r="AB94" s="1247"/>
      <c r="AC94" s="1244"/>
      <c r="AD94" s="1248">
        <f t="shared" si="7"/>
        <v>0</v>
      </c>
      <c r="AE94" s="1248"/>
      <c r="AF94" s="1248"/>
      <c r="AG94" s="1248">
        <f t="shared" si="8"/>
        <v>0</v>
      </c>
      <c r="AH94" s="1248"/>
      <c r="AI94" s="1248"/>
      <c r="AJ94" s="1248">
        <f t="shared" si="9"/>
        <v>0</v>
      </c>
      <c r="AK94" s="1248"/>
      <c r="AL94" s="1248"/>
      <c r="AM94" s="1249">
        <f t="shared" si="4"/>
        <v>0</v>
      </c>
      <c r="AN94" s="1249"/>
      <c r="AO94" s="1249"/>
      <c r="AP94" s="1249"/>
      <c r="AQ94" s="1250">
        <f t="shared" si="10"/>
        <v>0</v>
      </c>
      <c r="AR94" s="1250"/>
      <c r="AS94" s="1250"/>
      <c r="AT94" s="1250"/>
      <c r="AV94" s="74" t="str">
        <f t="shared" si="1"/>
        <v>GENERAL CONDITIONS</v>
      </c>
      <c r="AW94" s="307"/>
      <c r="AX94" s="99"/>
      <c r="AY94" s="99"/>
      <c r="AZ94" s="305"/>
      <c r="BA94" s="28">
        <f t="shared" si="5"/>
        <v>0</v>
      </c>
      <c r="BB94" s="28">
        <f t="shared" si="11"/>
        <v>0</v>
      </c>
      <c r="BC94" s="28">
        <f t="shared" si="12"/>
        <v>0</v>
      </c>
      <c r="BD94" s="28">
        <f t="shared" si="6"/>
        <v>0</v>
      </c>
      <c r="BE94" s="28">
        <f t="shared" si="13"/>
        <v>0</v>
      </c>
      <c r="BF94" s="28">
        <f t="shared" si="2"/>
        <v>0</v>
      </c>
      <c r="BG94" s="28">
        <f t="shared" si="3"/>
        <v>0</v>
      </c>
      <c r="BI94" s="66">
        <f t="shared" si="14"/>
        <v>0</v>
      </c>
      <c r="BJ94" s="66">
        <f t="shared" si="15"/>
        <v>0</v>
      </c>
      <c r="BK94" s="66">
        <f t="shared" si="16"/>
        <v>0</v>
      </c>
    </row>
    <row r="95" spans="1:74">
      <c r="A95" s="95"/>
      <c r="B95" s="1251"/>
      <c r="C95" s="1251"/>
      <c r="D95" s="1252" t="s">
        <v>242</v>
      </c>
      <c r="E95" s="1252"/>
      <c r="F95" s="1252"/>
      <c r="G95" s="1252"/>
      <c r="H95" s="1252"/>
      <c r="I95" s="1252"/>
      <c r="J95" s="1252"/>
      <c r="K95" s="1252"/>
      <c r="L95" s="1252"/>
      <c r="M95" s="1252"/>
      <c r="N95" s="1252"/>
      <c r="O95" s="1252"/>
      <c r="P95" s="1242"/>
      <c r="Q95" s="1242"/>
      <c r="R95" s="1243"/>
      <c r="S95" s="1242" t="s">
        <v>56</v>
      </c>
      <c r="T95" s="1242" t="s">
        <v>5</v>
      </c>
      <c r="U95" s="1244"/>
      <c r="V95" s="1245"/>
      <c r="W95" s="1245"/>
      <c r="X95" s="1246">
        <v>50</v>
      </c>
      <c r="Y95" s="1247"/>
      <c r="Z95" s="1244">
        <v>50</v>
      </c>
      <c r="AA95" s="1246"/>
      <c r="AB95" s="1247"/>
      <c r="AC95" s="1244"/>
      <c r="AD95" s="1248">
        <f t="shared" si="7"/>
        <v>0</v>
      </c>
      <c r="AE95" s="1248"/>
      <c r="AF95" s="1248"/>
      <c r="AG95" s="1248">
        <f t="shared" si="8"/>
        <v>0</v>
      </c>
      <c r="AH95" s="1248"/>
      <c r="AI95" s="1248"/>
      <c r="AJ95" s="1248">
        <f t="shared" si="9"/>
        <v>0</v>
      </c>
      <c r="AK95" s="1248"/>
      <c r="AL95" s="1248"/>
      <c r="AM95" s="1249">
        <f t="shared" si="4"/>
        <v>0</v>
      </c>
      <c r="AN95" s="1249"/>
      <c r="AO95" s="1249"/>
      <c r="AP95" s="1249"/>
      <c r="AQ95" s="1250">
        <f t="shared" si="10"/>
        <v>0</v>
      </c>
      <c r="AR95" s="1250"/>
      <c r="AS95" s="1250"/>
      <c r="AT95" s="1250"/>
      <c r="AV95" s="74" t="str">
        <f t="shared" si="1"/>
        <v>GENERAL CONDITIONS</v>
      </c>
      <c r="AW95" s="307"/>
      <c r="AX95" s="99"/>
      <c r="AY95" s="99"/>
      <c r="AZ95" s="305"/>
      <c r="BA95" s="28">
        <f t="shared" si="5"/>
        <v>0</v>
      </c>
      <c r="BB95" s="28">
        <f t="shared" si="11"/>
        <v>0</v>
      </c>
      <c r="BC95" s="28">
        <f t="shared" si="12"/>
        <v>0</v>
      </c>
      <c r="BD95" s="28">
        <f t="shared" si="6"/>
        <v>0</v>
      </c>
      <c r="BE95" s="28">
        <f t="shared" si="13"/>
        <v>0</v>
      </c>
      <c r="BF95" s="28">
        <f t="shared" si="2"/>
        <v>0</v>
      </c>
      <c r="BG95" s="28">
        <f t="shared" si="3"/>
        <v>0</v>
      </c>
      <c r="BI95" s="66">
        <f t="shared" si="14"/>
        <v>0</v>
      </c>
      <c r="BJ95" s="66">
        <f t="shared" si="15"/>
        <v>0</v>
      </c>
      <c r="BK95" s="66">
        <f t="shared" si="16"/>
        <v>0</v>
      </c>
    </row>
    <row r="96" spans="1:74">
      <c r="A96" s="95"/>
      <c r="B96" s="1251"/>
      <c r="C96" s="1251"/>
      <c r="D96" s="1252" t="s">
        <v>67</v>
      </c>
      <c r="E96" s="1252"/>
      <c r="F96" s="1252"/>
      <c r="G96" s="1252"/>
      <c r="H96" s="1252"/>
      <c r="I96" s="1252"/>
      <c r="J96" s="1252"/>
      <c r="K96" s="1252"/>
      <c r="L96" s="1252"/>
      <c r="M96" s="1252"/>
      <c r="N96" s="1252"/>
      <c r="O96" s="1252"/>
      <c r="P96" s="1242"/>
      <c r="Q96" s="1242"/>
      <c r="R96" s="1243"/>
      <c r="S96" s="1242" t="s">
        <v>56</v>
      </c>
      <c r="T96" s="1242" t="s">
        <v>5</v>
      </c>
      <c r="U96" s="1244">
        <v>1250</v>
      </c>
      <c r="V96" s="1245"/>
      <c r="W96" s="1245"/>
      <c r="X96" s="1246"/>
      <c r="Y96" s="1247"/>
      <c r="Z96" s="1244"/>
      <c r="AA96" s="1246"/>
      <c r="AB96" s="1247"/>
      <c r="AC96" s="1244"/>
      <c r="AD96" s="1248">
        <f t="shared" si="7"/>
        <v>0</v>
      </c>
      <c r="AE96" s="1248"/>
      <c r="AF96" s="1248"/>
      <c r="AG96" s="1248">
        <f t="shared" si="8"/>
        <v>0</v>
      </c>
      <c r="AH96" s="1248"/>
      <c r="AI96" s="1248"/>
      <c r="AJ96" s="1248">
        <f t="shared" si="9"/>
        <v>0</v>
      </c>
      <c r="AK96" s="1248"/>
      <c r="AL96" s="1248"/>
      <c r="AM96" s="1249">
        <f t="shared" si="4"/>
        <v>0</v>
      </c>
      <c r="AN96" s="1249"/>
      <c r="AO96" s="1249"/>
      <c r="AP96" s="1249"/>
      <c r="AQ96" s="1250">
        <f t="shared" si="10"/>
        <v>0</v>
      </c>
      <c r="AR96" s="1250"/>
      <c r="AS96" s="1250"/>
      <c r="AT96" s="1250"/>
      <c r="AV96" s="74" t="str">
        <f t="shared" si="1"/>
        <v>GENERAL CONDITIONS</v>
      </c>
      <c r="AW96" s="307"/>
      <c r="AX96" s="99"/>
      <c r="AY96" s="99"/>
      <c r="AZ96" s="305"/>
      <c r="BA96" s="28">
        <f t="shared" si="5"/>
        <v>0</v>
      </c>
      <c r="BB96" s="28">
        <f t="shared" si="11"/>
        <v>0</v>
      </c>
      <c r="BC96" s="28">
        <f t="shared" si="12"/>
        <v>0</v>
      </c>
      <c r="BD96" s="28">
        <f t="shared" si="6"/>
        <v>0</v>
      </c>
      <c r="BE96" s="28">
        <f t="shared" si="13"/>
        <v>0</v>
      </c>
      <c r="BF96" s="28">
        <f t="shared" si="2"/>
        <v>0</v>
      </c>
      <c r="BG96" s="28">
        <f t="shared" si="3"/>
        <v>0</v>
      </c>
      <c r="BI96" s="66">
        <f t="shared" si="14"/>
        <v>0</v>
      </c>
      <c r="BJ96" s="66">
        <f t="shared" si="15"/>
        <v>0</v>
      </c>
      <c r="BK96" s="66">
        <f t="shared" si="16"/>
        <v>0</v>
      </c>
    </row>
    <row r="97" spans="1:63">
      <c r="A97" s="95"/>
      <c r="B97" s="1251"/>
      <c r="C97" s="1251"/>
      <c r="D97" s="1252" t="s">
        <v>404</v>
      </c>
      <c r="E97" s="1252"/>
      <c r="F97" s="1252"/>
      <c r="G97" s="1252"/>
      <c r="H97" s="1252"/>
      <c r="I97" s="1252"/>
      <c r="J97" s="1252"/>
      <c r="K97" s="1252"/>
      <c r="L97" s="1252"/>
      <c r="M97" s="1252"/>
      <c r="N97" s="1252"/>
      <c r="O97" s="1252"/>
      <c r="P97" s="1242"/>
      <c r="Q97" s="1242"/>
      <c r="R97" s="1243"/>
      <c r="S97" s="1242" t="s">
        <v>13</v>
      </c>
      <c r="T97" s="1242" t="s">
        <v>5</v>
      </c>
      <c r="U97" s="1244"/>
      <c r="V97" s="1245"/>
      <c r="W97" s="1245"/>
      <c r="X97" s="1246"/>
      <c r="Y97" s="1247"/>
      <c r="Z97" s="1244"/>
      <c r="AA97" s="1246">
        <v>100</v>
      </c>
      <c r="AB97" s="1247"/>
      <c r="AC97" s="1244"/>
      <c r="AD97" s="1248">
        <f t="shared" si="7"/>
        <v>0</v>
      </c>
      <c r="AE97" s="1248"/>
      <c r="AF97" s="1248"/>
      <c r="AG97" s="1248">
        <f t="shared" si="8"/>
        <v>0</v>
      </c>
      <c r="AH97" s="1248"/>
      <c r="AI97" s="1248"/>
      <c r="AJ97" s="1248">
        <f t="shared" si="9"/>
        <v>0</v>
      </c>
      <c r="AK97" s="1248"/>
      <c r="AL97" s="1248"/>
      <c r="AM97" s="1249">
        <f t="shared" si="4"/>
        <v>0</v>
      </c>
      <c r="AN97" s="1249"/>
      <c r="AO97" s="1249"/>
      <c r="AP97" s="1249"/>
      <c r="AQ97" s="1250">
        <f t="shared" si="10"/>
        <v>0</v>
      </c>
      <c r="AR97" s="1250"/>
      <c r="AS97" s="1250"/>
      <c r="AT97" s="1250"/>
      <c r="AV97" s="74" t="str">
        <f t="shared" si="1"/>
        <v>GENERAL CONDITIONS</v>
      </c>
      <c r="AW97" s="307"/>
      <c r="AX97" s="99"/>
      <c r="AY97" s="99"/>
      <c r="AZ97" s="305"/>
      <c r="BA97" s="28">
        <f t="shared" si="5"/>
        <v>0</v>
      </c>
      <c r="BB97" s="28">
        <f t="shared" si="11"/>
        <v>0</v>
      </c>
      <c r="BC97" s="28">
        <f t="shared" si="12"/>
        <v>0</v>
      </c>
      <c r="BD97" s="28">
        <f t="shared" si="6"/>
        <v>0</v>
      </c>
      <c r="BE97" s="28">
        <f t="shared" si="13"/>
        <v>0</v>
      </c>
      <c r="BF97" s="28">
        <f t="shared" si="2"/>
        <v>0</v>
      </c>
      <c r="BG97" s="28">
        <f t="shared" si="3"/>
        <v>0</v>
      </c>
      <c r="BI97" s="66">
        <f t="shared" si="14"/>
        <v>0</v>
      </c>
      <c r="BJ97" s="66">
        <f t="shared" si="15"/>
        <v>0</v>
      </c>
      <c r="BK97" s="66">
        <f t="shared" si="16"/>
        <v>0</v>
      </c>
    </row>
    <row r="98" spans="1:63">
      <c r="A98" s="95"/>
      <c r="B98" s="1251"/>
      <c r="C98" s="1251"/>
      <c r="D98" s="1252" t="s">
        <v>405</v>
      </c>
      <c r="E98" s="1252"/>
      <c r="F98" s="1252"/>
      <c r="G98" s="1252"/>
      <c r="H98" s="1252"/>
      <c r="I98" s="1252"/>
      <c r="J98" s="1252"/>
      <c r="K98" s="1252"/>
      <c r="L98" s="1252"/>
      <c r="M98" s="1252"/>
      <c r="N98" s="1252"/>
      <c r="O98" s="1252"/>
      <c r="P98" s="1242"/>
      <c r="Q98" s="1242"/>
      <c r="R98" s="1243"/>
      <c r="S98" s="1242" t="s">
        <v>13</v>
      </c>
      <c r="T98" s="1242" t="s">
        <v>5</v>
      </c>
      <c r="U98" s="1244"/>
      <c r="V98" s="1245"/>
      <c r="W98" s="1245"/>
      <c r="X98" s="1246"/>
      <c r="Y98" s="1247"/>
      <c r="Z98" s="1244"/>
      <c r="AA98" s="1246">
        <v>125</v>
      </c>
      <c r="AB98" s="1247"/>
      <c r="AC98" s="1244"/>
      <c r="AD98" s="1248">
        <f t="shared" si="7"/>
        <v>0</v>
      </c>
      <c r="AE98" s="1248"/>
      <c r="AF98" s="1248"/>
      <c r="AG98" s="1248">
        <f t="shared" si="8"/>
        <v>0</v>
      </c>
      <c r="AH98" s="1248"/>
      <c r="AI98" s="1248"/>
      <c r="AJ98" s="1248">
        <f t="shared" si="9"/>
        <v>0</v>
      </c>
      <c r="AK98" s="1248"/>
      <c r="AL98" s="1248"/>
      <c r="AM98" s="1249">
        <f t="shared" si="4"/>
        <v>0</v>
      </c>
      <c r="AN98" s="1249"/>
      <c r="AO98" s="1249"/>
      <c r="AP98" s="1249"/>
      <c r="AQ98" s="1250">
        <f t="shared" si="10"/>
        <v>0</v>
      </c>
      <c r="AR98" s="1250"/>
      <c r="AS98" s="1250"/>
      <c r="AT98" s="1250"/>
      <c r="AV98" s="74" t="str">
        <f t="shared" si="1"/>
        <v>GENERAL CONDITIONS</v>
      </c>
      <c r="AW98" s="307"/>
      <c r="AX98" s="99"/>
      <c r="AY98" s="99"/>
      <c r="AZ98" s="305"/>
      <c r="BA98" s="28">
        <f t="shared" si="5"/>
        <v>0</v>
      </c>
      <c r="BB98" s="28">
        <f t="shared" si="11"/>
        <v>0</v>
      </c>
      <c r="BC98" s="28">
        <f t="shared" si="12"/>
        <v>0</v>
      </c>
      <c r="BD98" s="28">
        <f t="shared" si="6"/>
        <v>0</v>
      </c>
      <c r="BE98" s="28">
        <f t="shared" si="13"/>
        <v>0</v>
      </c>
      <c r="BF98" s="28">
        <f t="shared" si="2"/>
        <v>0</v>
      </c>
      <c r="BG98" s="28">
        <f t="shared" si="3"/>
        <v>0</v>
      </c>
      <c r="BI98" s="66">
        <f t="shared" si="14"/>
        <v>0</v>
      </c>
      <c r="BJ98" s="66">
        <f t="shared" si="15"/>
        <v>0</v>
      </c>
      <c r="BK98" s="66">
        <f t="shared" si="16"/>
        <v>0</v>
      </c>
    </row>
    <row r="99" spans="1:63">
      <c r="A99" s="95"/>
      <c r="B99" s="1251"/>
      <c r="C99" s="1251"/>
      <c r="D99" s="1252" t="s">
        <v>68</v>
      </c>
      <c r="E99" s="1252"/>
      <c r="F99" s="1252"/>
      <c r="G99" s="1252"/>
      <c r="H99" s="1252"/>
      <c r="I99" s="1252"/>
      <c r="J99" s="1252"/>
      <c r="K99" s="1252"/>
      <c r="L99" s="1252"/>
      <c r="M99" s="1252"/>
      <c r="N99" s="1252"/>
      <c r="O99" s="1252"/>
      <c r="P99" s="1242"/>
      <c r="Q99" s="1242"/>
      <c r="R99" s="1243"/>
      <c r="S99" s="1242" t="s">
        <v>1</v>
      </c>
      <c r="T99" s="1242" t="s">
        <v>5</v>
      </c>
      <c r="U99" s="1244"/>
      <c r="V99" s="1245"/>
      <c r="W99" s="1245"/>
      <c r="X99" s="1246"/>
      <c r="Y99" s="1247"/>
      <c r="Z99" s="1244"/>
      <c r="AA99" s="1246">
        <v>350</v>
      </c>
      <c r="AB99" s="1247"/>
      <c r="AC99" s="1244"/>
      <c r="AD99" s="1248">
        <f t="shared" si="7"/>
        <v>0</v>
      </c>
      <c r="AE99" s="1248"/>
      <c r="AF99" s="1248"/>
      <c r="AG99" s="1248">
        <f t="shared" si="8"/>
        <v>0</v>
      </c>
      <c r="AH99" s="1248"/>
      <c r="AI99" s="1248"/>
      <c r="AJ99" s="1248">
        <f t="shared" si="9"/>
        <v>0</v>
      </c>
      <c r="AK99" s="1248"/>
      <c r="AL99" s="1248"/>
      <c r="AM99" s="1249">
        <f t="shared" si="4"/>
        <v>0</v>
      </c>
      <c r="AN99" s="1249"/>
      <c r="AO99" s="1249"/>
      <c r="AP99" s="1249"/>
      <c r="AQ99" s="1250">
        <f t="shared" si="10"/>
        <v>0</v>
      </c>
      <c r="AR99" s="1250"/>
      <c r="AS99" s="1250"/>
      <c r="AT99" s="1250"/>
      <c r="AV99" s="74" t="str">
        <f t="shared" si="1"/>
        <v>GENERAL CONDITIONS</v>
      </c>
      <c r="AW99" s="307"/>
      <c r="AX99" s="99"/>
      <c r="AY99" s="99"/>
      <c r="AZ99" s="305"/>
      <c r="BA99" s="28">
        <f t="shared" si="5"/>
        <v>0</v>
      </c>
      <c r="BB99" s="28">
        <f t="shared" si="11"/>
        <v>0</v>
      </c>
      <c r="BC99" s="28">
        <f t="shared" si="12"/>
        <v>0</v>
      </c>
      <c r="BD99" s="28">
        <f t="shared" si="6"/>
        <v>0</v>
      </c>
      <c r="BE99" s="28">
        <f t="shared" si="13"/>
        <v>0</v>
      </c>
      <c r="BF99" s="28">
        <f t="shared" si="2"/>
        <v>0</v>
      </c>
      <c r="BG99" s="28">
        <f t="shared" si="3"/>
        <v>0</v>
      </c>
      <c r="BI99" s="66">
        <f t="shared" si="14"/>
        <v>0</v>
      </c>
      <c r="BJ99" s="66">
        <f t="shared" si="15"/>
        <v>0</v>
      </c>
      <c r="BK99" s="66">
        <f t="shared" si="16"/>
        <v>0</v>
      </c>
    </row>
    <row r="100" spans="1:63">
      <c r="A100" s="95"/>
      <c r="B100" s="1251"/>
      <c r="C100" s="1251"/>
      <c r="D100" s="1252" t="s">
        <v>88</v>
      </c>
      <c r="E100" s="1252"/>
      <c r="F100" s="1252"/>
      <c r="G100" s="1252"/>
      <c r="H100" s="1252"/>
      <c r="I100" s="1252"/>
      <c r="J100" s="1252"/>
      <c r="K100" s="1252"/>
      <c r="L100" s="1252"/>
      <c r="M100" s="1252"/>
      <c r="N100" s="1252"/>
      <c r="O100" s="1252"/>
      <c r="P100" s="1242"/>
      <c r="Q100" s="1242"/>
      <c r="R100" s="1243"/>
      <c r="S100" s="1242" t="s">
        <v>0</v>
      </c>
      <c r="T100" s="1242" t="s">
        <v>5</v>
      </c>
      <c r="U100" s="1244"/>
      <c r="V100" s="1245"/>
      <c r="W100" s="1245"/>
      <c r="X100" s="1246">
        <v>75</v>
      </c>
      <c r="Y100" s="1247"/>
      <c r="Z100" s="1244"/>
      <c r="AA100" s="1246"/>
      <c r="AB100" s="1247"/>
      <c r="AC100" s="1244"/>
      <c r="AD100" s="1248">
        <f t="shared" si="7"/>
        <v>0</v>
      </c>
      <c r="AE100" s="1248"/>
      <c r="AF100" s="1248"/>
      <c r="AG100" s="1248">
        <f t="shared" si="8"/>
        <v>0</v>
      </c>
      <c r="AH100" s="1248"/>
      <c r="AI100" s="1248"/>
      <c r="AJ100" s="1248">
        <f t="shared" si="9"/>
        <v>0</v>
      </c>
      <c r="AK100" s="1248"/>
      <c r="AL100" s="1248"/>
      <c r="AM100" s="1249">
        <f t="shared" si="4"/>
        <v>0</v>
      </c>
      <c r="AN100" s="1249"/>
      <c r="AO100" s="1249"/>
      <c r="AP100" s="1249"/>
      <c r="AQ100" s="1250">
        <f t="shared" si="10"/>
        <v>0</v>
      </c>
      <c r="AR100" s="1250"/>
      <c r="AS100" s="1250"/>
      <c r="AT100" s="1250"/>
      <c r="AV100" s="74" t="str">
        <f t="shared" si="1"/>
        <v>GENERAL CONDITIONS</v>
      </c>
      <c r="AW100" s="307"/>
      <c r="AX100" s="99"/>
      <c r="AY100" s="99"/>
      <c r="AZ100" s="305"/>
      <c r="BA100" s="28">
        <f t="shared" si="5"/>
        <v>0</v>
      </c>
      <c r="BB100" s="28">
        <f t="shared" si="11"/>
        <v>0</v>
      </c>
      <c r="BC100" s="28">
        <f t="shared" si="12"/>
        <v>0</v>
      </c>
      <c r="BD100" s="28">
        <f t="shared" si="6"/>
        <v>0</v>
      </c>
      <c r="BE100" s="28">
        <f t="shared" si="13"/>
        <v>0</v>
      </c>
      <c r="BF100" s="28">
        <f t="shared" si="2"/>
        <v>0</v>
      </c>
      <c r="BG100" s="28">
        <f t="shared" si="3"/>
        <v>0</v>
      </c>
      <c r="BI100" s="66">
        <f t="shared" si="14"/>
        <v>0</v>
      </c>
      <c r="BJ100" s="66">
        <f t="shared" si="15"/>
        <v>0</v>
      </c>
      <c r="BK100" s="66">
        <f t="shared" si="16"/>
        <v>0</v>
      </c>
    </row>
    <row r="101" spans="1:63">
      <c r="A101" s="95"/>
      <c r="B101" s="1251"/>
      <c r="C101" s="1251"/>
      <c r="D101" s="1252" t="s">
        <v>89</v>
      </c>
      <c r="E101" s="1252"/>
      <c r="F101" s="1252"/>
      <c r="G101" s="1252"/>
      <c r="H101" s="1252"/>
      <c r="I101" s="1252"/>
      <c r="J101" s="1252"/>
      <c r="K101" s="1252"/>
      <c r="L101" s="1252"/>
      <c r="M101" s="1252"/>
      <c r="N101" s="1252"/>
      <c r="O101" s="1252"/>
      <c r="P101" s="1242"/>
      <c r="Q101" s="1242"/>
      <c r="R101" s="1243"/>
      <c r="S101" s="1242" t="s">
        <v>13</v>
      </c>
      <c r="T101" s="1242"/>
      <c r="U101" s="1244">
        <v>20</v>
      </c>
      <c r="V101" s="1245"/>
      <c r="W101" s="1245"/>
      <c r="X101" s="1245"/>
      <c r="Y101" s="1245"/>
      <c r="Z101" s="1245"/>
      <c r="AA101" s="1246"/>
      <c r="AB101" s="1247"/>
      <c r="AC101" s="1244"/>
      <c r="AD101" s="1248">
        <f t="shared" si="7"/>
        <v>0</v>
      </c>
      <c r="AE101" s="1248"/>
      <c r="AF101" s="1248"/>
      <c r="AG101" s="1248">
        <f t="shared" si="8"/>
        <v>0</v>
      </c>
      <c r="AH101" s="1248"/>
      <c r="AI101" s="1248"/>
      <c r="AJ101" s="1248">
        <f t="shared" si="9"/>
        <v>0</v>
      </c>
      <c r="AK101" s="1248"/>
      <c r="AL101" s="1248"/>
      <c r="AM101" s="1249">
        <f t="shared" si="4"/>
        <v>0</v>
      </c>
      <c r="AN101" s="1249"/>
      <c r="AO101" s="1249"/>
      <c r="AP101" s="1249"/>
      <c r="AQ101" s="1250">
        <f t="shared" si="10"/>
        <v>0</v>
      </c>
      <c r="AR101" s="1250"/>
      <c r="AS101" s="1250"/>
      <c r="AT101" s="1250"/>
      <c r="AV101" s="74" t="str">
        <f t="shared" si="1"/>
        <v>GENERAL CONDITIONS</v>
      </c>
      <c r="AW101" s="307"/>
      <c r="AX101" s="99"/>
      <c r="AY101" s="99"/>
      <c r="AZ101" s="305"/>
      <c r="BA101" s="28">
        <f t="shared" si="5"/>
        <v>0</v>
      </c>
      <c r="BB101" s="28">
        <f t="shared" si="11"/>
        <v>0</v>
      </c>
      <c r="BC101" s="28">
        <f t="shared" si="12"/>
        <v>0</v>
      </c>
      <c r="BD101" s="28">
        <f t="shared" si="6"/>
        <v>0</v>
      </c>
      <c r="BE101" s="28">
        <f t="shared" si="13"/>
        <v>0</v>
      </c>
      <c r="BF101" s="28">
        <f t="shared" si="2"/>
        <v>0</v>
      </c>
      <c r="BG101" s="28">
        <f t="shared" si="3"/>
        <v>0</v>
      </c>
      <c r="BI101" s="66">
        <f t="shared" si="14"/>
        <v>0</v>
      </c>
      <c r="BJ101" s="66">
        <f t="shared" si="15"/>
        <v>0</v>
      </c>
      <c r="BK101" s="66">
        <f t="shared" si="16"/>
        <v>0</v>
      </c>
    </row>
    <row r="102" spans="1:63">
      <c r="A102" s="95"/>
      <c r="B102" s="1251"/>
      <c r="C102" s="1251"/>
      <c r="D102" s="1252"/>
      <c r="E102" s="1252"/>
      <c r="F102" s="1252"/>
      <c r="G102" s="1252"/>
      <c r="H102" s="1252"/>
      <c r="I102" s="1252"/>
      <c r="J102" s="1252"/>
      <c r="K102" s="1252"/>
      <c r="L102" s="1252"/>
      <c r="M102" s="1252"/>
      <c r="N102" s="1252"/>
      <c r="O102" s="1252"/>
      <c r="P102" s="1242"/>
      <c r="Q102" s="1242"/>
      <c r="R102" s="1243"/>
      <c r="S102" s="1242"/>
      <c r="T102" s="1242"/>
      <c r="U102" s="1244"/>
      <c r="V102" s="1245"/>
      <c r="W102" s="1245"/>
      <c r="X102" s="1246"/>
      <c r="Y102" s="1247"/>
      <c r="Z102" s="1244"/>
      <c r="AA102" s="1246"/>
      <c r="AB102" s="1247"/>
      <c r="AC102" s="1244"/>
      <c r="AD102" s="1248">
        <f t="shared" si="7"/>
        <v>0</v>
      </c>
      <c r="AE102" s="1248"/>
      <c r="AF102" s="1248"/>
      <c r="AG102" s="1248">
        <f t="shared" si="8"/>
        <v>0</v>
      </c>
      <c r="AH102" s="1248"/>
      <c r="AI102" s="1248"/>
      <c r="AJ102" s="1248">
        <f t="shared" si="9"/>
        <v>0</v>
      </c>
      <c r="AK102" s="1248"/>
      <c r="AL102" s="1248"/>
      <c r="AM102" s="1249">
        <f t="shared" si="4"/>
        <v>0</v>
      </c>
      <c r="AN102" s="1249"/>
      <c r="AO102" s="1249"/>
      <c r="AP102" s="1249"/>
      <c r="AQ102" s="1250">
        <f t="shared" si="10"/>
        <v>0</v>
      </c>
      <c r="AR102" s="1250"/>
      <c r="AS102" s="1250"/>
      <c r="AT102" s="1250"/>
      <c r="AV102" s="74" t="str">
        <f t="shared" si="1"/>
        <v>GENERAL CONDITIONS</v>
      </c>
      <c r="AW102" s="307"/>
      <c r="AX102" s="99"/>
      <c r="AY102" s="99"/>
      <c r="AZ102" s="305"/>
      <c r="BA102" s="28">
        <f t="shared" si="5"/>
        <v>0</v>
      </c>
      <c r="BB102" s="28">
        <f t="shared" si="11"/>
        <v>0</v>
      </c>
      <c r="BC102" s="28">
        <f t="shared" si="12"/>
        <v>0</v>
      </c>
      <c r="BD102" s="28">
        <f t="shared" si="6"/>
        <v>0</v>
      </c>
      <c r="BE102" s="28">
        <f t="shared" si="13"/>
        <v>0</v>
      </c>
      <c r="BF102" s="28">
        <f t="shared" si="2"/>
        <v>0</v>
      </c>
      <c r="BG102" s="28">
        <f t="shared" si="3"/>
        <v>0</v>
      </c>
      <c r="BI102" s="66">
        <f t="shared" si="14"/>
        <v>0</v>
      </c>
      <c r="BJ102" s="66">
        <f t="shared" si="15"/>
        <v>0</v>
      </c>
      <c r="BK102" s="66">
        <f t="shared" si="16"/>
        <v>0</v>
      </c>
    </row>
    <row r="103" spans="1:63">
      <c r="A103" s="95"/>
      <c r="B103" s="1251"/>
      <c r="C103" s="1251"/>
      <c r="D103" s="1252"/>
      <c r="E103" s="1252"/>
      <c r="F103" s="1252"/>
      <c r="G103" s="1252"/>
      <c r="H103" s="1252"/>
      <c r="I103" s="1252"/>
      <c r="J103" s="1252"/>
      <c r="K103" s="1252"/>
      <c r="L103" s="1252"/>
      <c r="M103" s="1252"/>
      <c r="N103" s="1252"/>
      <c r="O103" s="1252"/>
      <c r="P103" s="1242"/>
      <c r="Q103" s="1242"/>
      <c r="R103" s="1243"/>
      <c r="S103" s="1242"/>
      <c r="T103" s="1242"/>
      <c r="U103" s="1244"/>
      <c r="V103" s="1245"/>
      <c r="W103" s="1245"/>
      <c r="X103" s="1246"/>
      <c r="Y103" s="1247"/>
      <c r="Z103" s="1244"/>
      <c r="AA103" s="1246"/>
      <c r="AB103" s="1247"/>
      <c r="AC103" s="1244"/>
      <c r="AD103" s="1248">
        <f t="shared" si="7"/>
        <v>0</v>
      </c>
      <c r="AE103" s="1248"/>
      <c r="AF103" s="1248"/>
      <c r="AG103" s="1248">
        <f t="shared" si="8"/>
        <v>0</v>
      </c>
      <c r="AH103" s="1248"/>
      <c r="AI103" s="1248"/>
      <c r="AJ103" s="1248">
        <f t="shared" si="9"/>
        <v>0</v>
      </c>
      <c r="AK103" s="1248"/>
      <c r="AL103" s="1248"/>
      <c r="AM103" s="1249">
        <f t="shared" si="4"/>
        <v>0</v>
      </c>
      <c r="AN103" s="1249"/>
      <c r="AO103" s="1249"/>
      <c r="AP103" s="1249"/>
      <c r="AQ103" s="1250">
        <f t="shared" si="10"/>
        <v>0</v>
      </c>
      <c r="AR103" s="1250"/>
      <c r="AS103" s="1250"/>
      <c r="AT103" s="1250"/>
      <c r="AV103" s="74" t="str">
        <f t="shared" si="1"/>
        <v>GENERAL CONDITIONS</v>
      </c>
      <c r="AW103" s="307"/>
      <c r="AX103" s="99"/>
      <c r="AY103" s="99"/>
      <c r="AZ103" s="305"/>
      <c r="BA103" s="28">
        <f t="shared" si="5"/>
        <v>0</v>
      </c>
      <c r="BB103" s="28">
        <f t="shared" si="11"/>
        <v>0</v>
      </c>
      <c r="BC103" s="28">
        <f t="shared" si="12"/>
        <v>0</v>
      </c>
      <c r="BD103" s="28">
        <f t="shared" si="6"/>
        <v>0</v>
      </c>
      <c r="BE103" s="28">
        <f t="shared" si="13"/>
        <v>0</v>
      </c>
      <c r="BF103" s="28">
        <f t="shared" si="2"/>
        <v>0</v>
      </c>
      <c r="BG103" s="28">
        <f t="shared" si="3"/>
        <v>0</v>
      </c>
      <c r="BI103" s="66">
        <f t="shared" si="14"/>
        <v>0</v>
      </c>
      <c r="BJ103" s="66">
        <f t="shared" si="15"/>
        <v>0</v>
      </c>
      <c r="BK103" s="66">
        <f t="shared" si="16"/>
        <v>0</v>
      </c>
    </row>
    <row r="104" spans="1:63">
      <c r="A104" s="95"/>
      <c r="B104" s="1251"/>
      <c r="C104" s="1251"/>
      <c r="D104" s="1252"/>
      <c r="E104" s="1252"/>
      <c r="F104" s="1252"/>
      <c r="G104" s="1252"/>
      <c r="H104" s="1252"/>
      <c r="I104" s="1252"/>
      <c r="J104" s="1252"/>
      <c r="K104" s="1252"/>
      <c r="L104" s="1252"/>
      <c r="M104" s="1252"/>
      <c r="N104" s="1252"/>
      <c r="O104" s="1252"/>
      <c r="P104" s="1242"/>
      <c r="Q104" s="1242"/>
      <c r="R104" s="1243"/>
      <c r="S104" s="1242"/>
      <c r="T104" s="1242"/>
      <c r="U104" s="1244"/>
      <c r="V104" s="1245"/>
      <c r="W104" s="1245"/>
      <c r="X104" s="1245"/>
      <c r="Y104" s="1245"/>
      <c r="Z104" s="1245"/>
      <c r="AA104" s="1246"/>
      <c r="AB104" s="1247"/>
      <c r="AC104" s="1244"/>
      <c r="AD104" s="1248">
        <f t="shared" si="7"/>
        <v>0</v>
      </c>
      <c r="AE104" s="1248"/>
      <c r="AF104" s="1248"/>
      <c r="AG104" s="1248">
        <f t="shared" si="8"/>
        <v>0</v>
      </c>
      <c r="AH104" s="1248"/>
      <c r="AI104" s="1248"/>
      <c r="AJ104" s="1248">
        <f t="shared" si="9"/>
        <v>0</v>
      </c>
      <c r="AK104" s="1248"/>
      <c r="AL104" s="1248"/>
      <c r="AM104" s="1249">
        <f t="shared" si="4"/>
        <v>0</v>
      </c>
      <c r="AN104" s="1249"/>
      <c r="AO104" s="1249"/>
      <c r="AP104" s="1249"/>
      <c r="AQ104" s="1250">
        <f t="shared" si="10"/>
        <v>0</v>
      </c>
      <c r="AR104" s="1250"/>
      <c r="AS104" s="1250"/>
      <c r="AT104" s="1250"/>
      <c r="AV104" s="74" t="str">
        <f t="shared" si="1"/>
        <v>GENERAL CONDITIONS</v>
      </c>
      <c r="AW104" s="307"/>
      <c r="AX104" s="99"/>
      <c r="AY104" s="99"/>
      <c r="AZ104" s="305"/>
      <c r="BA104" s="28">
        <f t="shared" si="5"/>
        <v>0</v>
      </c>
      <c r="BB104" s="28">
        <f t="shared" si="11"/>
        <v>0</v>
      </c>
      <c r="BC104" s="28">
        <f t="shared" si="12"/>
        <v>0</v>
      </c>
      <c r="BD104" s="28">
        <f t="shared" si="6"/>
        <v>0</v>
      </c>
      <c r="BE104" s="28">
        <f t="shared" si="13"/>
        <v>0</v>
      </c>
      <c r="BF104" s="28">
        <f t="shared" si="2"/>
        <v>0</v>
      </c>
      <c r="BG104" s="28">
        <f t="shared" si="3"/>
        <v>0</v>
      </c>
      <c r="BI104" s="66">
        <f t="shared" si="14"/>
        <v>0</v>
      </c>
      <c r="BJ104" s="66">
        <f t="shared" si="15"/>
        <v>0</v>
      </c>
      <c r="BK104" s="66">
        <f t="shared" si="16"/>
        <v>0</v>
      </c>
    </row>
    <row r="105" spans="1:63">
      <c r="A105" s="95"/>
      <c r="B105" s="1251"/>
      <c r="C105" s="1251"/>
      <c r="D105" s="1252"/>
      <c r="E105" s="1252"/>
      <c r="F105" s="1252"/>
      <c r="G105" s="1252"/>
      <c r="H105" s="1252"/>
      <c r="I105" s="1252"/>
      <c r="J105" s="1252"/>
      <c r="K105" s="1252"/>
      <c r="L105" s="1252"/>
      <c r="M105" s="1252"/>
      <c r="N105" s="1252"/>
      <c r="O105" s="1252"/>
      <c r="P105" s="1242"/>
      <c r="Q105" s="1242"/>
      <c r="R105" s="1243"/>
      <c r="S105" s="1242"/>
      <c r="T105" s="1242"/>
      <c r="U105" s="1244"/>
      <c r="V105" s="1245"/>
      <c r="W105" s="1245"/>
      <c r="X105" s="1245"/>
      <c r="Y105" s="1245"/>
      <c r="Z105" s="1245"/>
      <c r="AA105" s="1246"/>
      <c r="AB105" s="1247"/>
      <c r="AC105" s="1244"/>
      <c r="AD105" s="1248">
        <f t="shared" ref="AD105:AD113" si="17">((P105*U105)-AM105)</f>
        <v>0</v>
      </c>
      <c r="AE105" s="1248"/>
      <c r="AF105" s="1248"/>
      <c r="AG105" s="1248">
        <f t="shared" si="8"/>
        <v>0</v>
      </c>
      <c r="AH105" s="1248"/>
      <c r="AI105" s="1248"/>
      <c r="AJ105" s="1248">
        <f t="shared" ref="AJ105:AJ113" si="18">P105*AA105</f>
        <v>0</v>
      </c>
      <c r="AK105" s="1248"/>
      <c r="AL105" s="1248"/>
      <c r="AM105" s="1249">
        <f t="shared" si="4"/>
        <v>0</v>
      </c>
      <c r="AN105" s="1249"/>
      <c r="AO105" s="1249"/>
      <c r="AP105" s="1249"/>
      <c r="AQ105" s="1250">
        <f t="shared" ref="AQ105:AQ113" si="19">SUM(AD105:AL105)</f>
        <v>0</v>
      </c>
      <c r="AR105" s="1250"/>
      <c r="AS105" s="1250"/>
      <c r="AT105" s="1250"/>
      <c r="AV105" s="74" t="str">
        <f t="shared" si="1"/>
        <v>GENERAL CONDITIONS</v>
      </c>
      <c r="AW105" s="307"/>
      <c r="AX105" s="99"/>
      <c r="AY105" s="99"/>
      <c r="AZ105" s="305"/>
      <c r="BA105" s="28">
        <f t="shared" ref="BA105:BA113" si="20">AD105</f>
        <v>0</v>
      </c>
      <c r="BB105" s="28">
        <f t="shared" ref="BB105:BB113" si="21">AG105</f>
        <v>0</v>
      </c>
      <c r="BC105" s="28">
        <f t="shared" ref="BC105:BC113" si="22">AJ105</f>
        <v>0</v>
      </c>
      <c r="BD105" s="28">
        <f t="shared" ref="BD105:BD113" si="23">IF(B105="x",1,0)</f>
        <v>0</v>
      </c>
      <c r="BE105" s="28">
        <f t="shared" ref="BE105:BE113" si="24">SUM(BA105:BC105)</f>
        <v>0</v>
      </c>
      <c r="BF105" s="28">
        <f t="shared" ref="BF105:BF113" si="25">AQ105</f>
        <v>0</v>
      </c>
      <c r="BG105" s="28">
        <f t="shared" ref="BG105:BG113" si="26">AM105</f>
        <v>0</v>
      </c>
      <c r="BI105" s="66">
        <f t="shared" ref="BI105:BI113" si="27">AD105</f>
        <v>0</v>
      </c>
      <c r="BJ105" s="66">
        <f t="shared" ref="BJ105:BJ113" si="28">AM105</f>
        <v>0</v>
      </c>
      <c r="BK105" s="66">
        <f t="shared" ref="BK105:BK113" si="29">BJ105+BI105</f>
        <v>0</v>
      </c>
    </row>
    <row r="106" spans="1:63">
      <c r="A106" s="95"/>
      <c r="B106" s="1251"/>
      <c r="C106" s="1251"/>
      <c r="D106" s="1252"/>
      <c r="E106" s="1252"/>
      <c r="F106" s="1252"/>
      <c r="G106" s="1252"/>
      <c r="H106" s="1252"/>
      <c r="I106" s="1252"/>
      <c r="J106" s="1252"/>
      <c r="K106" s="1252"/>
      <c r="L106" s="1252"/>
      <c r="M106" s="1252"/>
      <c r="N106" s="1252"/>
      <c r="O106" s="1252"/>
      <c r="P106" s="1242"/>
      <c r="Q106" s="1242"/>
      <c r="R106" s="1243"/>
      <c r="S106" s="1242"/>
      <c r="T106" s="1242"/>
      <c r="U106" s="1244"/>
      <c r="V106" s="1245"/>
      <c r="W106" s="1245"/>
      <c r="X106" s="1245"/>
      <c r="Y106" s="1245"/>
      <c r="Z106" s="1245"/>
      <c r="AA106" s="1246"/>
      <c r="AB106" s="1247"/>
      <c r="AC106" s="1244"/>
      <c r="AD106" s="1248">
        <f t="shared" si="17"/>
        <v>0</v>
      </c>
      <c r="AE106" s="1248"/>
      <c r="AF106" s="1248"/>
      <c r="AG106" s="1248">
        <f t="shared" si="8"/>
        <v>0</v>
      </c>
      <c r="AH106" s="1248"/>
      <c r="AI106" s="1248"/>
      <c r="AJ106" s="1248">
        <f t="shared" si="18"/>
        <v>0</v>
      </c>
      <c r="AK106" s="1248"/>
      <c r="AL106" s="1248"/>
      <c r="AM106" s="1249">
        <f t="shared" si="4"/>
        <v>0</v>
      </c>
      <c r="AN106" s="1249"/>
      <c r="AO106" s="1249"/>
      <c r="AP106" s="1249"/>
      <c r="AQ106" s="1250">
        <f t="shared" si="19"/>
        <v>0</v>
      </c>
      <c r="AR106" s="1250"/>
      <c r="AS106" s="1250"/>
      <c r="AT106" s="1250"/>
      <c r="AV106" s="74" t="str">
        <f t="shared" si="1"/>
        <v>GENERAL CONDITIONS</v>
      </c>
      <c r="AW106" s="307"/>
      <c r="AX106" s="99"/>
      <c r="AY106" s="99"/>
      <c r="AZ106" s="305"/>
      <c r="BA106" s="28">
        <f t="shared" si="20"/>
        <v>0</v>
      </c>
      <c r="BB106" s="28">
        <f t="shared" si="21"/>
        <v>0</v>
      </c>
      <c r="BC106" s="28">
        <f t="shared" si="22"/>
        <v>0</v>
      </c>
      <c r="BD106" s="28">
        <f t="shared" si="23"/>
        <v>0</v>
      </c>
      <c r="BE106" s="28">
        <f t="shared" si="24"/>
        <v>0</v>
      </c>
      <c r="BF106" s="28">
        <f t="shared" si="25"/>
        <v>0</v>
      </c>
      <c r="BG106" s="28">
        <f t="shared" si="26"/>
        <v>0</v>
      </c>
      <c r="BI106" s="66">
        <f t="shared" si="27"/>
        <v>0</v>
      </c>
      <c r="BJ106" s="66">
        <f t="shared" si="28"/>
        <v>0</v>
      </c>
      <c r="BK106" s="66">
        <f t="shared" si="29"/>
        <v>0</v>
      </c>
    </row>
    <row r="107" spans="1:63">
      <c r="A107" s="95"/>
      <c r="B107" s="1251"/>
      <c r="C107" s="1251"/>
      <c r="D107" s="1252"/>
      <c r="E107" s="1252"/>
      <c r="F107" s="1252"/>
      <c r="G107" s="1252"/>
      <c r="H107" s="1252"/>
      <c r="I107" s="1252"/>
      <c r="J107" s="1252"/>
      <c r="K107" s="1252"/>
      <c r="L107" s="1252"/>
      <c r="M107" s="1252"/>
      <c r="N107" s="1252"/>
      <c r="O107" s="1252"/>
      <c r="P107" s="1242"/>
      <c r="Q107" s="1242"/>
      <c r="R107" s="1243"/>
      <c r="S107" s="1242"/>
      <c r="T107" s="1242"/>
      <c r="U107" s="1244"/>
      <c r="V107" s="1245"/>
      <c r="W107" s="1245"/>
      <c r="X107" s="1245"/>
      <c r="Y107" s="1245"/>
      <c r="Z107" s="1245"/>
      <c r="AA107" s="1246"/>
      <c r="AB107" s="1247"/>
      <c r="AC107" s="1244"/>
      <c r="AD107" s="1248">
        <f t="shared" si="17"/>
        <v>0</v>
      </c>
      <c r="AE107" s="1248"/>
      <c r="AF107" s="1248"/>
      <c r="AG107" s="1248">
        <f t="shared" si="8"/>
        <v>0</v>
      </c>
      <c r="AH107" s="1248"/>
      <c r="AI107" s="1248"/>
      <c r="AJ107" s="1248">
        <f t="shared" si="18"/>
        <v>0</v>
      </c>
      <c r="AK107" s="1248"/>
      <c r="AL107" s="1248"/>
      <c r="AM107" s="1249">
        <f t="shared" si="4"/>
        <v>0</v>
      </c>
      <c r="AN107" s="1249"/>
      <c r="AO107" s="1249"/>
      <c r="AP107" s="1249"/>
      <c r="AQ107" s="1250">
        <f t="shared" si="19"/>
        <v>0</v>
      </c>
      <c r="AR107" s="1250"/>
      <c r="AS107" s="1250"/>
      <c r="AT107" s="1250"/>
      <c r="AV107" s="74" t="str">
        <f t="shared" si="1"/>
        <v>GENERAL CONDITIONS</v>
      </c>
      <c r="AW107" s="307"/>
      <c r="AX107" s="99"/>
      <c r="AY107" s="99"/>
      <c r="AZ107" s="305"/>
      <c r="BA107" s="28">
        <f t="shared" si="20"/>
        <v>0</v>
      </c>
      <c r="BB107" s="28">
        <f t="shared" si="21"/>
        <v>0</v>
      </c>
      <c r="BC107" s="28">
        <f t="shared" si="22"/>
        <v>0</v>
      </c>
      <c r="BD107" s="28">
        <f t="shared" si="23"/>
        <v>0</v>
      </c>
      <c r="BE107" s="28">
        <f t="shared" si="24"/>
        <v>0</v>
      </c>
      <c r="BF107" s="28">
        <f t="shared" si="25"/>
        <v>0</v>
      </c>
      <c r="BG107" s="28">
        <f t="shared" si="26"/>
        <v>0</v>
      </c>
      <c r="BI107" s="66">
        <f t="shared" si="27"/>
        <v>0</v>
      </c>
      <c r="BJ107" s="66">
        <f t="shared" si="28"/>
        <v>0</v>
      </c>
      <c r="BK107" s="66">
        <f t="shared" si="29"/>
        <v>0</v>
      </c>
    </row>
    <row r="108" spans="1:63">
      <c r="A108" s="95"/>
      <c r="B108" s="1251"/>
      <c r="C108" s="1251"/>
      <c r="D108" s="1252"/>
      <c r="E108" s="1252"/>
      <c r="F108" s="1252"/>
      <c r="G108" s="1252"/>
      <c r="H108" s="1252"/>
      <c r="I108" s="1252"/>
      <c r="J108" s="1252"/>
      <c r="K108" s="1252"/>
      <c r="L108" s="1252"/>
      <c r="M108" s="1252"/>
      <c r="N108" s="1252"/>
      <c r="O108" s="1252"/>
      <c r="P108" s="1242"/>
      <c r="Q108" s="1242"/>
      <c r="R108" s="1243"/>
      <c r="S108" s="1242"/>
      <c r="T108" s="1242"/>
      <c r="U108" s="1244"/>
      <c r="V108" s="1245"/>
      <c r="W108" s="1245"/>
      <c r="X108" s="1246"/>
      <c r="Y108" s="1247"/>
      <c r="Z108" s="1244"/>
      <c r="AA108" s="1246"/>
      <c r="AB108" s="1247"/>
      <c r="AC108" s="1244"/>
      <c r="AD108" s="1248">
        <f t="shared" si="17"/>
        <v>0</v>
      </c>
      <c r="AE108" s="1248"/>
      <c r="AF108" s="1248"/>
      <c r="AG108" s="1248">
        <f t="shared" si="8"/>
        <v>0</v>
      </c>
      <c r="AH108" s="1248"/>
      <c r="AI108" s="1248"/>
      <c r="AJ108" s="1248">
        <f t="shared" si="18"/>
        <v>0</v>
      </c>
      <c r="AK108" s="1248"/>
      <c r="AL108" s="1248"/>
      <c r="AM108" s="1249">
        <f t="shared" si="4"/>
        <v>0</v>
      </c>
      <c r="AN108" s="1249"/>
      <c r="AO108" s="1249"/>
      <c r="AP108" s="1249"/>
      <c r="AQ108" s="1250">
        <f t="shared" si="19"/>
        <v>0</v>
      </c>
      <c r="AR108" s="1250"/>
      <c r="AS108" s="1250"/>
      <c r="AT108" s="1250"/>
      <c r="AV108" s="74" t="str">
        <f t="shared" si="1"/>
        <v>GENERAL CONDITIONS</v>
      </c>
      <c r="AW108" s="307"/>
      <c r="AX108" s="99"/>
      <c r="AY108" s="99"/>
      <c r="AZ108" s="305"/>
      <c r="BA108" s="28">
        <f t="shared" si="20"/>
        <v>0</v>
      </c>
      <c r="BB108" s="28">
        <f t="shared" si="21"/>
        <v>0</v>
      </c>
      <c r="BC108" s="28">
        <f t="shared" si="22"/>
        <v>0</v>
      </c>
      <c r="BD108" s="28">
        <f t="shared" si="23"/>
        <v>0</v>
      </c>
      <c r="BE108" s="28">
        <f t="shared" si="24"/>
        <v>0</v>
      </c>
      <c r="BF108" s="28">
        <f t="shared" si="25"/>
        <v>0</v>
      </c>
      <c r="BG108" s="28">
        <f t="shared" si="26"/>
        <v>0</v>
      </c>
      <c r="BI108" s="66">
        <f t="shared" si="27"/>
        <v>0</v>
      </c>
      <c r="BJ108" s="66">
        <f t="shared" si="28"/>
        <v>0</v>
      </c>
      <c r="BK108" s="66">
        <f t="shared" si="29"/>
        <v>0</v>
      </c>
    </row>
    <row r="109" spans="1:63">
      <c r="A109" s="95"/>
      <c r="B109" s="1251"/>
      <c r="C109" s="1251"/>
      <c r="D109" s="1252"/>
      <c r="E109" s="1252"/>
      <c r="F109" s="1252"/>
      <c r="G109" s="1252"/>
      <c r="H109" s="1252"/>
      <c r="I109" s="1252"/>
      <c r="J109" s="1252"/>
      <c r="K109" s="1252"/>
      <c r="L109" s="1252"/>
      <c r="M109" s="1252"/>
      <c r="N109" s="1252"/>
      <c r="O109" s="1252"/>
      <c r="P109" s="1242"/>
      <c r="Q109" s="1242"/>
      <c r="R109" s="1243"/>
      <c r="S109" s="1242"/>
      <c r="T109" s="1242"/>
      <c r="U109" s="1244"/>
      <c r="V109" s="1245"/>
      <c r="W109" s="1245"/>
      <c r="X109" s="1246"/>
      <c r="Y109" s="1247"/>
      <c r="Z109" s="1244"/>
      <c r="AA109" s="1246"/>
      <c r="AB109" s="1247"/>
      <c r="AC109" s="1244"/>
      <c r="AD109" s="1248">
        <f t="shared" si="17"/>
        <v>0</v>
      </c>
      <c r="AE109" s="1248"/>
      <c r="AF109" s="1248"/>
      <c r="AG109" s="1248">
        <f t="shared" si="8"/>
        <v>0</v>
      </c>
      <c r="AH109" s="1248"/>
      <c r="AI109" s="1248"/>
      <c r="AJ109" s="1248">
        <f t="shared" si="18"/>
        <v>0</v>
      </c>
      <c r="AK109" s="1248"/>
      <c r="AL109" s="1248"/>
      <c r="AM109" s="1249">
        <f t="shared" si="4"/>
        <v>0</v>
      </c>
      <c r="AN109" s="1249"/>
      <c r="AO109" s="1249"/>
      <c r="AP109" s="1249"/>
      <c r="AQ109" s="1250">
        <f t="shared" si="19"/>
        <v>0</v>
      </c>
      <c r="AR109" s="1250"/>
      <c r="AS109" s="1250"/>
      <c r="AT109" s="1250"/>
      <c r="AV109" s="74" t="str">
        <f t="shared" si="1"/>
        <v>GENERAL CONDITIONS</v>
      </c>
      <c r="AW109" s="307"/>
      <c r="AX109" s="99"/>
      <c r="AY109" s="99"/>
      <c r="AZ109" s="305"/>
      <c r="BA109" s="28">
        <f t="shared" si="20"/>
        <v>0</v>
      </c>
      <c r="BB109" s="28">
        <f t="shared" si="21"/>
        <v>0</v>
      </c>
      <c r="BC109" s="28">
        <f t="shared" si="22"/>
        <v>0</v>
      </c>
      <c r="BD109" s="28">
        <f t="shared" si="23"/>
        <v>0</v>
      </c>
      <c r="BE109" s="28">
        <f t="shared" si="24"/>
        <v>0</v>
      </c>
      <c r="BF109" s="28">
        <f t="shared" si="25"/>
        <v>0</v>
      </c>
      <c r="BG109" s="28">
        <f t="shared" si="26"/>
        <v>0</v>
      </c>
      <c r="BI109" s="66">
        <f t="shared" si="27"/>
        <v>0</v>
      </c>
      <c r="BJ109" s="66">
        <f t="shared" si="28"/>
        <v>0</v>
      </c>
      <c r="BK109" s="66">
        <f t="shared" si="29"/>
        <v>0</v>
      </c>
    </row>
    <row r="110" spans="1:63">
      <c r="A110" s="95"/>
      <c r="B110" s="1251"/>
      <c r="C110" s="1251"/>
      <c r="D110" s="1252"/>
      <c r="E110" s="1252"/>
      <c r="F110" s="1252"/>
      <c r="G110" s="1252"/>
      <c r="H110" s="1252"/>
      <c r="I110" s="1252"/>
      <c r="J110" s="1252"/>
      <c r="K110" s="1252"/>
      <c r="L110" s="1252"/>
      <c r="M110" s="1252"/>
      <c r="N110" s="1252"/>
      <c r="O110" s="1252"/>
      <c r="P110" s="1242"/>
      <c r="Q110" s="1242"/>
      <c r="R110" s="1243"/>
      <c r="S110" s="1242"/>
      <c r="T110" s="1242"/>
      <c r="U110" s="1244"/>
      <c r="V110" s="1245"/>
      <c r="W110" s="1245"/>
      <c r="X110" s="1246"/>
      <c r="Y110" s="1247"/>
      <c r="Z110" s="1244"/>
      <c r="AA110" s="1246"/>
      <c r="AB110" s="1247"/>
      <c r="AC110" s="1244"/>
      <c r="AD110" s="1248">
        <f t="shared" si="17"/>
        <v>0</v>
      </c>
      <c r="AE110" s="1248"/>
      <c r="AF110" s="1248"/>
      <c r="AG110" s="1248">
        <f t="shared" si="8"/>
        <v>0</v>
      </c>
      <c r="AH110" s="1248"/>
      <c r="AI110" s="1248"/>
      <c r="AJ110" s="1248">
        <f t="shared" si="18"/>
        <v>0</v>
      </c>
      <c r="AK110" s="1248"/>
      <c r="AL110" s="1248"/>
      <c r="AM110" s="1249">
        <f t="shared" si="4"/>
        <v>0</v>
      </c>
      <c r="AN110" s="1249"/>
      <c r="AO110" s="1249"/>
      <c r="AP110" s="1249"/>
      <c r="AQ110" s="1250">
        <f t="shared" si="19"/>
        <v>0</v>
      </c>
      <c r="AR110" s="1250"/>
      <c r="AS110" s="1250"/>
      <c r="AT110" s="1250"/>
      <c r="AV110" s="74" t="str">
        <f t="shared" si="1"/>
        <v>GENERAL CONDITIONS</v>
      </c>
      <c r="AW110" s="307"/>
      <c r="AX110" s="99"/>
      <c r="AY110" s="99"/>
      <c r="AZ110" s="305"/>
      <c r="BA110" s="28">
        <f t="shared" si="20"/>
        <v>0</v>
      </c>
      <c r="BB110" s="28">
        <f t="shared" si="21"/>
        <v>0</v>
      </c>
      <c r="BC110" s="28">
        <f t="shared" si="22"/>
        <v>0</v>
      </c>
      <c r="BD110" s="28">
        <f t="shared" si="23"/>
        <v>0</v>
      </c>
      <c r="BE110" s="28">
        <f t="shared" si="24"/>
        <v>0</v>
      </c>
      <c r="BF110" s="28">
        <f t="shared" si="25"/>
        <v>0</v>
      </c>
      <c r="BG110" s="28">
        <f t="shared" si="26"/>
        <v>0</v>
      </c>
      <c r="BI110" s="66">
        <f t="shared" si="27"/>
        <v>0</v>
      </c>
      <c r="BJ110" s="66">
        <f t="shared" si="28"/>
        <v>0</v>
      </c>
      <c r="BK110" s="66">
        <f t="shared" si="29"/>
        <v>0</v>
      </c>
    </row>
    <row r="111" spans="1:63">
      <c r="A111" s="95"/>
      <c r="B111" s="1251"/>
      <c r="C111" s="1251"/>
      <c r="D111" s="1252"/>
      <c r="E111" s="1252"/>
      <c r="F111" s="1252"/>
      <c r="G111" s="1252"/>
      <c r="H111" s="1252"/>
      <c r="I111" s="1252"/>
      <c r="J111" s="1252"/>
      <c r="K111" s="1252"/>
      <c r="L111" s="1252"/>
      <c r="M111" s="1252"/>
      <c r="N111" s="1252"/>
      <c r="O111" s="1252"/>
      <c r="P111" s="1242"/>
      <c r="Q111" s="1242"/>
      <c r="R111" s="1243"/>
      <c r="S111" s="1242"/>
      <c r="T111" s="1242"/>
      <c r="U111" s="1244"/>
      <c r="V111" s="1245"/>
      <c r="W111" s="1245"/>
      <c r="X111" s="1246"/>
      <c r="Y111" s="1247"/>
      <c r="Z111" s="1244"/>
      <c r="AA111" s="1246"/>
      <c r="AB111" s="1247"/>
      <c r="AC111" s="1244"/>
      <c r="AD111" s="1248">
        <f t="shared" si="17"/>
        <v>0</v>
      </c>
      <c r="AE111" s="1248"/>
      <c r="AF111" s="1248"/>
      <c r="AG111" s="1248">
        <f t="shared" si="8"/>
        <v>0</v>
      </c>
      <c r="AH111" s="1248"/>
      <c r="AI111" s="1248"/>
      <c r="AJ111" s="1248">
        <f t="shared" si="18"/>
        <v>0</v>
      </c>
      <c r="AK111" s="1248"/>
      <c r="AL111" s="1248"/>
      <c r="AM111" s="1249">
        <f t="shared" si="4"/>
        <v>0</v>
      </c>
      <c r="AN111" s="1249"/>
      <c r="AO111" s="1249"/>
      <c r="AP111" s="1249"/>
      <c r="AQ111" s="1250">
        <f t="shared" si="19"/>
        <v>0</v>
      </c>
      <c r="AR111" s="1250"/>
      <c r="AS111" s="1250"/>
      <c r="AT111" s="1250"/>
      <c r="AV111" s="74" t="str">
        <f t="shared" si="1"/>
        <v>GENERAL CONDITIONS</v>
      </c>
      <c r="AW111" s="307"/>
      <c r="AX111" s="99"/>
      <c r="AY111" s="99"/>
      <c r="AZ111" s="305"/>
      <c r="BA111" s="28">
        <f t="shared" si="20"/>
        <v>0</v>
      </c>
      <c r="BB111" s="28">
        <f t="shared" si="21"/>
        <v>0</v>
      </c>
      <c r="BC111" s="28">
        <f t="shared" si="22"/>
        <v>0</v>
      </c>
      <c r="BD111" s="28">
        <f t="shared" si="23"/>
        <v>0</v>
      </c>
      <c r="BE111" s="28">
        <f t="shared" si="24"/>
        <v>0</v>
      </c>
      <c r="BF111" s="28">
        <f t="shared" si="25"/>
        <v>0</v>
      </c>
      <c r="BG111" s="28">
        <f t="shared" si="26"/>
        <v>0</v>
      </c>
      <c r="BI111" s="66">
        <f t="shared" si="27"/>
        <v>0</v>
      </c>
      <c r="BJ111" s="66">
        <f t="shared" si="28"/>
        <v>0</v>
      </c>
      <c r="BK111" s="66">
        <f t="shared" si="29"/>
        <v>0</v>
      </c>
    </row>
    <row r="112" spans="1:63">
      <c r="A112" s="95"/>
      <c r="B112" s="1251"/>
      <c r="C112" s="1251"/>
      <c r="D112" s="1252"/>
      <c r="E112" s="1252"/>
      <c r="F112" s="1252"/>
      <c r="G112" s="1252"/>
      <c r="H112" s="1252"/>
      <c r="I112" s="1252"/>
      <c r="J112" s="1252"/>
      <c r="K112" s="1252"/>
      <c r="L112" s="1252"/>
      <c r="M112" s="1252"/>
      <c r="N112" s="1252"/>
      <c r="O112" s="1252"/>
      <c r="P112" s="1242"/>
      <c r="Q112" s="1242"/>
      <c r="R112" s="1243"/>
      <c r="S112" s="1242"/>
      <c r="T112" s="1242"/>
      <c r="U112" s="1244"/>
      <c r="V112" s="1245"/>
      <c r="W112" s="1245"/>
      <c r="X112" s="1246"/>
      <c r="Y112" s="1247"/>
      <c r="Z112" s="1244"/>
      <c r="AA112" s="1246"/>
      <c r="AB112" s="1247"/>
      <c r="AC112" s="1244"/>
      <c r="AD112" s="1248">
        <f t="shared" si="17"/>
        <v>0</v>
      </c>
      <c r="AE112" s="1248"/>
      <c r="AF112" s="1248"/>
      <c r="AG112" s="1248">
        <f t="shared" si="8"/>
        <v>0</v>
      </c>
      <c r="AH112" s="1248"/>
      <c r="AI112" s="1248"/>
      <c r="AJ112" s="1248">
        <f t="shared" si="18"/>
        <v>0</v>
      </c>
      <c r="AK112" s="1248"/>
      <c r="AL112" s="1248"/>
      <c r="AM112" s="1249">
        <f t="shared" si="4"/>
        <v>0</v>
      </c>
      <c r="AN112" s="1249"/>
      <c r="AO112" s="1249"/>
      <c r="AP112" s="1249"/>
      <c r="AQ112" s="1250">
        <f t="shared" si="19"/>
        <v>0</v>
      </c>
      <c r="AR112" s="1250"/>
      <c r="AS112" s="1250"/>
      <c r="AT112" s="1250"/>
      <c r="AV112" s="74" t="str">
        <f t="shared" si="1"/>
        <v>GENERAL CONDITIONS</v>
      </c>
      <c r="AW112" s="307"/>
      <c r="AX112" s="99"/>
      <c r="AY112" s="99"/>
      <c r="AZ112" s="305"/>
      <c r="BA112" s="28">
        <f t="shared" si="20"/>
        <v>0</v>
      </c>
      <c r="BB112" s="28">
        <f t="shared" si="21"/>
        <v>0</v>
      </c>
      <c r="BC112" s="28">
        <f t="shared" si="22"/>
        <v>0</v>
      </c>
      <c r="BD112" s="28">
        <f t="shared" si="23"/>
        <v>0</v>
      </c>
      <c r="BE112" s="28">
        <f t="shared" si="24"/>
        <v>0</v>
      </c>
      <c r="BF112" s="28">
        <f t="shared" si="25"/>
        <v>0</v>
      </c>
      <c r="BG112" s="28">
        <f t="shared" si="26"/>
        <v>0</v>
      </c>
      <c r="BI112" s="66">
        <f t="shared" si="27"/>
        <v>0</v>
      </c>
      <c r="BJ112" s="66">
        <f t="shared" si="28"/>
        <v>0</v>
      </c>
      <c r="BK112" s="66">
        <f t="shared" si="29"/>
        <v>0</v>
      </c>
    </row>
    <row r="113" spans="1:63">
      <c r="A113" s="95"/>
      <c r="B113" s="1251"/>
      <c r="C113" s="1251"/>
      <c r="D113" s="1252"/>
      <c r="E113" s="1252"/>
      <c r="F113" s="1252"/>
      <c r="G113" s="1252"/>
      <c r="H113" s="1252"/>
      <c r="I113" s="1252"/>
      <c r="J113" s="1252"/>
      <c r="K113" s="1252"/>
      <c r="L113" s="1252"/>
      <c r="M113" s="1252"/>
      <c r="N113" s="1252"/>
      <c r="O113" s="1252"/>
      <c r="P113" s="1242"/>
      <c r="Q113" s="1242"/>
      <c r="R113" s="1243"/>
      <c r="S113" s="1242"/>
      <c r="T113" s="1242"/>
      <c r="U113" s="1244"/>
      <c r="V113" s="1245"/>
      <c r="W113" s="1245"/>
      <c r="X113" s="1246"/>
      <c r="Y113" s="1247"/>
      <c r="Z113" s="1244"/>
      <c r="AA113" s="1246"/>
      <c r="AB113" s="1247"/>
      <c r="AC113" s="1244"/>
      <c r="AD113" s="1248">
        <f t="shared" si="17"/>
        <v>0</v>
      </c>
      <c r="AE113" s="1248"/>
      <c r="AF113" s="1248"/>
      <c r="AG113" s="1248">
        <f t="shared" si="8"/>
        <v>0</v>
      </c>
      <c r="AH113" s="1248"/>
      <c r="AI113" s="1248"/>
      <c r="AJ113" s="1248">
        <f t="shared" si="18"/>
        <v>0</v>
      </c>
      <c r="AK113" s="1248"/>
      <c r="AL113" s="1248"/>
      <c r="AM113" s="1249">
        <f t="shared" si="4"/>
        <v>0</v>
      </c>
      <c r="AN113" s="1249"/>
      <c r="AO113" s="1249"/>
      <c r="AP113" s="1249"/>
      <c r="AQ113" s="1250">
        <f t="shared" si="19"/>
        <v>0</v>
      </c>
      <c r="AR113" s="1250"/>
      <c r="AS113" s="1250"/>
      <c r="AT113" s="1250"/>
      <c r="AV113" s="74" t="str">
        <f t="shared" si="1"/>
        <v>GENERAL CONDITIONS</v>
      </c>
      <c r="AW113" s="307"/>
      <c r="AX113" s="99"/>
      <c r="AY113" s="99"/>
      <c r="AZ113" s="305"/>
      <c r="BA113" s="28">
        <f t="shared" si="20"/>
        <v>0</v>
      </c>
      <c r="BB113" s="28">
        <f t="shared" si="21"/>
        <v>0</v>
      </c>
      <c r="BC113" s="28">
        <f t="shared" si="22"/>
        <v>0</v>
      </c>
      <c r="BD113" s="28">
        <f t="shared" si="23"/>
        <v>0</v>
      </c>
      <c r="BE113" s="28">
        <f t="shared" si="24"/>
        <v>0</v>
      </c>
      <c r="BF113" s="28">
        <f t="shared" si="25"/>
        <v>0</v>
      </c>
      <c r="BG113" s="28">
        <f t="shared" si="26"/>
        <v>0</v>
      </c>
      <c r="BI113" s="66">
        <f t="shared" si="27"/>
        <v>0</v>
      </c>
      <c r="BJ113" s="66">
        <f t="shared" si="28"/>
        <v>0</v>
      </c>
      <c r="BK113" s="66">
        <f t="shared" si="29"/>
        <v>0</v>
      </c>
    </row>
    <row r="114" spans="1:63">
      <c r="A114" s="95"/>
      <c r="B114" s="1251"/>
      <c r="C114" s="1251"/>
      <c r="D114" s="1252"/>
      <c r="E114" s="1252"/>
      <c r="F114" s="1252"/>
      <c r="G114" s="1252"/>
      <c r="H114" s="1252"/>
      <c r="I114" s="1252"/>
      <c r="J114" s="1252"/>
      <c r="K114" s="1252"/>
      <c r="L114" s="1252"/>
      <c r="M114" s="1252"/>
      <c r="N114" s="1252"/>
      <c r="O114" s="1252"/>
      <c r="P114" s="1242"/>
      <c r="Q114" s="1242"/>
      <c r="R114" s="1243"/>
      <c r="S114" s="1242"/>
      <c r="T114" s="1242"/>
      <c r="U114" s="1244"/>
      <c r="V114" s="1245"/>
      <c r="W114" s="1245"/>
      <c r="X114" s="1246"/>
      <c r="Y114" s="1247"/>
      <c r="Z114" s="1244"/>
      <c r="AA114" s="1246"/>
      <c r="AB114" s="1247"/>
      <c r="AC114" s="1244"/>
      <c r="AD114" s="1248">
        <f t="shared" si="7"/>
        <v>0</v>
      </c>
      <c r="AE114" s="1248"/>
      <c r="AF114" s="1248"/>
      <c r="AG114" s="1248">
        <f t="shared" si="8"/>
        <v>0</v>
      </c>
      <c r="AH114" s="1248"/>
      <c r="AI114" s="1248"/>
      <c r="AJ114" s="1248">
        <f t="shared" si="9"/>
        <v>0</v>
      </c>
      <c r="AK114" s="1248"/>
      <c r="AL114" s="1248"/>
      <c r="AM114" s="1249">
        <f t="shared" si="4"/>
        <v>0</v>
      </c>
      <c r="AN114" s="1249"/>
      <c r="AO114" s="1249"/>
      <c r="AP114" s="1249"/>
      <c r="AQ114" s="1250">
        <f t="shared" si="10"/>
        <v>0</v>
      </c>
      <c r="AR114" s="1250"/>
      <c r="AS114" s="1250"/>
      <c r="AT114" s="1250"/>
      <c r="AV114" s="74" t="str">
        <f t="shared" si="1"/>
        <v>GENERAL CONDITIONS</v>
      </c>
      <c r="AW114" s="307"/>
      <c r="AX114" s="99"/>
      <c r="AY114" s="99"/>
      <c r="AZ114" s="305"/>
      <c r="BA114" s="28">
        <f t="shared" si="5"/>
        <v>0</v>
      </c>
      <c r="BB114" s="28">
        <f t="shared" si="11"/>
        <v>0</v>
      </c>
      <c r="BC114" s="28">
        <f t="shared" si="12"/>
        <v>0</v>
      </c>
      <c r="BD114" s="28">
        <f t="shared" si="6"/>
        <v>0</v>
      </c>
      <c r="BE114" s="28">
        <f t="shared" si="13"/>
        <v>0</v>
      </c>
      <c r="BF114" s="28">
        <f t="shared" si="2"/>
        <v>0</v>
      </c>
      <c r="BG114" s="28">
        <f t="shared" si="3"/>
        <v>0</v>
      </c>
      <c r="BI114" s="66">
        <f t="shared" si="14"/>
        <v>0</v>
      </c>
      <c r="BJ114" s="66">
        <f t="shared" si="15"/>
        <v>0</v>
      </c>
      <c r="BK114" s="66">
        <f t="shared" si="16"/>
        <v>0</v>
      </c>
    </row>
    <row r="115" spans="1:63">
      <c r="A115" s="95"/>
      <c r="B115" s="1251"/>
      <c r="C115" s="1251"/>
      <c r="D115" s="1252"/>
      <c r="E115" s="1252"/>
      <c r="F115" s="1252"/>
      <c r="G115" s="1252"/>
      <c r="H115" s="1252"/>
      <c r="I115" s="1252"/>
      <c r="J115" s="1252"/>
      <c r="K115" s="1252"/>
      <c r="L115" s="1252"/>
      <c r="M115" s="1252"/>
      <c r="N115" s="1252"/>
      <c r="O115" s="1252"/>
      <c r="P115" s="1242"/>
      <c r="Q115" s="1242"/>
      <c r="R115" s="1243"/>
      <c r="S115" s="1242"/>
      <c r="T115" s="1242"/>
      <c r="U115" s="1244"/>
      <c r="V115" s="1245"/>
      <c r="W115" s="1245"/>
      <c r="X115" s="1246"/>
      <c r="Y115" s="1247"/>
      <c r="Z115" s="1244"/>
      <c r="AA115" s="1246"/>
      <c r="AB115" s="1247"/>
      <c r="AC115" s="1244"/>
      <c r="AD115" s="1248">
        <f t="shared" si="7"/>
        <v>0</v>
      </c>
      <c r="AE115" s="1248"/>
      <c r="AF115" s="1248"/>
      <c r="AG115" s="1248">
        <f t="shared" si="8"/>
        <v>0</v>
      </c>
      <c r="AH115" s="1248"/>
      <c r="AI115" s="1248"/>
      <c r="AJ115" s="1248">
        <f t="shared" si="9"/>
        <v>0</v>
      </c>
      <c r="AK115" s="1248"/>
      <c r="AL115" s="1248"/>
      <c r="AM115" s="1249">
        <f t="shared" si="4"/>
        <v>0</v>
      </c>
      <c r="AN115" s="1249"/>
      <c r="AO115" s="1249"/>
      <c r="AP115" s="1249"/>
      <c r="AQ115" s="1250">
        <f t="shared" si="10"/>
        <v>0</v>
      </c>
      <c r="AR115" s="1250"/>
      <c r="AS115" s="1250"/>
      <c r="AT115" s="1250"/>
      <c r="AV115" s="74" t="str">
        <f t="shared" si="1"/>
        <v>GENERAL CONDITIONS</v>
      </c>
      <c r="AW115" s="307"/>
      <c r="AX115" s="99"/>
      <c r="AY115" s="99"/>
      <c r="AZ115" s="305"/>
      <c r="BA115" s="28">
        <f t="shared" si="5"/>
        <v>0</v>
      </c>
      <c r="BB115" s="28">
        <f t="shared" si="11"/>
        <v>0</v>
      </c>
      <c r="BC115" s="28">
        <f t="shared" si="12"/>
        <v>0</v>
      </c>
      <c r="BD115" s="28">
        <f t="shared" si="6"/>
        <v>0</v>
      </c>
      <c r="BE115" s="28">
        <f>SUM(BA115:BC115)</f>
        <v>0</v>
      </c>
      <c r="BF115" s="28">
        <f t="shared" si="2"/>
        <v>0</v>
      </c>
      <c r="BG115" s="28">
        <f t="shared" si="3"/>
        <v>0</v>
      </c>
      <c r="BI115" s="66">
        <f t="shared" si="14"/>
        <v>0</v>
      </c>
      <c r="BJ115" s="66">
        <f t="shared" si="15"/>
        <v>0</v>
      </c>
      <c r="BK115" s="66">
        <f t="shared" si="16"/>
        <v>0</v>
      </c>
    </row>
    <row r="116" spans="1:63">
      <c r="A116" s="95"/>
      <c r="B116" s="1251"/>
      <c r="C116" s="1251"/>
      <c r="D116" s="1252"/>
      <c r="E116" s="1252"/>
      <c r="F116" s="1252"/>
      <c r="G116" s="1252"/>
      <c r="H116" s="1252"/>
      <c r="I116" s="1252"/>
      <c r="J116" s="1252"/>
      <c r="K116" s="1252"/>
      <c r="L116" s="1252"/>
      <c r="M116" s="1252"/>
      <c r="N116" s="1252"/>
      <c r="O116" s="1252"/>
      <c r="P116" s="1242"/>
      <c r="Q116" s="1242"/>
      <c r="R116" s="1243"/>
      <c r="S116" s="1242"/>
      <c r="T116" s="1242"/>
      <c r="U116" s="1244"/>
      <c r="V116" s="1245"/>
      <c r="W116" s="1245"/>
      <c r="X116" s="1246"/>
      <c r="Y116" s="1247"/>
      <c r="Z116" s="1244"/>
      <c r="AA116" s="1246"/>
      <c r="AB116" s="1247"/>
      <c r="AC116" s="1244"/>
      <c r="AD116" s="1248">
        <f t="shared" si="7"/>
        <v>0</v>
      </c>
      <c r="AE116" s="1248"/>
      <c r="AF116" s="1248"/>
      <c r="AG116" s="1248">
        <f t="shared" si="8"/>
        <v>0</v>
      </c>
      <c r="AH116" s="1248"/>
      <c r="AI116" s="1248"/>
      <c r="AJ116" s="1248">
        <f t="shared" si="9"/>
        <v>0</v>
      </c>
      <c r="AK116" s="1248"/>
      <c r="AL116" s="1248"/>
      <c r="AM116" s="1249">
        <f t="shared" si="4"/>
        <v>0</v>
      </c>
      <c r="AN116" s="1249"/>
      <c r="AO116" s="1249"/>
      <c r="AP116" s="1249"/>
      <c r="AQ116" s="1250">
        <f t="shared" si="10"/>
        <v>0</v>
      </c>
      <c r="AR116" s="1250"/>
      <c r="AS116" s="1250"/>
      <c r="AT116" s="1250"/>
      <c r="AV116" s="74" t="str">
        <f t="shared" si="1"/>
        <v>GENERAL CONDITIONS</v>
      </c>
      <c r="AW116" s="307"/>
      <c r="AX116" s="99"/>
      <c r="AY116" s="99"/>
      <c r="AZ116" s="305"/>
      <c r="BA116" s="28">
        <f t="shared" si="5"/>
        <v>0</v>
      </c>
      <c r="BB116" s="28">
        <f t="shared" si="11"/>
        <v>0</v>
      </c>
      <c r="BC116" s="28">
        <f t="shared" si="12"/>
        <v>0</v>
      </c>
      <c r="BD116" s="28">
        <f t="shared" si="6"/>
        <v>0</v>
      </c>
      <c r="BE116" s="28">
        <f>SUM(BA116:BC116)</f>
        <v>0</v>
      </c>
      <c r="BF116" s="28">
        <f t="shared" si="2"/>
        <v>0</v>
      </c>
      <c r="BG116" s="28">
        <f t="shared" si="3"/>
        <v>0</v>
      </c>
      <c r="BI116" s="66">
        <f t="shared" si="14"/>
        <v>0</v>
      </c>
      <c r="BJ116" s="66">
        <f t="shared" si="15"/>
        <v>0</v>
      </c>
      <c r="BK116" s="66">
        <f t="shared" si="16"/>
        <v>0</v>
      </c>
    </row>
    <row r="117" spans="1:63">
      <c r="A117" s="95"/>
      <c r="B117" s="1251"/>
      <c r="C117" s="1251"/>
      <c r="D117" s="1252"/>
      <c r="E117" s="1252"/>
      <c r="F117" s="1252"/>
      <c r="G117" s="1252"/>
      <c r="H117" s="1252"/>
      <c r="I117" s="1252"/>
      <c r="J117" s="1252"/>
      <c r="K117" s="1252"/>
      <c r="L117" s="1252"/>
      <c r="M117" s="1252"/>
      <c r="N117" s="1252"/>
      <c r="O117" s="1252"/>
      <c r="P117" s="1242"/>
      <c r="Q117" s="1242"/>
      <c r="R117" s="1243"/>
      <c r="S117" s="1242"/>
      <c r="T117" s="1242"/>
      <c r="U117" s="1244"/>
      <c r="V117" s="1245"/>
      <c r="W117" s="1245"/>
      <c r="X117" s="1246"/>
      <c r="Y117" s="1247"/>
      <c r="Z117" s="1244"/>
      <c r="AA117" s="1246"/>
      <c r="AB117" s="1247"/>
      <c r="AC117" s="1244"/>
      <c r="AD117" s="1248">
        <f>((P117*U117)-AM117)</f>
        <v>0</v>
      </c>
      <c r="AE117" s="1248"/>
      <c r="AF117" s="1248"/>
      <c r="AG117" s="1248">
        <f t="shared" si="8"/>
        <v>0</v>
      </c>
      <c r="AH117" s="1248"/>
      <c r="AI117" s="1248"/>
      <c r="AJ117" s="1248">
        <f>P117*AA117</f>
        <v>0</v>
      </c>
      <c r="AK117" s="1248"/>
      <c r="AL117" s="1248"/>
      <c r="AM117" s="1249">
        <f t="shared" si="4"/>
        <v>0</v>
      </c>
      <c r="AN117" s="1249"/>
      <c r="AO117" s="1249"/>
      <c r="AP117" s="1249"/>
      <c r="AQ117" s="1250">
        <f>SUM(AD117:AL117)</f>
        <v>0</v>
      </c>
      <c r="AR117" s="1250"/>
      <c r="AS117" s="1250"/>
      <c r="AT117" s="1250"/>
      <c r="AV117" s="74" t="str">
        <f t="shared" si="1"/>
        <v>GENERAL CONDITIONS</v>
      </c>
      <c r="AW117" s="307"/>
      <c r="AX117" s="99"/>
      <c r="AY117" s="99"/>
      <c r="AZ117" s="305"/>
      <c r="BA117" s="28">
        <f>AD117</f>
        <v>0</v>
      </c>
      <c r="BB117" s="28">
        <f>AG117</f>
        <v>0</v>
      </c>
      <c r="BC117" s="28">
        <f>AJ117</f>
        <v>0</v>
      </c>
      <c r="BD117" s="28">
        <f>IF(B117="x",1,0)</f>
        <v>0</v>
      </c>
      <c r="BE117" s="28">
        <f>SUM(BA117:BC117)</f>
        <v>0</v>
      </c>
      <c r="BF117" s="28">
        <f>AQ117</f>
        <v>0</v>
      </c>
      <c r="BG117" s="28">
        <f>AM117</f>
        <v>0</v>
      </c>
      <c r="BI117" s="66">
        <f>AD117</f>
        <v>0</v>
      </c>
      <c r="BJ117" s="66">
        <f>AM117</f>
        <v>0</v>
      </c>
      <c r="BK117" s="66">
        <f>BJ117+BI117</f>
        <v>0</v>
      </c>
    </row>
    <row r="118" spans="1:63">
      <c r="A118" s="95"/>
      <c r="B118" s="1251"/>
      <c r="C118" s="1251"/>
      <c r="D118" s="1252"/>
      <c r="E118" s="1252"/>
      <c r="F118" s="1252"/>
      <c r="G118" s="1252"/>
      <c r="H118" s="1252"/>
      <c r="I118" s="1252"/>
      <c r="J118" s="1252"/>
      <c r="K118" s="1252"/>
      <c r="L118" s="1252"/>
      <c r="M118" s="1252"/>
      <c r="N118" s="1252"/>
      <c r="O118" s="1252"/>
      <c r="P118" s="1242"/>
      <c r="Q118" s="1242"/>
      <c r="R118" s="1243"/>
      <c r="S118" s="1242"/>
      <c r="T118" s="1242"/>
      <c r="U118" s="1244"/>
      <c r="V118" s="1245"/>
      <c r="W118" s="1245"/>
      <c r="X118" s="1246"/>
      <c r="Y118" s="1247"/>
      <c r="Z118" s="1244"/>
      <c r="AA118" s="1246"/>
      <c r="AB118" s="1247"/>
      <c r="AC118" s="1244"/>
      <c r="AD118" s="1248">
        <f>((P118*U118)-AM118)</f>
        <v>0</v>
      </c>
      <c r="AE118" s="1248"/>
      <c r="AF118" s="1248"/>
      <c r="AG118" s="1248">
        <f t="shared" si="8"/>
        <v>0</v>
      </c>
      <c r="AH118" s="1248"/>
      <c r="AI118" s="1248"/>
      <c r="AJ118" s="1248">
        <f>P118*AA118</f>
        <v>0</v>
      </c>
      <c r="AK118" s="1248"/>
      <c r="AL118" s="1248"/>
      <c r="AM118" s="1249">
        <f t="shared" si="4"/>
        <v>0</v>
      </c>
      <c r="AN118" s="1249"/>
      <c r="AO118" s="1249"/>
      <c r="AP118" s="1249"/>
      <c r="AQ118" s="1250">
        <f>SUM(AD118:AL118)</f>
        <v>0</v>
      </c>
      <c r="AR118" s="1250"/>
      <c r="AS118" s="1250"/>
      <c r="AT118" s="1250"/>
      <c r="AV118" s="74" t="str">
        <f t="shared" si="1"/>
        <v>GENERAL CONDITIONS</v>
      </c>
      <c r="AW118" s="307"/>
      <c r="AX118" s="99"/>
      <c r="AY118" s="99"/>
      <c r="AZ118" s="305"/>
      <c r="BA118" s="28">
        <f>AD118</f>
        <v>0</v>
      </c>
      <c r="BB118" s="28">
        <f>AG118</f>
        <v>0</v>
      </c>
      <c r="BC118" s="28">
        <f>AJ118</f>
        <v>0</v>
      </c>
      <c r="BD118" s="28">
        <f>IF(B118="x",1,0)</f>
        <v>0</v>
      </c>
      <c r="BE118" s="28">
        <f>SUM(BA118:BC118)</f>
        <v>0</v>
      </c>
      <c r="BF118" s="28">
        <f>AQ118</f>
        <v>0</v>
      </c>
      <c r="BG118" s="28">
        <f>AM118</f>
        <v>0</v>
      </c>
      <c r="BI118" s="66">
        <f>AD118</f>
        <v>0</v>
      </c>
      <c r="BJ118" s="66">
        <f>AM118</f>
        <v>0</v>
      </c>
      <c r="BK118" s="66">
        <f>BJ118+BI118</f>
        <v>0</v>
      </c>
    </row>
    <row r="119" spans="1:63">
      <c r="A119" s="95"/>
      <c r="B119" s="1251"/>
      <c r="C119" s="1251"/>
      <c r="D119" s="1252"/>
      <c r="E119" s="1252"/>
      <c r="F119" s="1252"/>
      <c r="G119" s="1252"/>
      <c r="H119" s="1252"/>
      <c r="I119" s="1252"/>
      <c r="J119" s="1252"/>
      <c r="K119" s="1252"/>
      <c r="L119" s="1252"/>
      <c r="M119" s="1252"/>
      <c r="N119" s="1252"/>
      <c r="O119" s="1252"/>
      <c r="P119" s="1242"/>
      <c r="Q119" s="1242"/>
      <c r="R119" s="1243"/>
      <c r="S119" s="1242"/>
      <c r="T119" s="1242"/>
      <c r="U119" s="1244"/>
      <c r="V119" s="1245"/>
      <c r="W119" s="1245"/>
      <c r="X119" s="1246"/>
      <c r="Y119" s="1247"/>
      <c r="Z119" s="1244"/>
      <c r="AA119" s="1246"/>
      <c r="AB119" s="1247"/>
      <c r="AC119" s="1244"/>
      <c r="AD119" s="1248">
        <f>((P119*U119)-AM119)</f>
        <v>0</v>
      </c>
      <c r="AE119" s="1248"/>
      <c r="AF119" s="1248"/>
      <c r="AG119" s="1248">
        <f t="shared" si="8"/>
        <v>0</v>
      </c>
      <c r="AH119" s="1248"/>
      <c r="AI119" s="1248"/>
      <c r="AJ119" s="1248">
        <f>P119*AA119</f>
        <v>0</v>
      </c>
      <c r="AK119" s="1248"/>
      <c r="AL119" s="1248"/>
      <c r="AM119" s="1249">
        <f t="shared" si="4"/>
        <v>0</v>
      </c>
      <c r="AN119" s="1249"/>
      <c r="AO119" s="1249"/>
      <c r="AP119" s="1249"/>
      <c r="AQ119" s="1250">
        <f>SUM(AD119:AL119)</f>
        <v>0</v>
      </c>
      <c r="AR119" s="1250"/>
      <c r="AS119" s="1250"/>
      <c r="AT119" s="1250"/>
      <c r="AV119" s="74" t="str">
        <f t="shared" si="1"/>
        <v>GENERAL CONDITIONS</v>
      </c>
      <c r="AW119" s="307"/>
      <c r="AX119" s="99"/>
      <c r="AY119" s="99"/>
      <c r="AZ119" s="305"/>
      <c r="BA119" s="28">
        <f>AD119</f>
        <v>0</v>
      </c>
      <c r="BB119" s="28">
        <f>AG119</f>
        <v>0</v>
      </c>
      <c r="BC119" s="28">
        <f>AJ119</f>
        <v>0</v>
      </c>
      <c r="BD119" s="28">
        <f>IF(B119="x",1,0)</f>
        <v>0</v>
      </c>
      <c r="BE119" s="28">
        <f>SUM(BA119:BC119)</f>
        <v>0</v>
      </c>
      <c r="BF119" s="28">
        <f>AQ119</f>
        <v>0</v>
      </c>
      <c r="BG119" s="28">
        <f>AM119</f>
        <v>0</v>
      </c>
      <c r="BI119" s="66">
        <f>AD119</f>
        <v>0</v>
      </c>
      <c r="BJ119" s="66">
        <f>AM119</f>
        <v>0</v>
      </c>
      <c r="BK119" s="66">
        <f>BJ119+BI119</f>
        <v>0</v>
      </c>
    </row>
    <row r="120" spans="1:63">
      <c r="A120" s="95"/>
      <c r="B120" s="1251"/>
      <c r="C120" s="1251"/>
      <c r="D120" s="1252"/>
      <c r="E120" s="1252"/>
      <c r="F120" s="1252"/>
      <c r="G120" s="1252"/>
      <c r="H120" s="1252"/>
      <c r="I120" s="1252"/>
      <c r="J120" s="1252"/>
      <c r="K120" s="1252"/>
      <c r="L120" s="1252"/>
      <c r="M120" s="1252"/>
      <c r="N120" s="1252"/>
      <c r="O120" s="1252"/>
      <c r="P120" s="1242"/>
      <c r="Q120" s="1242"/>
      <c r="R120" s="1243"/>
      <c r="S120" s="1242"/>
      <c r="T120" s="1242"/>
      <c r="U120" s="1244"/>
      <c r="V120" s="1245"/>
      <c r="W120" s="1245"/>
      <c r="X120" s="1245"/>
      <c r="Y120" s="1245"/>
      <c r="Z120" s="1245"/>
      <c r="AA120" s="1246"/>
      <c r="AB120" s="1247"/>
      <c r="AC120" s="1244"/>
      <c r="AD120" s="1248">
        <f t="shared" si="7"/>
        <v>0</v>
      </c>
      <c r="AE120" s="1248"/>
      <c r="AF120" s="1248"/>
      <c r="AG120" s="1248">
        <f t="shared" si="8"/>
        <v>0</v>
      </c>
      <c r="AH120" s="1248"/>
      <c r="AI120" s="1248"/>
      <c r="AJ120" s="1248">
        <f t="shared" si="9"/>
        <v>0</v>
      </c>
      <c r="AK120" s="1248"/>
      <c r="AL120" s="1248"/>
      <c r="AM120" s="1249">
        <f t="shared" si="4"/>
        <v>0</v>
      </c>
      <c r="AN120" s="1249"/>
      <c r="AO120" s="1249"/>
      <c r="AP120" s="1249"/>
      <c r="AQ120" s="1250">
        <f t="shared" si="10"/>
        <v>0</v>
      </c>
      <c r="AR120" s="1250"/>
      <c r="AS120" s="1250"/>
      <c r="AT120" s="1250"/>
      <c r="AV120" s="74" t="str">
        <f t="shared" si="1"/>
        <v>GENERAL CONDITIONS</v>
      </c>
      <c r="AW120" s="307"/>
      <c r="AX120" s="99"/>
      <c r="AY120" s="99"/>
      <c r="AZ120" s="305"/>
      <c r="BA120" s="28">
        <f t="shared" si="5"/>
        <v>0</v>
      </c>
      <c r="BB120" s="28">
        <f t="shared" si="11"/>
        <v>0</v>
      </c>
      <c r="BC120" s="28">
        <f t="shared" si="12"/>
        <v>0</v>
      </c>
      <c r="BD120" s="28">
        <f t="shared" si="6"/>
        <v>0</v>
      </c>
      <c r="BE120" s="28">
        <f t="shared" si="13"/>
        <v>0</v>
      </c>
      <c r="BF120" s="28">
        <f t="shared" si="2"/>
        <v>0</v>
      </c>
      <c r="BG120" s="28">
        <f t="shared" si="3"/>
        <v>0</v>
      </c>
      <c r="BI120" s="66">
        <f t="shared" si="14"/>
        <v>0</v>
      </c>
      <c r="BJ120" s="66">
        <f t="shared" si="15"/>
        <v>0</v>
      </c>
      <c r="BK120" s="66">
        <f t="shared" si="16"/>
        <v>0</v>
      </c>
    </row>
    <row r="121" spans="1:63">
      <c r="A121" s="95"/>
      <c r="B121" s="1251"/>
      <c r="C121" s="1251"/>
      <c r="D121" s="1252"/>
      <c r="E121" s="1252"/>
      <c r="F121" s="1252"/>
      <c r="G121" s="1252"/>
      <c r="H121" s="1252"/>
      <c r="I121" s="1252"/>
      <c r="J121" s="1252"/>
      <c r="K121" s="1252"/>
      <c r="L121" s="1252"/>
      <c r="M121" s="1252"/>
      <c r="N121" s="1252"/>
      <c r="O121" s="1252"/>
      <c r="P121" s="1242"/>
      <c r="Q121" s="1242"/>
      <c r="R121" s="1243"/>
      <c r="S121" s="1242"/>
      <c r="T121" s="1242"/>
      <c r="U121" s="1244"/>
      <c r="V121" s="1245"/>
      <c r="W121" s="1245"/>
      <c r="X121" s="1245"/>
      <c r="Y121" s="1245"/>
      <c r="Z121" s="1245"/>
      <c r="AA121" s="1246"/>
      <c r="AB121" s="1247"/>
      <c r="AC121" s="1244"/>
      <c r="AD121" s="1248">
        <f t="shared" si="7"/>
        <v>0</v>
      </c>
      <c r="AE121" s="1248"/>
      <c r="AF121" s="1248"/>
      <c r="AG121" s="1248">
        <f t="shared" si="8"/>
        <v>0</v>
      </c>
      <c r="AH121" s="1248"/>
      <c r="AI121" s="1248"/>
      <c r="AJ121" s="1248">
        <f t="shared" si="9"/>
        <v>0</v>
      </c>
      <c r="AK121" s="1248"/>
      <c r="AL121" s="1248"/>
      <c r="AM121" s="1249">
        <f t="shared" si="4"/>
        <v>0</v>
      </c>
      <c r="AN121" s="1249"/>
      <c r="AO121" s="1249"/>
      <c r="AP121" s="1249"/>
      <c r="AQ121" s="1250">
        <f t="shared" si="10"/>
        <v>0</v>
      </c>
      <c r="AR121" s="1250"/>
      <c r="AS121" s="1250"/>
      <c r="AT121" s="1250"/>
      <c r="AV121" s="74" t="str">
        <f t="shared" si="1"/>
        <v>GENERAL CONDITIONS</v>
      </c>
      <c r="AW121" s="307"/>
      <c r="AX121" s="99"/>
      <c r="AY121" s="99"/>
      <c r="AZ121" s="305"/>
      <c r="BA121" s="28">
        <f t="shared" si="5"/>
        <v>0</v>
      </c>
      <c r="BB121" s="28">
        <f t="shared" si="11"/>
        <v>0</v>
      </c>
      <c r="BC121" s="28">
        <f t="shared" si="12"/>
        <v>0</v>
      </c>
      <c r="BD121" s="28">
        <f t="shared" si="6"/>
        <v>0</v>
      </c>
      <c r="BE121" s="28">
        <f t="shared" ref="BE121:BE127" si="30">SUM(BA121:BC121)</f>
        <v>0</v>
      </c>
      <c r="BF121" s="28">
        <f t="shared" si="2"/>
        <v>0</v>
      </c>
      <c r="BG121" s="28">
        <f t="shared" si="3"/>
        <v>0</v>
      </c>
      <c r="BI121" s="66">
        <f t="shared" si="14"/>
        <v>0</v>
      </c>
      <c r="BJ121" s="66">
        <f t="shared" si="15"/>
        <v>0</v>
      </c>
      <c r="BK121" s="66">
        <f t="shared" si="16"/>
        <v>0</v>
      </c>
    </row>
    <row r="122" spans="1:63">
      <c r="A122" s="95"/>
      <c r="B122" s="1251"/>
      <c r="C122" s="1251"/>
      <c r="D122" s="1252"/>
      <c r="E122" s="1252"/>
      <c r="F122" s="1252"/>
      <c r="G122" s="1252"/>
      <c r="H122" s="1252"/>
      <c r="I122" s="1252"/>
      <c r="J122" s="1252"/>
      <c r="K122" s="1252"/>
      <c r="L122" s="1252"/>
      <c r="M122" s="1252"/>
      <c r="N122" s="1252"/>
      <c r="O122" s="1252"/>
      <c r="P122" s="1242"/>
      <c r="Q122" s="1242"/>
      <c r="R122" s="1243"/>
      <c r="S122" s="1242"/>
      <c r="T122" s="1242"/>
      <c r="U122" s="1244"/>
      <c r="V122" s="1245"/>
      <c r="W122" s="1245"/>
      <c r="X122" s="1245"/>
      <c r="Y122" s="1245"/>
      <c r="Z122" s="1245"/>
      <c r="AA122" s="1246"/>
      <c r="AB122" s="1247"/>
      <c r="AC122" s="1244"/>
      <c r="AD122" s="1248">
        <f t="shared" si="7"/>
        <v>0</v>
      </c>
      <c r="AE122" s="1248"/>
      <c r="AF122" s="1248"/>
      <c r="AG122" s="1248">
        <f t="shared" si="8"/>
        <v>0</v>
      </c>
      <c r="AH122" s="1248"/>
      <c r="AI122" s="1248"/>
      <c r="AJ122" s="1248">
        <f t="shared" si="9"/>
        <v>0</v>
      </c>
      <c r="AK122" s="1248"/>
      <c r="AL122" s="1248"/>
      <c r="AM122" s="1249">
        <f t="shared" si="4"/>
        <v>0</v>
      </c>
      <c r="AN122" s="1249"/>
      <c r="AO122" s="1249"/>
      <c r="AP122" s="1249"/>
      <c r="AQ122" s="1250">
        <f t="shared" si="10"/>
        <v>0</v>
      </c>
      <c r="AR122" s="1250"/>
      <c r="AS122" s="1250"/>
      <c r="AT122" s="1250"/>
      <c r="AV122" s="74" t="str">
        <f t="shared" si="1"/>
        <v>GENERAL CONDITIONS</v>
      </c>
      <c r="AW122" s="307"/>
      <c r="AX122" s="99"/>
      <c r="AY122" s="99"/>
      <c r="AZ122" s="305"/>
      <c r="BA122" s="28">
        <f t="shared" si="5"/>
        <v>0</v>
      </c>
      <c r="BB122" s="28">
        <f t="shared" si="11"/>
        <v>0</v>
      </c>
      <c r="BC122" s="28">
        <f t="shared" si="12"/>
        <v>0</v>
      </c>
      <c r="BD122" s="28">
        <f t="shared" si="6"/>
        <v>0</v>
      </c>
      <c r="BE122" s="28">
        <f t="shared" si="30"/>
        <v>0</v>
      </c>
      <c r="BF122" s="28">
        <f t="shared" si="2"/>
        <v>0</v>
      </c>
      <c r="BG122" s="28">
        <f t="shared" si="3"/>
        <v>0</v>
      </c>
      <c r="BI122" s="66">
        <f t="shared" si="14"/>
        <v>0</v>
      </c>
      <c r="BJ122" s="66">
        <f t="shared" si="15"/>
        <v>0</v>
      </c>
      <c r="BK122" s="66">
        <f t="shared" si="16"/>
        <v>0</v>
      </c>
    </row>
    <row r="123" spans="1:63">
      <c r="A123" s="95"/>
      <c r="B123" s="1251"/>
      <c r="C123" s="1251"/>
      <c r="D123" s="1252"/>
      <c r="E123" s="1252"/>
      <c r="F123" s="1252"/>
      <c r="G123" s="1252"/>
      <c r="H123" s="1252"/>
      <c r="I123" s="1252"/>
      <c r="J123" s="1252"/>
      <c r="K123" s="1252"/>
      <c r="L123" s="1252"/>
      <c r="M123" s="1252"/>
      <c r="N123" s="1252"/>
      <c r="O123" s="1252"/>
      <c r="P123" s="1242"/>
      <c r="Q123" s="1242"/>
      <c r="R123" s="1243"/>
      <c r="S123" s="1242"/>
      <c r="T123" s="1242"/>
      <c r="U123" s="1244"/>
      <c r="V123" s="1245"/>
      <c r="W123" s="1245"/>
      <c r="X123" s="1245"/>
      <c r="Y123" s="1245"/>
      <c r="Z123" s="1245"/>
      <c r="AA123" s="1246"/>
      <c r="AB123" s="1247"/>
      <c r="AC123" s="1244"/>
      <c r="AD123" s="1248">
        <f>((P123*U123)-AM123)</f>
        <v>0</v>
      </c>
      <c r="AE123" s="1248"/>
      <c r="AF123" s="1248"/>
      <c r="AG123" s="1248">
        <f t="shared" si="8"/>
        <v>0</v>
      </c>
      <c r="AH123" s="1248"/>
      <c r="AI123" s="1248"/>
      <c r="AJ123" s="1248">
        <f>P123*AA123</f>
        <v>0</v>
      </c>
      <c r="AK123" s="1248"/>
      <c r="AL123" s="1248"/>
      <c r="AM123" s="1249">
        <f t="shared" si="4"/>
        <v>0</v>
      </c>
      <c r="AN123" s="1249"/>
      <c r="AO123" s="1249"/>
      <c r="AP123" s="1249"/>
      <c r="AQ123" s="1250">
        <f>SUM(AD123:AL123)</f>
        <v>0</v>
      </c>
      <c r="AR123" s="1250"/>
      <c r="AS123" s="1250"/>
      <c r="AT123" s="1250"/>
      <c r="AV123" s="74" t="str">
        <f t="shared" si="1"/>
        <v>GENERAL CONDITIONS</v>
      </c>
      <c r="AW123" s="307"/>
      <c r="AX123" s="99"/>
      <c r="AY123" s="99"/>
      <c r="AZ123" s="305"/>
      <c r="BA123" s="28">
        <f>AD123</f>
        <v>0</v>
      </c>
      <c r="BB123" s="28">
        <f>AG123</f>
        <v>0</v>
      </c>
      <c r="BC123" s="28">
        <f>AJ123</f>
        <v>0</v>
      </c>
      <c r="BD123" s="28">
        <f>IF(B123="x",1,0)</f>
        <v>0</v>
      </c>
      <c r="BE123" s="28">
        <f t="shared" si="30"/>
        <v>0</v>
      </c>
      <c r="BF123" s="28">
        <f>AQ123</f>
        <v>0</v>
      </c>
      <c r="BG123" s="28">
        <f>AM123</f>
        <v>0</v>
      </c>
      <c r="BI123" s="66">
        <f>AD123</f>
        <v>0</v>
      </c>
      <c r="BJ123" s="66">
        <f>AM123</f>
        <v>0</v>
      </c>
      <c r="BK123" s="66">
        <f>BJ123+BI123</f>
        <v>0</v>
      </c>
    </row>
    <row r="124" spans="1:63">
      <c r="A124" s="95"/>
      <c r="B124" s="1251"/>
      <c r="C124" s="1251"/>
      <c r="D124" s="1252"/>
      <c r="E124" s="1252"/>
      <c r="F124" s="1252"/>
      <c r="G124" s="1252"/>
      <c r="H124" s="1252"/>
      <c r="I124" s="1252"/>
      <c r="J124" s="1252"/>
      <c r="K124" s="1252"/>
      <c r="L124" s="1252"/>
      <c r="M124" s="1252"/>
      <c r="N124" s="1252"/>
      <c r="O124" s="1252"/>
      <c r="P124" s="1242"/>
      <c r="Q124" s="1242"/>
      <c r="R124" s="1243"/>
      <c r="S124" s="1242"/>
      <c r="T124" s="1242"/>
      <c r="U124" s="1244"/>
      <c r="V124" s="1245"/>
      <c r="W124" s="1245"/>
      <c r="X124" s="1245"/>
      <c r="Y124" s="1245"/>
      <c r="Z124" s="1245"/>
      <c r="AA124" s="1246"/>
      <c r="AB124" s="1247"/>
      <c r="AC124" s="1244"/>
      <c r="AD124" s="1248">
        <f>((P124*U124)-AM124)</f>
        <v>0</v>
      </c>
      <c r="AE124" s="1248"/>
      <c r="AF124" s="1248"/>
      <c r="AG124" s="1248">
        <f t="shared" si="8"/>
        <v>0</v>
      </c>
      <c r="AH124" s="1248"/>
      <c r="AI124" s="1248"/>
      <c r="AJ124" s="1248">
        <f>P124*AA124</f>
        <v>0</v>
      </c>
      <c r="AK124" s="1248"/>
      <c r="AL124" s="1248"/>
      <c r="AM124" s="1249">
        <f t="shared" si="4"/>
        <v>0</v>
      </c>
      <c r="AN124" s="1249"/>
      <c r="AO124" s="1249"/>
      <c r="AP124" s="1249"/>
      <c r="AQ124" s="1250">
        <f>SUM(AD124:AL124)</f>
        <v>0</v>
      </c>
      <c r="AR124" s="1250"/>
      <c r="AS124" s="1250"/>
      <c r="AT124" s="1250"/>
      <c r="AV124" s="74" t="str">
        <f t="shared" si="1"/>
        <v>GENERAL CONDITIONS</v>
      </c>
      <c r="AW124" s="307"/>
      <c r="AX124" s="99"/>
      <c r="AY124" s="99"/>
      <c r="AZ124" s="305"/>
      <c r="BA124" s="28">
        <f>AD124</f>
        <v>0</v>
      </c>
      <c r="BB124" s="28">
        <f>AG124</f>
        <v>0</v>
      </c>
      <c r="BC124" s="28">
        <f>AJ124</f>
        <v>0</v>
      </c>
      <c r="BD124" s="28">
        <f>IF(B124="x",1,0)</f>
        <v>0</v>
      </c>
      <c r="BE124" s="28">
        <f t="shared" si="30"/>
        <v>0</v>
      </c>
      <c r="BF124" s="28">
        <f>AQ124</f>
        <v>0</v>
      </c>
      <c r="BG124" s="28">
        <f>AM124</f>
        <v>0</v>
      </c>
      <c r="BI124" s="66">
        <f>AD124</f>
        <v>0</v>
      </c>
      <c r="BJ124" s="66">
        <f>AM124</f>
        <v>0</v>
      </c>
      <c r="BK124" s="66">
        <f>BJ124+BI124</f>
        <v>0</v>
      </c>
    </row>
    <row r="125" spans="1:63">
      <c r="A125" s="95"/>
      <c r="B125" s="1251"/>
      <c r="C125" s="1251"/>
      <c r="D125" s="1252"/>
      <c r="E125" s="1252"/>
      <c r="F125" s="1252"/>
      <c r="G125" s="1252"/>
      <c r="H125" s="1252"/>
      <c r="I125" s="1252"/>
      <c r="J125" s="1252"/>
      <c r="K125" s="1252"/>
      <c r="L125" s="1252"/>
      <c r="M125" s="1252"/>
      <c r="N125" s="1252"/>
      <c r="O125" s="1252"/>
      <c r="P125" s="1242"/>
      <c r="Q125" s="1242"/>
      <c r="R125" s="1243"/>
      <c r="S125" s="1242"/>
      <c r="T125" s="1242"/>
      <c r="U125" s="1244"/>
      <c r="V125" s="1245"/>
      <c r="W125" s="1245"/>
      <c r="X125" s="1245"/>
      <c r="Y125" s="1245"/>
      <c r="Z125" s="1245"/>
      <c r="AA125" s="1246"/>
      <c r="AB125" s="1247"/>
      <c r="AC125" s="1244"/>
      <c r="AD125" s="1248">
        <f>((P125*U125)-AM125)</f>
        <v>0</v>
      </c>
      <c r="AE125" s="1248"/>
      <c r="AF125" s="1248"/>
      <c r="AG125" s="1248">
        <f t="shared" si="8"/>
        <v>0</v>
      </c>
      <c r="AH125" s="1248"/>
      <c r="AI125" s="1248"/>
      <c r="AJ125" s="1248">
        <f>P125*AA125</f>
        <v>0</v>
      </c>
      <c r="AK125" s="1248"/>
      <c r="AL125" s="1248"/>
      <c r="AM125" s="1249">
        <f t="shared" si="4"/>
        <v>0</v>
      </c>
      <c r="AN125" s="1249"/>
      <c r="AO125" s="1249"/>
      <c r="AP125" s="1249"/>
      <c r="AQ125" s="1250">
        <f>SUM(AD125:AL125)</f>
        <v>0</v>
      </c>
      <c r="AR125" s="1250"/>
      <c r="AS125" s="1250"/>
      <c r="AT125" s="1250"/>
      <c r="AV125" s="74" t="str">
        <f t="shared" si="1"/>
        <v>GENERAL CONDITIONS</v>
      </c>
      <c r="AW125" s="307"/>
      <c r="AX125" s="99"/>
      <c r="AY125" s="99"/>
      <c r="AZ125" s="305"/>
      <c r="BA125" s="28">
        <f>AD125</f>
        <v>0</v>
      </c>
      <c r="BB125" s="28">
        <f>AG125</f>
        <v>0</v>
      </c>
      <c r="BC125" s="28">
        <f>AJ125</f>
        <v>0</v>
      </c>
      <c r="BD125" s="28">
        <f>IF(B125="x",1,0)</f>
        <v>0</v>
      </c>
      <c r="BE125" s="28">
        <f t="shared" si="30"/>
        <v>0</v>
      </c>
      <c r="BF125" s="28">
        <f>AQ125</f>
        <v>0</v>
      </c>
      <c r="BG125" s="28">
        <f>AM125</f>
        <v>0</v>
      </c>
      <c r="BI125" s="66">
        <f>AD125</f>
        <v>0</v>
      </c>
      <c r="BJ125" s="66">
        <f>AM125</f>
        <v>0</v>
      </c>
      <c r="BK125" s="66">
        <f>BJ125+BI125</f>
        <v>0</v>
      </c>
    </row>
    <row r="126" spans="1:63">
      <c r="A126" s="95"/>
      <c r="B126" s="1251"/>
      <c r="C126" s="1251"/>
      <c r="D126" s="1252"/>
      <c r="E126" s="1252"/>
      <c r="F126" s="1252"/>
      <c r="G126" s="1252"/>
      <c r="H126" s="1252"/>
      <c r="I126" s="1252"/>
      <c r="J126" s="1252"/>
      <c r="K126" s="1252"/>
      <c r="L126" s="1252"/>
      <c r="M126" s="1252"/>
      <c r="N126" s="1252"/>
      <c r="O126" s="1252"/>
      <c r="P126" s="1242"/>
      <c r="Q126" s="1242"/>
      <c r="R126" s="1243"/>
      <c r="S126" s="1242"/>
      <c r="T126" s="1242"/>
      <c r="U126" s="1244"/>
      <c r="V126" s="1245"/>
      <c r="W126" s="1245"/>
      <c r="X126" s="1245"/>
      <c r="Y126" s="1245"/>
      <c r="Z126" s="1245"/>
      <c r="AA126" s="1246"/>
      <c r="AB126" s="1247"/>
      <c r="AC126" s="1244"/>
      <c r="AD126" s="1248">
        <f>((P126*U126)-AM126)</f>
        <v>0</v>
      </c>
      <c r="AE126" s="1248"/>
      <c r="AF126" s="1248"/>
      <c r="AG126" s="1248">
        <f t="shared" si="8"/>
        <v>0</v>
      </c>
      <c r="AH126" s="1248"/>
      <c r="AI126" s="1248"/>
      <c r="AJ126" s="1248">
        <f>P126*AA126</f>
        <v>0</v>
      </c>
      <c r="AK126" s="1248"/>
      <c r="AL126" s="1248"/>
      <c r="AM126" s="1249">
        <f t="shared" si="4"/>
        <v>0</v>
      </c>
      <c r="AN126" s="1249"/>
      <c r="AO126" s="1249"/>
      <c r="AP126" s="1249"/>
      <c r="AQ126" s="1250">
        <f>SUM(AD126:AL126)</f>
        <v>0</v>
      </c>
      <c r="AR126" s="1250"/>
      <c r="AS126" s="1250"/>
      <c r="AT126" s="1250"/>
      <c r="AV126" s="74" t="str">
        <f t="shared" si="1"/>
        <v>GENERAL CONDITIONS</v>
      </c>
      <c r="AW126" s="307"/>
      <c r="AX126" s="99"/>
      <c r="AY126" s="99"/>
      <c r="AZ126" s="305"/>
      <c r="BA126" s="28">
        <f>AD126</f>
        <v>0</v>
      </c>
      <c r="BB126" s="28">
        <f>AG126</f>
        <v>0</v>
      </c>
      <c r="BC126" s="28">
        <f>AJ126</f>
        <v>0</v>
      </c>
      <c r="BD126" s="28">
        <f>IF(B126="x",1,0)</f>
        <v>0</v>
      </c>
      <c r="BE126" s="28">
        <f t="shared" si="30"/>
        <v>0</v>
      </c>
      <c r="BF126" s="28">
        <f>AQ126</f>
        <v>0</v>
      </c>
      <c r="BG126" s="28">
        <f>AM126</f>
        <v>0</v>
      </c>
      <c r="BI126" s="66">
        <f>AD126</f>
        <v>0</v>
      </c>
      <c r="BJ126" s="66">
        <f>AM126</f>
        <v>0</v>
      </c>
      <c r="BK126" s="66">
        <f>BJ126+BI126</f>
        <v>0</v>
      </c>
    </row>
    <row r="127" spans="1:63">
      <c r="A127" s="95"/>
      <c r="B127" s="1251"/>
      <c r="C127" s="1251"/>
      <c r="D127" s="1252"/>
      <c r="E127" s="1252"/>
      <c r="F127" s="1252"/>
      <c r="G127" s="1252"/>
      <c r="H127" s="1252"/>
      <c r="I127" s="1252"/>
      <c r="J127" s="1252"/>
      <c r="K127" s="1252"/>
      <c r="L127" s="1252"/>
      <c r="M127" s="1252"/>
      <c r="N127" s="1252"/>
      <c r="O127" s="1252"/>
      <c r="P127" s="1242"/>
      <c r="Q127" s="1242"/>
      <c r="R127" s="1243"/>
      <c r="S127" s="1242"/>
      <c r="T127" s="1242"/>
      <c r="U127" s="1244"/>
      <c r="V127" s="1245"/>
      <c r="W127" s="1245"/>
      <c r="X127" s="1245"/>
      <c r="Y127" s="1245"/>
      <c r="Z127" s="1245"/>
      <c r="AA127" s="1246"/>
      <c r="AB127" s="1247"/>
      <c r="AC127" s="1244"/>
      <c r="AD127" s="1248">
        <f>((P127*U127)-AM127)</f>
        <v>0</v>
      </c>
      <c r="AE127" s="1248"/>
      <c r="AF127" s="1248"/>
      <c r="AG127" s="1248">
        <f t="shared" si="8"/>
        <v>0</v>
      </c>
      <c r="AH127" s="1248"/>
      <c r="AI127" s="1248"/>
      <c r="AJ127" s="1248">
        <f>P127*AA127</f>
        <v>0</v>
      </c>
      <c r="AK127" s="1248"/>
      <c r="AL127" s="1248"/>
      <c r="AM127" s="1249">
        <f t="shared" si="4"/>
        <v>0</v>
      </c>
      <c r="AN127" s="1249"/>
      <c r="AO127" s="1249"/>
      <c r="AP127" s="1249"/>
      <c r="AQ127" s="1250">
        <f>SUM(AD127:AL127)</f>
        <v>0</v>
      </c>
      <c r="AR127" s="1250"/>
      <c r="AS127" s="1250"/>
      <c r="AT127" s="1250"/>
      <c r="AV127" s="74" t="str">
        <f t="shared" si="1"/>
        <v>GENERAL CONDITIONS</v>
      </c>
      <c r="AW127" s="307"/>
      <c r="AX127" s="99"/>
      <c r="AY127" s="99"/>
      <c r="AZ127" s="305"/>
      <c r="BA127" s="28">
        <f>AD127</f>
        <v>0</v>
      </c>
      <c r="BB127" s="28">
        <f>AG127</f>
        <v>0</v>
      </c>
      <c r="BC127" s="28">
        <f>AJ127</f>
        <v>0</v>
      </c>
      <c r="BD127" s="28">
        <f>IF(B127="x",1,0)</f>
        <v>0</v>
      </c>
      <c r="BE127" s="28">
        <f t="shared" si="30"/>
        <v>0</v>
      </c>
      <c r="BF127" s="28">
        <f>AQ127</f>
        <v>0</v>
      </c>
      <c r="BG127" s="28">
        <f>AM127</f>
        <v>0</v>
      </c>
      <c r="BI127" s="66">
        <f>AD127</f>
        <v>0</v>
      </c>
      <c r="BJ127" s="66">
        <f>AM127</f>
        <v>0</v>
      </c>
      <c r="BK127" s="66">
        <f>BJ127+BI127</f>
        <v>0</v>
      </c>
    </row>
    <row r="128" spans="1:63" ht="5.0999999999999996" customHeight="1">
      <c r="A128" s="95"/>
      <c r="B128" s="42"/>
      <c r="C128" s="42"/>
      <c r="D128" s="353"/>
      <c r="E128" s="353"/>
      <c r="F128" s="353"/>
      <c r="G128" s="353"/>
      <c r="H128" s="353"/>
      <c r="I128" s="353"/>
      <c r="J128" s="353"/>
      <c r="K128" s="353"/>
      <c r="L128" s="353"/>
      <c r="M128" s="353"/>
      <c r="N128" s="353"/>
      <c r="O128" s="353"/>
      <c r="P128" s="44"/>
      <c r="Q128" s="44"/>
      <c r="R128" s="44"/>
      <c r="S128" s="44"/>
      <c r="T128" s="44"/>
      <c r="U128" s="45"/>
      <c r="V128" s="45"/>
      <c r="W128" s="45"/>
      <c r="X128" s="45"/>
      <c r="Y128" s="45"/>
      <c r="Z128" s="45"/>
      <c r="AA128" s="45"/>
      <c r="AB128" s="45"/>
      <c r="AC128" s="45"/>
      <c r="AD128" s="46"/>
      <c r="AE128" s="46"/>
      <c r="AF128" s="46"/>
      <c r="AG128" s="46"/>
      <c r="AH128" s="46"/>
      <c r="AI128" s="46"/>
      <c r="AJ128" s="46"/>
      <c r="AK128" s="46"/>
      <c r="AL128" s="46"/>
      <c r="AM128" s="47"/>
      <c r="AN128" s="47"/>
      <c r="AO128" s="47"/>
      <c r="AP128" s="47"/>
      <c r="AQ128" s="295"/>
      <c r="AR128" s="295"/>
      <c r="AS128" s="295"/>
      <c r="AT128" s="295"/>
      <c r="AV128" s="201" t="str">
        <f t="shared" si="1"/>
        <v>GENERAL CONDITIONS</v>
      </c>
      <c r="AW128" s="322"/>
      <c r="AX128" s="322"/>
      <c r="AY128" s="322"/>
      <c r="AZ128" s="201"/>
      <c r="BA128" s="53">
        <f>BA87</f>
        <v>0</v>
      </c>
      <c r="BB128" s="53">
        <f>BB87</f>
        <v>0</v>
      </c>
      <c r="BC128" s="53">
        <f>BC87</f>
        <v>0</v>
      </c>
      <c r="BD128" s="53">
        <f>BD87</f>
        <v>0</v>
      </c>
      <c r="BE128" s="53">
        <f>BE87</f>
        <v>0</v>
      </c>
      <c r="BF128" s="53"/>
      <c r="BG128" s="53"/>
      <c r="BI128" s="53"/>
      <c r="BJ128" s="53"/>
      <c r="BK128" s="53"/>
    </row>
    <row r="129" spans="1:63" ht="21.6" customHeight="1">
      <c r="A129" s="95"/>
      <c r="B129" s="1259"/>
      <c r="C129" s="1259"/>
      <c r="D129" s="354"/>
      <c r="E129" s="354"/>
      <c r="F129" s="354"/>
      <c r="G129" s="354"/>
      <c r="H129" s="354"/>
      <c r="I129" s="354"/>
      <c r="J129" s="354"/>
      <c r="K129" s="354"/>
      <c r="L129" s="354"/>
      <c r="M129" s="354"/>
      <c r="N129" s="354"/>
      <c r="O129" s="354"/>
      <c r="P129" s="19"/>
      <c r="Q129" s="19"/>
      <c r="R129" s="19"/>
      <c r="S129" s="19"/>
      <c r="T129" s="19"/>
      <c r="U129" s="19"/>
      <c r="V129" s="19"/>
      <c r="W129" s="19"/>
      <c r="X129" s="19"/>
      <c r="Y129" s="19"/>
      <c r="Z129" s="19"/>
      <c r="AA129" s="19"/>
      <c r="AB129" s="19"/>
      <c r="AC129" s="202" t="str">
        <f>CONCATENATE(D87," ","TOTAL")</f>
        <v>GENERAL CONDITIONS TOTAL</v>
      </c>
      <c r="AD129" s="1260">
        <f>SUBTOTAL(9,AD88:AD128)</f>
        <v>0</v>
      </c>
      <c r="AE129" s="1260"/>
      <c r="AF129" s="1260"/>
      <c r="AG129" s="1260">
        <f>SUBTOTAL(9,AG88:AG128)</f>
        <v>0</v>
      </c>
      <c r="AH129" s="1260"/>
      <c r="AI129" s="1260"/>
      <c r="AJ129" s="1260">
        <f>SUBTOTAL(9,AJ88:AJ128)</f>
        <v>0</v>
      </c>
      <c r="AK129" s="1260"/>
      <c r="AL129" s="1260"/>
      <c r="AM129" s="1260">
        <f>SUBTOTAL(9,AM88:AM128)</f>
        <v>0</v>
      </c>
      <c r="AN129" s="1260"/>
      <c r="AO129" s="1260"/>
      <c r="AP129" s="1260"/>
      <c r="AQ129" s="1254">
        <f>SUBTOTAL(9,AQ88:AQ128)</f>
        <v>0</v>
      </c>
      <c r="AR129" s="1254"/>
      <c r="AS129" s="1254"/>
      <c r="AT129" s="1254" t="e">
        <f>SUM(AT85:AT120)</f>
        <v>#REF!</v>
      </c>
      <c r="AV129" s="118" t="str">
        <f t="shared" si="1"/>
        <v>GENERAL CONDITIONS</v>
      </c>
      <c r="AW129" s="308"/>
      <c r="AX129" s="321"/>
      <c r="AY129" s="321"/>
      <c r="AZ129" s="118"/>
      <c r="BA129" s="52">
        <f>BA87</f>
        <v>0</v>
      </c>
      <c r="BB129" s="52">
        <f>BB87</f>
        <v>0</v>
      </c>
      <c r="BC129" s="52">
        <f>BC87</f>
        <v>0</v>
      </c>
      <c r="BD129" s="52">
        <f>BD87</f>
        <v>0</v>
      </c>
      <c r="BE129" s="52">
        <f>BE87</f>
        <v>0</v>
      </c>
      <c r="BF129" s="52">
        <f>SUM(BF87:BF128)</f>
        <v>0</v>
      </c>
      <c r="BG129" s="52">
        <f>SUM(BG87:BG128)</f>
        <v>0</v>
      </c>
      <c r="BI129" s="52">
        <f>SUM(BI88:BI128)</f>
        <v>0</v>
      </c>
      <c r="BJ129" s="52">
        <f>SUM(BJ88:BJ128)</f>
        <v>0</v>
      </c>
      <c r="BK129" s="52">
        <f>SUM(BK88:BK128)</f>
        <v>0</v>
      </c>
    </row>
    <row r="130" spans="1:63" ht="5.0999999999999996" customHeight="1">
      <c r="A130" s="95"/>
      <c r="B130" s="42"/>
      <c r="C130" s="42"/>
      <c r="D130" s="353"/>
      <c r="E130" s="353"/>
      <c r="F130" s="353"/>
      <c r="G130" s="353"/>
      <c r="H130" s="353"/>
      <c r="I130" s="353"/>
      <c r="J130" s="353"/>
      <c r="K130" s="353"/>
      <c r="L130" s="353"/>
      <c r="M130" s="353"/>
      <c r="N130" s="353"/>
      <c r="O130" s="353"/>
      <c r="P130" s="44"/>
      <c r="Q130" s="44"/>
      <c r="R130" s="44"/>
      <c r="S130" s="44"/>
      <c r="T130" s="44"/>
      <c r="U130" s="45"/>
      <c r="V130" s="45"/>
      <c r="W130" s="45"/>
      <c r="X130" s="45"/>
      <c r="Y130" s="45"/>
      <c r="Z130" s="45"/>
      <c r="AA130" s="45"/>
      <c r="AB130" s="45"/>
      <c r="AC130" s="45"/>
      <c r="AD130" s="46"/>
      <c r="AE130" s="46"/>
      <c r="AF130" s="46"/>
      <c r="AG130" s="46"/>
      <c r="AH130" s="46"/>
      <c r="AI130" s="46"/>
      <c r="AJ130" s="46"/>
      <c r="AK130" s="46"/>
      <c r="AL130" s="46"/>
      <c r="AM130" s="47"/>
      <c r="AN130" s="47"/>
      <c r="AO130" s="47"/>
      <c r="AP130" s="47"/>
      <c r="AQ130" s="295"/>
      <c r="AR130" s="295"/>
      <c r="AS130" s="295"/>
      <c r="AT130" s="295"/>
      <c r="AV130" s="201" t="str">
        <f t="shared" si="1"/>
        <v>GENERAL CONDITIONS</v>
      </c>
      <c r="AW130" s="322"/>
      <c r="AX130" s="322"/>
      <c r="AY130" s="322"/>
      <c r="AZ130" s="201"/>
      <c r="BA130" s="53">
        <f>BA87</f>
        <v>0</v>
      </c>
      <c r="BB130" s="53">
        <f>BB87</f>
        <v>0</v>
      </c>
      <c r="BC130" s="53">
        <f>BC87</f>
        <v>0</v>
      </c>
      <c r="BD130" s="53">
        <f>BD87</f>
        <v>0</v>
      </c>
      <c r="BE130" s="53">
        <f>BE87</f>
        <v>0</v>
      </c>
      <c r="BF130" s="53"/>
      <c r="BG130" s="53"/>
      <c r="BI130" s="53"/>
      <c r="BJ130" s="53"/>
      <c r="BK130" s="53"/>
    </row>
    <row r="131" spans="1:63" ht="9.6999999999999993" customHeight="1">
      <c r="A131" s="95"/>
      <c r="B131" s="49"/>
      <c r="C131" s="49"/>
      <c r="D131" s="355"/>
      <c r="E131" s="355"/>
      <c r="F131" s="355"/>
      <c r="G131" s="355"/>
      <c r="H131" s="355"/>
      <c r="I131" s="355"/>
      <c r="J131" s="355"/>
      <c r="K131" s="355"/>
      <c r="L131" s="355"/>
      <c r="M131" s="355"/>
      <c r="N131" s="355"/>
      <c r="O131" s="355"/>
      <c r="P131" s="50"/>
      <c r="Q131" s="50"/>
      <c r="R131" s="50"/>
      <c r="S131" s="50"/>
      <c r="T131" s="50"/>
      <c r="U131" s="50"/>
      <c r="V131" s="50"/>
      <c r="W131" s="50"/>
      <c r="X131" s="50"/>
      <c r="Y131" s="50"/>
      <c r="Z131" s="50"/>
      <c r="AA131" s="50"/>
      <c r="AB131" s="50"/>
      <c r="AC131" s="51"/>
      <c r="AD131" s="296"/>
      <c r="AE131" s="296"/>
      <c r="AF131" s="296"/>
      <c r="AG131" s="296"/>
      <c r="AH131" s="296"/>
      <c r="AI131" s="296"/>
      <c r="AJ131" s="296"/>
      <c r="AK131" s="296"/>
      <c r="AL131" s="296"/>
      <c r="AM131" s="296"/>
      <c r="AN131" s="296"/>
      <c r="AO131" s="296"/>
      <c r="AP131" s="296"/>
      <c r="AQ131" s="297"/>
      <c r="AR131" s="297"/>
      <c r="AS131" s="297"/>
      <c r="AT131" s="297"/>
      <c r="AV131" s="203"/>
      <c r="AW131" s="325"/>
      <c r="AX131" s="344"/>
      <c r="AY131" s="344"/>
      <c r="AZ131" s="203"/>
      <c r="BA131" s="65">
        <f>BA129</f>
        <v>0</v>
      </c>
      <c r="BB131" s="65">
        <f t="shared" ref="BB131:BG131" si="31">BB129</f>
        <v>0</v>
      </c>
      <c r="BC131" s="65">
        <f>BC129</f>
        <v>0</v>
      </c>
      <c r="BD131" s="65">
        <f t="shared" si="31"/>
        <v>0</v>
      </c>
      <c r="BE131" s="65">
        <f t="shared" si="31"/>
        <v>0</v>
      </c>
      <c r="BF131" s="65">
        <f t="shared" si="31"/>
        <v>0</v>
      </c>
      <c r="BG131" s="65">
        <f t="shared" si="31"/>
        <v>0</v>
      </c>
      <c r="BI131" s="65"/>
      <c r="BJ131" s="65"/>
      <c r="BK131" s="65"/>
    </row>
    <row r="132" spans="1:63" ht="21.6" customHeight="1">
      <c r="A132" s="94" t="s">
        <v>665</v>
      </c>
      <c r="B132" s="1268"/>
      <c r="C132" s="1269"/>
      <c r="D132" s="1306" t="str">
        <f>T(N76)</f>
        <v>DEMOLITION</v>
      </c>
      <c r="E132" s="1307"/>
      <c r="F132" s="1307"/>
      <c r="G132" s="1307"/>
      <c r="H132" s="1307"/>
      <c r="I132" s="1307"/>
      <c r="J132" s="1307"/>
      <c r="K132" s="1307"/>
      <c r="L132" s="1307"/>
      <c r="M132" s="1307"/>
      <c r="N132" s="1307"/>
      <c r="O132" s="1308"/>
      <c r="P132" s="1270"/>
      <c r="Q132" s="1270"/>
      <c r="R132" s="1270"/>
      <c r="S132" s="1271"/>
      <c r="T132" s="1272"/>
      <c r="U132" s="1273"/>
      <c r="V132" s="1273"/>
      <c r="W132" s="1273"/>
      <c r="X132" s="1273"/>
      <c r="Y132" s="1273"/>
      <c r="Z132" s="1273"/>
      <c r="AA132" s="1273"/>
      <c r="AB132" s="1273"/>
      <c r="AC132" s="1273"/>
      <c r="AD132" s="1260">
        <f>AD174</f>
        <v>0</v>
      </c>
      <c r="AE132" s="1260"/>
      <c r="AF132" s="1260"/>
      <c r="AG132" s="1260">
        <f>AG174</f>
        <v>0</v>
      </c>
      <c r="AH132" s="1260"/>
      <c r="AI132" s="1260"/>
      <c r="AJ132" s="1260">
        <f>AJ174</f>
        <v>0</v>
      </c>
      <c r="AK132" s="1260"/>
      <c r="AL132" s="1260"/>
      <c r="AM132" s="1260">
        <f>AM174</f>
        <v>0</v>
      </c>
      <c r="AN132" s="1260"/>
      <c r="AO132" s="1260"/>
      <c r="AP132" s="1260"/>
      <c r="AQ132" s="1254">
        <f>AQ174</f>
        <v>0</v>
      </c>
      <c r="AR132" s="1254"/>
      <c r="AS132" s="1254"/>
      <c r="AT132" s="1254" t="e">
        <f>SUM(#REF!)</f>
        <v>#REF!</v>
      </c>
      <c r="AV132" s="74" t="str">
        <f t="shared" ref="AV132:AV176" si="32">$D$132</f>
        <v>DEMOLITION</v>
      </c>
      <c r="AW132" s="326"/>
      <c r="AX132" s="326"/>
      <c r="AY132" s="326"/>
      <c r="AZ132" s="327"/>
      <c r="BA132" s="28">
        <f>SUM(BA133:BA172)</f>
        <v>0</v>
      </c>
      <c r="BB132" s="28">
        <f>SUM(BB133:BB172)</f>
        <v>0</v>
      </c>
      <c r="BC132" s="28">
        <f>SUM(BC133:BC172)</f>
        <v>0</v>
      </c>
      <c r="BD132" s="28">
        <f>SUM(BD133:BD172)</f>
        <v>0</v>
      </c>
      <c r="BE132" s="28">
        <f>SUM(BE133:BE172)</f>
        <v>0</v>
      </c>
      <c r="BF132" s="28">
        <f t="shared" ref="BF132:BF172" si="33">AQ132</f>
        <v>0</v>
      </c>
      <c r="BG132" s="28">
        <f t="shared" ref="BG132:BG172" si="34">AM132</f>
        <v>0</v>
      </c>
      <c r="BI132" s="66">
        <f>AD132</f>
        <v>0</v>
      </c>
      <c r="BJ132" s="66">
        <f>AM132</f>
        <v>0</v>
      </c>
      <c r="BK132" s="66">
        <f>BJ132+BI132</f>
        <v>0</v>
      </c>
    </row>
    <row r="133" spans="1:63" ht="17.149999999999999" hidden="1" customHeight="1">
      <c r="A133" s="95"/>
      <c r="B133" s="1251"/>
      <c r="C133" s="1251"/>
      <c r="D133" s="1255" t="s">
        <v>73</v>
      </c>
      <c r="E133" s="1255"/>
      <c r="F133" s="1255"/>
      <c r="G133" s="1255"/>
      <c r="H133" s="1255"/>
      <c r="I133" s="1255"/>
      <c r="J133" s="1255"/>
      <c r="K133" s="1255"/>
      <c r="L133" s="1255"/>
      <c r="M133" s="1255"/>
      <c r="N133" s="1255"/>
      <c r="O133" s="1255"/>
      <c r="P133" s="1242"/>
      <c r="Q133" s="1242"/>
      <c r="R133" s="1243"/>
      <c r="S133" s="1242" t="s">
        <v>1</v>
      </c>
      <c r="T133" s="1242" t="s">
        <v>13</v>
      </c>
      <c r="U133" s="1244"/>
      <c r="V133" s="1245"/>
      <c r="W133" s="1245"/>
      <c r="X133" s="1245"/>
      <c r="Y133" s="1245"/>
      <c r="Z133" s="1245"/>
      <c r="AA133" s="1246"/>
      <c r="AB133" s="1247"/>
      <c r="AC133" s="1244"/>
      <c r="AD133" s="1248">
        <f t="shared" ref="AD133:AD172" si="35">((P133*U133)-AM133)</f>
        <v>0</v>
      </c>
      <c r="AE133" s="1248"/>
      <c r="AF133" s="1248"/>
      <c r="AG133" s="1248">
        <f>P133*X133*(1+$Y$85)</f>
        <v>0</v>
      </c>
      <c r="AH133" s="1248"/>
      <c r="AI133" s="1248"/>
      <c r="AJ133" s="1248">
        <f t="shared" ref="AJ133:AJ172" si="36">P133*AA133</f>
        <v>0</v>
      </c>
      <c r="AK133" s="1248"/>
      <c r="AL133" s="1248"/>
      <c r="AM133" s="1249">
        <f t="shared" ref="AM133:AM172" si="37">IF($B133="x",$P133*$U133,0)</f>
        <v>0</v>
      </c>
      <c r="AN133" s="1249"/>
      <c r="AO133" s="1249"/>
      <c r="AP133" s="1249"/>
      <c r="AQ133" s="1250">
        <f t="shared" ref="AQ133:AQ172" si="38">SUM(AD133:AL133)</f>
        <v>0</v>
      </c>
      <c r="AR133" s="1250"/>
      <c r="AS133" s="1250"/>
      <c r="AT133" s="1250">
        <f t="shared" ref="AT133:AT172" si="39">SUM(AD133:AL133)</f>
        <v>0</v>
      </c>
      <c r="AV133" s="74" t="str">
        <f t="shared" si="32"/>
        <v>DEMOLITION</v>
      </c>
      <c r="AW133" s="307"/>
      <c r="AX133" s="99"/>
      <c r="AY133" s="99"/>
      <c r="AZ133" s="305"/>
      <c r="BA133" s="28">
        <f t="shared" ref="BA133:BA172" si="40">AD133</f>
        <v>0</v>
      </c>
      <c r="BB133" s="28">
        <f>AG133</f>
        <v>0</v>
      </c>
      <c r="BC133" s="28">
        <f>AJ133</f>
        <v>0</v>
      </c>
      <c r="BD133" s="28">
        <f t="shared" ref="BD133:BD172" si="41">IF(B133="x",1,0)</f>
        <v>0</v>
      </c>
      <c r="BE133" s="28">
        <f>SUM(BA133:BC133)</f>
        <v>0</v>
      </c>
      <c r="BF133" s="28">
        <f t="shared" si="33"/>
        <v>0</v>
      </c>
      <c r="BG133" s="28">
        <f t="shared" si="34"/>
        <v>0</v>
      </c>
      <c r="BI133" s="66">
        <f>AD133</f>
        <v>0</v>
      </c>
      <c r="BJ133" s="66">
        <f t="shared" ref="BJ133:BJ172" si="42">AM133</f>
        <v>0</v>
      </c>
      <c r="BK133" s="66">
        <f>BJ133+BI133</f>
        <v>0</v>
      </c>
    </row>
    <row r="134" spans="1:63" ht="17.149999999999999" hidden="1" customHeight="1">
      <c r="A134" s="95"/>
      <c r="B134" s="1251"/>
      <c r="C134" s="1251"/>
      <c r="D134" s="1256" t="s">
        <v>90</v>
      </c>
      <c r="E134" s="1256"/>
      <c r="F134" s="1256"/>
      <c r="G134" s="1256"/>
      <c r="H134" s="1256"/>
      <c r="I134" s="1256"/>
      <c r="J134" s="1256"/>
      <c r="K134" s="1256"/>
      <c r="L134" s="1256"/>
      <c r="M134" s="1256"/>
      <c r="N134" s="1256"/>
      <c r="O134" s="1256"/>
      <c r="P134" s="1242"/>
      <c r="Q134" s="1242"/>
      <c r="R134" s="1243"/>
      <c r="S134" s="1242" t="s">
        <v>1</v>
      </c>
      <c r="T134" s="1242" t="s">
        <v>1</v>
      </c>
      <c r="U134" s="1244"/>
      <c r="V134" s="1245"/>
      <c r="W134" s="1245"/>
      <c r="X134" s="1245"/>
      <c r="Y134" s="1245"/>
      <c r="Z134" s="1245"/>
      <c r="AA134" s="1246"/>
      <c r="AB134" s="1247"/>
      <c r="AC134" s="1244"/>
      <c r="AD134" s="1248">
        <f t="shared" si="35"/>
        <v>0</v>
      </c>
      <c r="AE134" s="1248"/>
      <c r="AF134" s="1248"/>
      <c r="AG134" s="1248">
        <f t="shared" ref="AG134:AG172" si="43">P134*X134*(1+$Y$85)</f>
        <v>0</v>
      </c>
      <c r="AH134" s="1248"/>
      <c r="AI134" s="1248"/>
      <c r="AJ134" s="1248">
        <f t="shared" si="36"/>
        <v>0</v>
      </c>
      <c r="AK134" s="1248"/>
      <c r="AL134" s="1248"/>
      <c r="AM134" s="1249">
        <f t="shared" si="37"/>
        <v>0</v>
      </c>
      <c r="AN134" s="1249"/>
      <c r="AO134" s="1249"/>
      <c r="AP134" s="1249"/>
      <c r="AQ134" s="1250">
        <f t="shared" si="38"/>
        <v>0</v>
      </c>
      <c r="AR134" s="1250"/>
      <c r="AS134" s="1250"/>
      <c r="AT134" s="1250">
        <f t="shared" si="39"/>
        <v>0</v>
      </c>
      <c r="AV134" s="74" t="str">
        <f t="shared" si="32"/>
        <v>DEMOLITION</v>
      </c>
      <c r="AW134" s="307"/>
      <c r="AX134" s="99"/>
      <c r="AY134" s="99"/>
      <c r="AZ134" s="305"/>
      <c r="BA134" s="28">
        <f t="shared" si="40"/>
        <v>0</v>
      </c>
      <c r="BB134" s="28">
        <f t="shared" ref="BB134:BB172" si="44">AG134</f>
        <v>0</v>
      </c>
      <c r="BC134" s="28">
        <f t="shared" ref="BC134:BC172" si="45">AJ134</f>
        <v>0</v>
      </c>
      <c r="BD134" s="28">
        <f t="shared" si="41"/>
        <v>0</v>
      </c>
      <c r="BE134" s="28">
        <f t="shared" ref="BE134:BE150" si="46">SUM(BA134:BC134)</f>
        <v>0</v>
      </c>
      <c r="BF134" s="28">
        <f t="shared" si="33"/>
        <v>0</v>
      </c>
      <c r="BG134" s="28">
        <f t="shared" si="34"/>
        <v>0</v>
      </c>
      <c r="BI134" s="66">
        <f t="shared" ref="BI134:BI172" si="47">AD134</f>
        <v>0</v>
      </c>
      <c r="BJ134" s="66">
        <f t="shared" si="42"/>
        <v>0</v>
      </c>
      <c r="BK134" s="66">
        <f t="shared" ref="BK134:BK172" si="48">BJ134+BI134</f>
        <v>0</v>
      </c>
    </row>
    <row r="135" spans="1:63" ht="17.149999999999999" hidden="1" customHeight="1">
      <c r="A135" s="95"/>
      <c r="B135" s="1251"/>
      <c r="C135" s="1251"/>
      <c r="D135" s="1252" t="s">
        <v>136</v>
      </c>
      <c r="E135" s="1252"/>
      <c r="F135" s="1252"/>
      <c r="G135" s="1252"/>
      <c r="H135" s="1252"/>
      <c r="I135" s="1252"/>
      <c r="J135" s="1252"/>
      <c r="K135" s="1252"/>
      <c r="L135" s="1252"/>
      <c r="M135" s="1252"/>
      <c r="N135" s="1252"/>
      <c r="O135" s="1252"/>
      <c r="P135" s="1242"/>
      <c r="Q135" s="1242"/>
      <c r="R135" s="1243"/>
      <c r="S135" s="1242" t="s">
        <v>13</v>
      </c>
      <c r="T135" s="1242"/>
      <c r="U135" s="1244">
        <v>20</v>
      </c>
      <c r="V135" s="1245"/>
      <c r="W135" s="1245"/>
      <c r="X135" s="1245"/>
      <c r="Y135" s="1245"/>
      <c r="Z135" s="1245"/>
      <c r="AA135" s="1246"/>
      <c r="AB135" s="1247"/>
      <c r="AC135" s="1244"/>
      <c r="AD135" s="1248">
        <f t="shared" si="35"/>
        <v>0</v>
      </c>
      <c r="AE135" s="1248"/>
      <c r="AF135" s="1248"/>
      <c r="AG135" s="1248">
        <f t="shared" si="43"/>
        <v>0</v>
      </c>
      <c r="AH135" s="1248"/>
      <c r="AI135" s="1248"/>
      <c r="AJ135" s="1248">
        <f t="shared" si="36"/>
        <v>0</v>
      </c>
      <c r="AK135" s="1248"/>
      <c r="AL135" s="1248"/>
      <c r="AM135" s="1249">
        <f t="shared" si="37"/>
        <v>0</v>
      </c>
      <c r="AN135" s="1249"/>
      <c r="AO135" s="1249"/>
      <c r="AP135" s="1249"/>
      <c r="AQ135" s="1250">
        <f t="shared" si="38"/>
        <v>0</v>
      </c>
      <c r="AR135" s="1250"/>
      <c r="AS135" s="1250"/>
      <c r="AT135" s="1250">
        <f t="shared" si="39"/>
        <v>0</v>
      </c>
      <c r="AV135" s="74" t="str">
        <f t="shared" si="32"/>
        <v>DEMOLITION</v>
      </c>
      <c r="AW135" s="307"/>
      <c r="AX135" s="99"/>
      <c r="AY135" s="99"/>
      <c r="AZ135" s="305"/>
      <c r="BA135" s="28">
        <f t="shared" si="40"/>
        <v>0</v>
      </c>
      <c r="BB135" s="28">
        <f t="shared" si="44"/>
        <v>0</v>
      </c>
      <c r="BC135" s="28">
        <f t="shared" si="45"/>
        <v>0</v>
      </c>
      <c r="BD135" s="28">
        <f t="shared" si="41"/>
        <v>0</v>
      </c>
      <c r="BE135" s="28">
        <f t="shared" si="46"/>
        <v>0</v>
      </c>
      <c r="BF135" s="28">
        <f t="shared" si="33"/>
        <v>0</v>
      </c>
      <c r="BG135" s="28">
        <f t="shared" si="34"/>
        <v>0</v>
      </c>
      <c r="BI135" s="66">
        <f t="shared" si="47"/>
        <v>0</v>
      </c>
      <c r="BJ135" s="66">
        <f t="shared" si="42"/>
        <v>0</v>
      </c>
      <c r="BK135" s="66">
        <f t="shared" si="48"/>
        <v>0</v>
      </c>
    </row>
    <row r="136" spans="1:63" ht="17.149999999999999" hidden="1" customHeight="1">
      <c r="A136" s="95"/>
      <c r="B136" s="1251"/>
      <c r="C136" s="1251"/>
      <c r="D136" s="1252" t="s">
        <v>406</v>
      </c>
      <c r="E136" s="1252"/>
      <c r="F136" s="1252"/>
      <c r="G136" s="1252"/>
      <c r="H136" s="1252"/>
      <c r="I136" s="1252"/>
      <c r="J136" s="1252"/>
      <c r="K136" s="1252"/>
      <c r="L136" s="1252"/>
      <c r="M136" s="1252"/>
      <c r="N136" s="1252"/>
      <c r="O136" s="1252"/>
      <c r="P136" s="1242"/>
      <c r="Q136" s="1242"/>
      <c r="R136" s="1243"/>
      <c r="S136" s="1242" t="s">
        <v>8</v>
      </c>
      <c r="T136" s="1242"/>
      <c r="U136" s="1244">
        <v>0.5</v>
      </c>
      <c r="V136" s="1245"/>
      <c r="W136" s="1245"/>
      <c r="X136" s="1245"/>
      <c r="Y136" s="1245"/>
      <c r="Z136" s="1245"/>
      <c r="AA136" s="1246"/>
      <c r="AB136" s="1247"/>
      <c r="AC136" s="1244"/>
      <c r="AD136" s="1248">
        <f t="shared" si="35"/>
        <v>0</v>
      </c>
      <c r="AE136" s="1248"/>
      <c r="AF136" s="1248"/>
      <c r="AG136" s="1248">
        <f t="shared" si="43"/>
        <v>0</v>
      </c>
      <c r="AH136" s="1248"/>
      <c r="AI136" s="1248"/>
      <c r="AJ136" s="1248">
        <f t="shared" si="36"/>
        <v>0</v>
      </c>
      <c r="AK136" s="1248"/>
      <c r="AL136" s="1248"/>
      <c r="AM136" s="1249">
        <f t="shared" si="37"/>
        <v>0</v>
      </c>
      <c r="AN136" s="1249"/>
      <c r="AO136" s="1249"/>
      <c r="AP136" s="1249"/>
      <c r="AQ136" s="1250">
        <f t="shared" si="38"/>
        <v>0</v>
      </c>
      <c r="AR136" s="1250"/>
      <c r="AS136" s="1250"/>
      <c r="AT136" s="1250">
        <f t="shared" si="39"/>
        <v>0</v>
      </c>
      <c r="AV136" s="74" t="str">
        <f t="shared" si="32"/>
        <v>DEMOLITION</v>
      </c>
      <c r="AW136" s="307"/>
      <c r="AX136" s="99"/>
      <c r="AY136" s="99"/>
      <c r="AZ136" s="305"/>
      <c r="BA136" s="28">
        <f t="shared" si="40"/>
        <v>0</v>
      </c>
      <c r="BB136" s="28">
        <f t="shared" si="44"/>
        <v>0</v>
      </c>
      <c r="BC136" s="28">
        <f t="shared" si="45"/>
        <v>0</v>
      </c>
      <c r="BD136" s="28">
        <f t="shared" si="41"/>
        <v>0</v>
      </c>
      <c r="BE136" s="28">
        <f t="shared" si="46"/>
        <v>0</v>
      </c>
      <c r="BF136" s="28">
        <f t="shared" si="33"/>
        <v>0</v>
      </c>
      <c r="BG136" s="28">
        <f t="shared" si="34"/>
        <v>0</v>
      </c>
      <c r="BI136" s="66">
        <f t="shared" si="47"/>
        <v>0</v>
      </c>
      <c r="BJ136" s="66">
        <f t="shared" si="42"/>
        <v>0</v>
      </c>
      <c r="BK136" s="66">
        <f t="shared" si="48"/>
        <v>0</v>
      </c>
    </row>
    <row r="137" spans="1:63" ht="17.149999999999999" hidden="1" customHeight="1">
      <c r="A137" s="95"/>
      <c r="B137" s="1251"/>
      <c r="C137" s="1251"/>
      <c r="D137" s="1252" t="s">
        <v>408</v>
      </c>
      <c r="E137" s="1252"/>
      <c r="F137" s="1252"/>
      <c r="G137" s="1252"/>
      <c r="H137" s="1252"/>
      <c r="I137" s="1252"/>
      <c r="J137" s="1252"/>
      <c r="K137" s="1252"/>
      <c r="L137" s="1252"/>
      <c r="M137" s="1252"/>
      <c r="N137" s="1252"/>
      <c r="O137" s="1252"/>
      <c r="P137" s="1242"/>
      <c r="Q137" s="1242"/>
      <c r="R137" s="1243"/>
      <c r="S137" s="1242" t="s">
        <v>8</v>
      </c>
      <c r="T137" s="1242"/>
      <c r="U137" s="1244">
        <v>5</v>
      </c>
      <c r="V137" s="1245"/>
      <c r="W137" s="1245"/>
      <c r="X137" s="1245"/>
      <c r="Y137" s="1245"/>
      <c r="Z137" s="1245"/>
      <c r="AA137" s="1246"/>
      <c r="AB137" s="1247"/>
      <c r="AC137" s="1244"/>
      <c r="AD137" s="1248">
        <f t="shared" si="35"/>
        <v>0</v>
      </c>
      <c r="AE137" s="1248"/>
      <c r="AF137" s="1248"/>
      <c r="AG137" s="1248">
        <f t="shared" si="43"/>
        <v>0</v>
      </c>
      <c r="AH137" s="1248"/>
      <c r="AI137" s="1248"/>
      <c r="AJ137" s="1248">
        <f t="shared" si="36"/>
        <v>0</v>
      </c>
      <c r="AK137" s="1248"/>
      <c r="AL137" s="1248"/>
      <c r="AM137" s="1249">
        <f t="shared" si="37"/>
        <v>0</v>
      </c>
      <c r="AN137" s="1249"/>
      <c r="AO137" s="1249"/>
      <c r="AP137" s="1249"/>
      <c r="AQ137" s="1250">
        <f t="shared" si="38"/>
        <v>0</v>
      </c>
      <c r="AR137" s="1250"/>
      <c r="AS137" s="1250"/>
      <c r="AT137" s="1250">
        <f t="shared" si="39"/>
        <v>0</v>
      </c>
      <c r="AV137" s="74" t="str">
        <f t="shared" si="32"/>
        <v>DEMOLITION</v>
      </c>
      <c r="AW137" s="307"/>
      <c r="AX137" s="99"/>
      <c r="AY137" s="99"/>
      <c r="AZ137" s="305"/>
      <c r="BA137" s="28">
        <f t="shared" si="40"/>
        <v>0</v>
      </c>
      <c r="BB137" s="28">
        <f t="shared" si="44"/>
        <v>0</v>
      </c>
      <c r="BC137" s="28">
        <f t="shared" si="45"/>
        <v>0</v>
      </c>
      <c r="BD137" s="28">
        <f t="shared" si="41"/>
        <v>0</v>
      </c>
      <c r="BE137" s="28">
        <f t="shared" si="46"/>
        <v>0</v>
      </c>
      <c r="BF137" s="28">
        <f t="shared" si="33"/>
        <v>0</v>
      </c>
      <c r="BG137" s="28">
        <f t="shared" si="34"/>
        <v>0</v>
      </c>
      <c r="BI137" s="66">
        <f t="shared" si="47"/>
        <v>0</v>
      </c>
      <c r="BJ137" s="66">
        <f t="shared" si="42"/>
        <v>0</v>
      </c>
      <c r="BK137" s="66">
        <f t="shared" si="48"/>
        <v>0</v>
      </c>
    </row>
    <row r="138" spans="1:63" ht="17.149999999999999" hidden="1" customHeight="1">
      <c r="A138" s="95"/>
      <c r="B138" s="1251"/>
      <c r="C138" s="1251"/>
      <c r="D138" s="1252" t="s">
        <v>407</v>
      </c>
      <c r="E138" s="1252"/>
      <c r="F138" s="1252"/>
      <c r="G138" s="1252"/>
      <c r="H138" s="1252"/>
      <c r="I138" s="1252"/>
      <c r="J138" s="1252"/>
      <c r="K138" s="1252"/>
      <c r="L138" s="1252"/>
      <c r="M138" s="1252"/>
      <c r="N138" s="1252"/>
      <c r="O138" s="1252"/>
      <c r="P138" s="1242"/>
      <c r="Q138" s="1242"/>
      <c r="R138" s="1243"/>
      <c r="S138" s="1242" t="s">
        <v>8</v>
      </c>
      <c r="T138" s="1242"/>
      <c r="U138" s="1244">
        <v>4</v>
      </c>
      <c r="V138" s="1245"/>
      <c r="W138" s="1245"/>
      <c r="X138" s="1245"/>
      <c r="Y138" s="1245"/>
      <c r="Z138" s="1245"/>
      <c r="AA138" s="1246"/>
      <c r="AB138" s="1247"/>
      <c r="AC138" s="1244"/>
      <c r="AD138" s="1248">
        <f t="shared" si="35"/>
        <v>0</v>
      </c>
      <c r="AE138" s="1248"/>
      <c r="AF138" s="1248"/>
      <c r="AG138" s="1248">
        <f t="shared" si="43"/>
        <v>0</v>
      </c>
      <c r="AH138" s="1248"/>
      <c r="AI138" s="1248"/>
      <c r="AJ138" s="1248">
        <f t="shared" si="36"/>
        <v>0</v>
      </c>
      <c r="AK138" s="1248"/>
      <c r="AL138" s="1248"/>
      <c r="AM138" s="1249">
        <f t="shared" si="37"/>
        <v>0</v>
      </c>
      <c r="AN138" s="1249"/>
      <c r="AO138" s="1249"/>
      <c r="AP138" s="1249"/>
      <c r="AQ138" s="1250">
        <f t="shared" si="38"/>
        <v>0</v>
      </c>
      <c r="AR138" s="1250"/>
      <c r="AS138" s="1250"/>
      <c r="AT138" s="1250">
        <f t="shared" si="39"/>
        <v>0</v>
      </c>
      <c r="AV138" s="74" t="str">
        <f t="shared" si="32"/>
        <v>DEMOLITION</v>
      </c>
      <c r="AW138" s="307"/>
      <c r="AX138" s="99"/>
      <c r="AY138" s="99"/>
      <c r="AZ138" s="305"/>
      <c r="BA138" s="28">
        <f t="shared" si="40"/>
        <v>0</v>
      </c>
      <c r="BB138" s="28">
        <f t="shared" si="44"/>
        <v>0</v>
      </c>
      <c r="BC138" s="28">
        <f t="shared" si="45"/>
        <v>0</v>
      </c>
      <c r="BD138" s="28">
        <f t="shared" si="41"/>
        <v>0</v>
      </c>
      <c r="BE138" s="28">
        <f t="shared" si="46"/>
        <v>0</v>
      </c>
      <c r="BF138" s="28">
        <f t="shared" si="33"/>
        <v>0</v>
      </c>
      <c r="BG138" s="28">
        <f t="shared" si="34"/>
        <v>0</v>
      </c>
      <c r="BI138" s="66">
        <f t="shared" si="47"/>
        <v>0</v>
      </c>
      <c r="BJ138" s="66">
        <f t="shared" si="42"/>
        <v>0</v>
      </c>
      <c r="BK138" s="66">
        <f t="shared" si="48"/>
        <v>0</v>
      </c>
    </row>
    <row r="139" spans="1:63" ht="17.149999999999999" hidden="1" customHeight="1">
      <c r="A139" s="95"/>
      <c r="B139" s="1251"/>
      <c r="C139" s="1251"/>
      <c r="D139" s="1252" t="s">
        <v>410</v>
      </c>
      <c r="E139" s="1252"/>
      <c r="F139" s="1252"/>
      <c r="G139" s="1252"/>
      <c r="H139" s="1252"/>
      <c r="I139" s="1252"/>
      <c r="J139" s="1252"/>
      <c r="K139" s="1252"/>
      <c r="L139" s="1252"/>
      <c r="M139" s="1252"/>
      <c r="N139" s="1252"/>
      <c r="O139" s="1252"/>
      <c r="P139" s="1242"/>
      <c r="Q139" s="1242"/>
      <c r="R139" s="1243"/>
      <c r="S139" s="1242" t="s">
        <v>8</v>
      </c>
      <c r="T139" s="1242"/>
      <c r="U139" s="1244">
        <v>4</v>
      </c>
      <c r="V139" s="1245"/>
      <c r="W139" s="1245"/>
      <c r="X139" s="1245"/>
      <c r="Y139" s="1245"/>
      <c r="Z139" s="1245"/>
      <c r="AA139" s="1246"/>
      <c r="AB139" s="1247"/>
      <c r="AC139" s="1244"/>
      <c r="AD139" s="1248">
        <f t="shared" si="35"/>
        <v>0</v>
      </c>
      <c r="AE139" s="1248"/>
      <c r="AF139" s="1248"/>
      <c r="AG139" s="1248">
        <f t="shared" si="43"/>
        <v>0</v>
      </c>
      <c r="AH139" s="1248"/>
      <c r="AI139" s="1248"/>
      <c r="AJ139" s="1248">
        <f t="shared" si="36"/>
        <v>0</v>
      </c>
      <c r="AK139" s="1248"/>
      <c r="AL139" s="1248"/>
      <c r="AM139" s="1249">
        <f t="shared" si="37"/>
        <v>0</v>
      </c>
      <c r="AN139" s="1249"/>
      <c r="AO139" s="1249"/>
      <c r="AP139" s="1249"/>
      <c r="AQ139" s="1250">
        <f t="shared" si="38"/>
        <v>0</v>
      </c>
      <c r="AR139" s="1250"/>
      <c r="AS139" s="1250"/>
      <c r="AT139" s="1250">
        <f t="shared" si="39"/>
        <v>0</v>
      </c>
      <c r="AV139" s="74" t="str">
        <f t="shared" si="32"/>
        <v>DEMOLITION</v>
      </c>
      <c r="AW139" s="307"/>
      <c r="AX139" s="99"/>
      <c r="AY139" s="99"/>
      <c r="AZ139" s="305"/>
      <c r="BA139" s="28">
        <f t="shared" si="40"/>
        <v>0</v>
      </c>
      <c r="BB139" s="28">
        <f t="shared" si="44"/>
        <v>0</v>
      </c>
      <c r="BC139" s="28">
        <f t="shared" si="45"/>
        <v>0</v>
      </c>
      <c r="BD139" s="28">
        <f t="shared" si="41"/>
        <v>0</v>
      </c>
      <c r="BE139" s="28">
        <f t="shared" si="46"/>
        <v>0</v>
      </c>
      <c r="BF139" s="28">
        <f t="shared" si="33"/>
        <v>0</v>
      </c>
      <c r="BG139" s="28">
        <f t="shared" si="34"/>
        <v>0</v>
      </c>
      <c r="BI139" s="66">
        <f t="shared" si="47"/>
        <v>0</v>
      </c>
      <c r="BJ139" s="66">
        <f t="shared" si="42"/>
        <v>0</v>
      </c>
      <c r="BK139" s="66">
        <f t="shared" si="48"/>
        <v>0</v>
      </c>
    </row>
    <row r="140" spans="1:63" ht="17.149999999999999" hidden="1" customHeight="1">
      <c r="A140" s="95"/>
      <c r="B140" s="1251"/>
      <c r="C140" s="1251"/>
      <c r="D140" s="1252" t="s">
        <v>411</v>
      </c>
      <c r="E140" s="1252"/>
      <c r="F140" s="1252"/>
      <c r="G140" s="1252"/>
      <c r="H140" s="1252"/>
      <c r="I140" s="1252"/>
      <c r="J140" s="1252"/>
      <c r="K140" s="1252"/>
      <c r="L140" s="1252"/>
      <c r="M140" s="1252"/>
      <c r="N140" s="1252"/>
      <c r="O140" s="1252"/>
      <c r="P140" s="1242"/>
      <c r="Q140" s="1242"/>
      <c r="R140" s="1243"/>
      <c r="S140" s="1242" t="s">
        <v>8</v>
      </c>
      <c r="T140" s="1242"/>
      <c r="U140" s="1244">
        <v>4.25</v>
      </c>
      <c r="V140" s="1245"/>
      <c r="W140" s="1245"/>
      <c r="X140" s="1245"/>
      <c r="Y140" s="1245"/>
      <c r="Z140" s="1245"/>
      <c r="AA140" s="1246"/>
      <c r="AB140" s="1247"/>
      <c r="AC140" s="1244"/>
      <c r="AD140" s="1248">
        <f t="shared" si="35"/>
        <v>0</v>
      </c>
      <c r="AE140" s="1248"/>
      <c r="AF140" s="1248"/>
      <c r="AG140" s="1248">
        <f t="shared" si="43"/>
        <v>0</v>
      </c>
      <c r="AH140" s="1248"/>
      <c r="AI140" s="1248"/>
      <c r="AJ140" s="1248">
        <f t="shared" si="36"/>
        <v>0</v>
      </c>
      <c r="AK140" s="1248"/>
      <c r="AL140" s="1248"/>
      <c r="AM140" s="1249">
        <f t="shared" si="37"/>
        <v>0</v>
      </c>
      <c r="AN140" s="1249"/>
      <c r="AO140" s="1249"/>
      <c r="AP140" s="1249"/>
      <c r="AQ140" s="1250">
        <f t="shared" si="38"/>
        <v>0</v>
      </c>
      <c r="AR140" s="1250"/>
      <c r="AS140" s="1250"/>
      <c r="AT140" s="1250">
        <f t="shared" si="39"/>
        <v>0</v>
      </c>
      <c r="AV140" s="74" t="str">
        <f t="shared" si="32"/>
        <v>DEMOLITION</v>
      </c>
      <c r="AW140" s="307"/>
      <c r="AX140" s="99"/>
      <c r="AY140" s="99"/>
      <c r="AZ140" s="305"/>
      <c r="BA140" s="28">
        <f t="shared" si="40"/>
        <v>0</v>
      </c>
      <c r="BB140" s="28">
        <f t="shared" si="44"/>
        <v>0</v>
      </c>
      <c r="BC140" s="28">
        <f t="shared" si="45"/>
        <v>0</v>
      </c>
      <c r="BD140" s="28">
        <f t="shared" si="41"/>
        <v>0</v>
      </c>
      <c r="BE140" s="28">
        <f t="shared" si="46"/>
        <v>0</v>
      </c>
      <c r="BF140" s="28">
        <f t="shared" si="33"/>
        <v>0</v>
      </c>
      <c r="BG140" s="28">
        <f t="shared" si="34"/>
        <v>0</v>
      </c>
      <c r="BI140" s="66">
        <f t="shared" si="47"/>
        <v>0</v>
      </c>
      <c r="BJ140" s="66">
        <f t="shared" si="42"/>
        <v>0</v>
      </c>
      <c r="BK140" s="66">
        <f t="shared" si="48"/>
        <v>0</v>
      </c>
    </row>
    <row r="141" spans="1:63" ht="17.149999999999999" hidden="1" customHeight="1">
      <c r="A141" s="95"/>
      <c r="B141" s="1251"/>
      <c r="C141" s="1251"/>
      <c r="D141" s="1252" t="s">
        <v>412</v>
      </c>
      <c r="E141" s="1252"/>
      <c r="F141" s="1252"/>
      <c r="G141" s="1252"/>
      <c r="H141" s="1252"/>
      <c r="I141" s="1252"/>
      <c r="J141" s="1252"/>
      <c r="K141" s="1252"/>
      <c r="L141" s="1252"/>
      <c r="M141" s="1252"/>
      <c r="N141" s="1252"/>
      <c r="O141" s="1252"/>
      <c r="P141" s="1242"/>
      <c r="Q141" s="1242"/>
      <c r="R141" s="1243"/>
      <c r="S141" s="1242" t="s">
        <v>8</v>
      </c>
      <c r="T141" s="1242"/>
      <c r="U141" s="1244">
        <v>5</v>
      </c>
      <c r="V141" s="1245"/>
      <c r="W141" s="1245"/>
      <c r="X141" s="1245"/>
      <c r="Y141" s="1245"/>
      <c r="Z141" s="1245"/>
      <c r="AA141" s="1246"/>
      <c r="AB141" s="1247"/>
      <c r="AC141" s="1244"/>
      <c r="AD141" s="1248">
        <f t="shared" si="35"/>
        <v>0</v>
      </c>
      <c r="AE141" s="1248"/>
      <c r="AF141" s="1248"/>
      <c r="AG141" s="1248">
        <f t="shared" si="43"/>
        <v>0</v>
      </c>
      <c r="AH141" s="1248"/>
      <c r="AI141" s="1248"/>
      <c r="AJ141" s="1248">
        <f t="shared" si="36"/>
        <v>0</v>
      </c>
      <c r="AK141" s="1248"/>
      <c r="AL141" s="1248"/>
      <c r="AM141" s="1249">
        <f t="shared" si="37"/>
        <v>0</v>
      </c>
      <c r="AN141" s="1249"/>
      <c r="AO141" s="1249"/>
      <c r="AP141" s="1249"/>
      <c r="AQ141" s="1250">
        <f t="shared" si="38"/>
        <v>0</v>
      </c>
      <c r="AR141" s="1250"/>
      <c r="AS141" s="1250"/>
      <c r="AT141" s="1250">
        <f t="shared" si="39"/>
        <v>0</v>
      </c>
      <c r="AV141" s="74" t="str">
        <f t="shared" si="32"/>
        <v>DEMOLITION</v>
      </c>
      <c r="AW141" s="307"/>
      <c r="AX141" s="99"/>
      <c r="AY141" s="99"/>
      <c r="AZ141" s="305"/>
      <c r="BA141" s="28">
        <f t="shared" si="40"/>
        <v>0</v>
      </c>
      <c r="BB141" s="28">
        <f t="shared" si="44"/>
        <v>0</v>
      </c>
      <c r="BC141" s="28">
        <f t="shared" si="45"/>
        <v>0</v>
      </c>
      <c r="BD141" s="28">
        <f t="shared" si="41"/>
        <v>0</v>
      </c>
      <c r="BE141" s="28">
        <f t="shared" si="46"/>
        <v>0</v>
      </c>
      <c r="BF141" s="28">
        <f t="shared" si="33"/>
        <v>0</v>
      </c>
      <c r="BG141" s="28">
        <f t="shared" si="34"/>
        <v>0</v>
      </c>
      <c r="BI141" s="66">
        <f t="shared" si="47"/>
        <v>0</v>
      </c>
      <c r="BJ141" s="66">
        <f t="shared" si="42"/>
        <v>0</v>
      </c>
      <c r="BK141" s="66">
        <f t="shared" si="48"/>
        <v>0</v>
      </c>
    </row>
    <row r="142" spans="1:63" ht="17.149999999999999" hidden="1" customHeight="1">
      <c r="A142" s="95"/>
      <c r="B142" s="1251"/>
      <c r="C142" s="1251"/>
      <c r="D142" s="1252" t="s">
        <v>413</v>
      </c>
      <c r="E142" s="1252"/>
      <c r="F142" s="1252"/>
      <c r="G142" s="1252"/>
      <c r="H142" s="1252"/>
      <c r="I142" s="1252"/>
      <c r="J142" s="1252"/>
      <c r="K142" s="1252"/>
      <c r="L142" s="1252"/>
      <c r="M142" s="1252"/>
      <c r="N142" s="1252"/>
      <c r="O142" s="1252"/>
      <c r="P142" s="1242"/>
      <c r="Q142" s="1242"/>
      <c r="R142" s="1243"/>
      <c r="S142" s="1242" t="s">
        <v>8</v>
      </c>
      <c r="T142" s="1242"/>
      <c r="U142" s="1244">
        <v>6</v>
      </c>
      <c r="V142" s="1245"/>
      <c r="W142" s="1245"/>
      <c r="X142" s="1245"/>
      <c r="Y142" s="1245"/>
      <c r="Z142" s="1245"/>
      <c r="AA142" s="1246"/>
      <c r="AB142" s="1247"/>
      <c r="AC142" s="1244"/>
      <c r="AD142" s="1248">
        <f t="shared" si="35"/>
        <v>0</v>
      </c>
      <c r="AE142" s="1248"/>
      <c r="AF142" s="1248"/>
      <c r="AG142" s="1248">
        <f t="shared" si="43"/>
        <v>0</v>
      </c>
      <c r="AH142" s="1248"/>
      <c r="AI142" s="1248"/>
      <c r="AJ142" s="1248">
        <f t="shared" si="36"/>
        <v>0</v>
      </c>
      <c r="AK142" s="1248"/>
      <c r="AL142" s="1248"/>
      <c r="AM142" s="1249">
        <f t="shared" si="37"/>
        <v>0</v>
      </c>
      <c r="AN142" s="1249"/>
      <c r="AO142" s="1249"/>
      <c r="AP142" s="1249"/>
      <c r="AQ142" s="1250">
        <f t="shared" si="38"/>
        <v>0</v>
      </c>
      <c r="AR142" s="1250"/>
      <c r="AS142" s="1250"/>
      <c r="AT142" s="1250">
        <f t="shared" si="39"/>
        <v>0</v>
      </c>
      <c r="AV142" s="74" t="str">
        <f t="shared" si="32"/>
        <v>DEMOLITION</v>
      </c>
      <c r="AW142" s="307"/>
      <c r="AX142" s="99"/>
      <c r="AY142" s="99"/>
      <c r="AZ142" s="305"/>
      <c r="BA142" s="28">
        <f t="shared" si="40"/>
        <v>0</v>
      </c>
      <c r="BB142" s="28">
        <f t="shared" si="44"/>
        <v>0</v>
      </c>
      <c r="BC142" s="28">
        <f t="shared" si="45"/>
        <v>0</v>
      </c>
      <c r="BD142" s="28">
        <f t="shared" si="41"/>
        <v>0</v>
      </c>
      <c r="BE142" s="28">
        <f t="shared" si="46"/>
        <v>0</v>
      </c>
      <c r="BF142" s="28">
        <f t="shared" si="33"/>
        <v>0</v>
      </c>
      <c r="BG142" s="28">
        <f t="shared" si="34"/>
        <v>0</v>
      </c>
      <c r="BI142" s="66">
        <f t="shared" si="47"/>
        <v>0</v>
      </c>
      <c r="BJ142" s="66">
        <f t="shared" si="42"/>
        <v>0</v>
      </c>
      <c r="BK142" s="66">
        <f t="shared" si="48"/>
        <v>0</v>
      </c>
    </row>
    <row r="143" spans="1:63" ht="17.149999999999999" hidden="1" customHeight="1">
      <c r="A143" s="95"/>
      <c r="B143" s="1251"/>
      <c r="C143" s="1251"/>
      <c r="D143" s="1252" t="s">
        <v>409</v>
      </c>
      <c r="E143" s="1252"/>
      <c r="F143" s="1252"/>
      <c r="G143" s="1252"/>
      <c r="H143" s="1252"/>
      <c r="I143" s="1252"/>
      <c r="J143" s="1252"/>
      <c r="K143" s="1252"/>
      <c r="L143" s="1252"/>
      <c r="M143" s="1252"/>
      <c r="N143" s="1252"/>
      <c r="O143" s="1252"/>
      <c r="P143" s="1242"/>
      <c r="Q143" s="1242"/>
      <c r="R143" s="1243"/>
      <c r="S143" s="1242"/>
      <c r="T143" s="1242"/>
      <c r="U143" s="1244">
        <v>4</v>
      </c>
      <c r="V143" s="1245"/>
      <c r="W143" s="1245"/>
      <c r="X143" s="1245"/>
      <c r="Y143" s="1245"/>
      <c r="Z143" s="1245"/>
      <c r="AA143" s="1246"/>
      <c r="AB143" s="1247"/>
      <c r="AC143" s="1244"/>
      <c r="AD143" s="1248">
        <f t="shared" si="35"/>
        <v>0</v>
      </c>
      <c r="AE143" s="1248"/>
      <c r="AF143" s="1248"/>
      <c r="AG143" s="1248">
        <f t="shared" si="43"/>
        <v>0</v>
      </c>
      <c r="AH143" s="1248"/>
      <c r="AI143" s="1248"/>
      <c r="AJ143" s="1248">
        <f t="shared" si="36"/>
        <v>0</v>
      </c>
      <c r="AK143" s="1248"/>
      <c r="AL143" s="1248"/>
      <c r="AM143" s="1249">
        <f t="shared" si="37"/>
        <v>0</v>
      </c>
      <c r="AN143" s="1249"/>
      <c r="AO143" s="1249"/>
      <c r="AP143" s="1249"/>
      <c r="AQ143" s="1250">
        <f t="shared" si="38"/>
        <v>0</v>
      </c>
      <c r="AR143" s="1250"/>
      <c r="AS143" s="1250"/>
      <c r="AT143" s="1250">
        <f t="shared" si="39"/>
        <v>0</v>
      </c>
      <c r="AV143" s="74" t="str">
        <f t="shared" si="32"/>
        <v>DEMOLITION</v>
      </c>
      <c r="AW143" s="307"/>
      <c r="AX143" s="99"/>
      <c r="AY143" s="99"/>
      <c r="AZ143" s="305"/>
      <c r="BA143" s="28">
        <f t="shared" si="40"/>
        <v>0</v>
      </c>
      <c r="BB143" s="28">
        <f t="shared" si="44"/>
        <v>0</v>
      </c>
      <c r="BC143" s="28">
        <f t="shared" si="45"/>
        <v>0</v>
      </c>
      <c r="BD143" s="28">
        <f t="shared" si="41"/>
        <v>0</v>
      </c>
      <c r="BE143" s="28">
        <f t="shared" si="46"/>
        <v>0</v>
      </c>
      <c r="BF143" s="28">
        <f t="shared" si="33"/>
        <v>0</v>
      </c>
      <c r="BG143" s="28">
        <f t="shared" si="34"/>
        <v>0</v>
      </c>
      <c r="BI143" s="66">
        <f t="shared" si="47"/>
        <v>0</v>
      </c>
      <c r="BJ143" s="66">
        <f t="shared" si="42"/>
        <v>0</v>
      </c>
      <c r="BK143" s="66">
        <f t="shared" si="48"/>
        <v>0</v>
      </c>
    </row>
    <row r="144" spans="1:63" ht="17.149999999999999" hidden="1" customHeight="1">
      <c r="A144" s="95"/>
      <c r="B144" s="1251"/>
      <c r="C144" s="1251"/>
      <c r="D144" s="1236"/>
      <c r="E144" s="1237"/>
      <c r="F144" s="1237"/>
      <c r="G144" s="1237"/>
      <c r="H144" s="1237"/>
      <c r="I144" s="1237"/>
      <c r="J144" s="1237"/>
      <c r="K144" s="1237"/>
      <c r="L144" s="1237"/>
      <c r="M144" s="1237"/>
      <c r="N144" s="1237"/>
      <c r="O144" s="1238"/>
      <c r="P144" s="1242"/>
      <c r="Q144" s="1242"/>
      <c r="R144" s="1243"/>
      <c r="S144" s="1242"/>
      <c r="T144" s="1242"/>
      <c r="U144" s="1244"/>
      <c r="V144" s="1245"/>
      <c r="W144" s="1245"/>
      <c r="X144" s="1245"/>
      <c r="Y144" s="1245"/>
      <c r="Z144" s="1245"/>
      <c r="AA144" s="1246"/>
      <c r="AB144" s="1247"/>
      <c r="AC144" s="1244"/>
      <c r="AD144" s="1248">
        <f t="shared" si="35"/>
        <v>0</v>
      </c>
      <c r="AE144" s="1248"/>
      <c r="AF144" s="1248"/>
      <c r="AG144" s="1248">
        <f t="shared" si="43"/>
        <v>0</v>
      </c>
      <c r="AH144" s="1248"/>
      <c r="AI144" s="1248"/>
      <c r="AJ144" s="1248">
        <f t="shared" si="36"/>
        <v>0</v>
      </c>
      <c r="AK144" s="1248"/>
      <c r="AL144" s="1248"/>
      <c r="AM144" s="1249">
        <f t="shared" si="37"/>
        <v>0</v>
      </c>
      <c r="AN144" s="1249"/>
      <c r="AO144" s="1249"/>
      <c r="AP144" s="1249"/>
      <c r="AQ144" s="1250">
        <f t="shared" si="38"/>
        <v>0</v>
      </c>
      <c r="AR144" s="1250"/>
      <c r="AS144" s="1250"/>
      <c r="AT144" s="1250">
        <f t="shared" si="39"/>
        <v>0</v>
      </c>
      <c r="AV144" s="74" t="str">
        <f t="shared" si="32"/>
        <v>DEMOLITION</v>
      </c>
      <c r="AW144" s="307"/>
      <c r="AX144" s="99"/>
      <c r="AY144" s="99"/>
      <c r="AZ144" s="305"/>
      <c r="BA144" s="28">
        <f t="shared" si="40"/>
        <v>0</v>
      </c>
      <c r="BB144" s="28">
        <f t="shared" si="44"/>
        <v>0</v>
      </c>
      <c r="BC144" s="28">
        <f t="shared" si="45"/>
        <v>0</v>
      </c>
      <c r="BD144" s="28">
        <f t="shared" si="41"/>
        <v>0</v>
      </c>
      <c r="BE144" s="28">
        <f t="shared" si="46"/>
        <v>0</v>
      </c>
      <c r="BF144" s="28">
        <f t="shared" si="33"/>
        <v>0</v>
      </c>
      <c r="BG144" s="28">
        <f t="shared" si="34"/>
        <v>0</v>
      </c>
      <c r="BI144" s="66">
        <f t="shared" si="47"/>
        <v>0</v>
      </c>
      <c r="BJ144" s="66">
        <f t="shared" si="42"/>
        <v>0</v>
      </c>
      <c r="BK144" s="66">
        <f t="shared" si="48"/>
        <v>0</v>
      </c>
    </row>
    <row r="145" spans="1:63" ht="17.149999999999999" hidden="1" customHeight="1">
      <c r="A145" s="95"/>
      <c r="B145" s="1251"/>
      <c r="C145" s="1251"/>
      <c r="D145" s="1255"/>
      <c r="E145" s="1255"/>
      <c r="F145" s="1255"/>
      <c r="G145" s="1255"/>
      <c r="H145" s="1255"/>
      <c r="I145" s="1255"/>
      <c r="J145" s="1255"/>
      <c r="K145" s="1255"/>
      <c r="L145" s="1255"/>
      <c r="M145" s="1255"/>
      <c r="N145" s="1255"/>
      <c r="O145" s="1255"/>
      <c r="P145" s="1242"/>
      <c r="Q145" s="1242"/>
      <c r="R145" s="1243"/>
      <c r="S145" s="1242"/>
      <c r="T145" s="1242"/>
      <c r="U145" s="1244"/>
      <c r="V145" s="1245"/>
      <c r="W145" s="1245"/>
      <c r="X145" s="1245"/>
      <c r="Y145" s="1245"/>
      <c r="Z145" s="1245"/>
      <c r="AA145" s="1246"/>
      <c r="AB145" s="1247"/>
      <c r="AC145" s="1244"/>
      <c r="AD145" s="1248">
        <f t="shared" si="35"/>
        <v>0</v>
      </c>
      <c r="AE145" s="1248"/>
      <c r="AF145" s="1248"/>
      <c r="AG145" s="1248">
        <f t="shared" si="43"/>
        <v>0</v>
      </c>
      <c r="AH145" s="1248"/>
      <c r="AI145" s="1248"/>
      <c r="AJ145" s="1248">
        <f t="shared" si="36"/>
        <v>0</v>
      </c>
      <c r="AK145" s="1248"/>
      <c r="AL145" s="1248"/>
      <c r="AM145" s="1249">
        <f t="shared" si="37"/>
        <v>0</v>
      </c>
      <c r="AN145" s="1249"/>
      <c r="AO145" s="1249"/>
      <c r="AP145" s="1249"/>
      <c r="AQ145" s="1250">
        <f t="shared" si="38"/>
        <v>0</v>
      </c>
      <c r="AR145" s="1250"/>
      <c r="AS145" s="1250"/>
      <c r="AT145" s="1250">
        <f t="shared" si="39"/>
        <v>0</v>
      </c>
      <c r="AV145" s="74" t="str">
        <f t="shared" si="32"/>
        <v>DEMOLITION</v>
      </c>
      <c r="AW145" s="307"/>
      <c r="AX145" s="99"/>
      <c r="AY145" s="99"/>
      <c r="AZ145" s="305"/>
      <c r="BA145" s="28">
        <f t="shared" si="40"/>
        <v>0</v>
      </c>
      <c r="BB145" s="28">
        <f t="shared" si="44"/>
        <v>0</v>
      </c>
      <c r="BC145" s="28">
        <f t="shared" si="45"/>
        <v>0</v>
      </c>
      <c r="BD145" s="28">
        <f t="shared" si="41"/>
        <v>0</v>
      </c>
      <c r="BE145" s="28">
        <f t="shared" si="46"/>
        <v>0</v>
      </c>
      <c r="BF145" s="28">
        <f t="shared" si="33"/>
        <v>0</v>
      </c>
      <c r="BG145" s="28">
        <f t="shared" si="34"/>
        <v>0</v>
      </c>
      <c r="BI145" s="66">
        <f t="shared" si="47"/>
        <v>0</v>
      </c>
      <c r="BJ145" s="66">
        <f t="shared" si="42"/>
        <v>0</v>
      </c>
      <c r="BK145" s="66">
        <f t="shared" si="48"/>
        <v>0</v>
      </c>
    </row>
    <row r="146" spans="1:63" ht="17.149999999999999" hidden="1" customHeight="1">
      <c r="A146" s="95"/>
      <c r="B146" s="1251"/>
      <c r="C146" s="1251"/>
      <c r="D146" s="1255" t="s">
        <v>415</v>
      </c>
      <c r="E146" s="1255"/>
      <c r="F146" s="1255"/>
      <c r="G146" s="1255"/>
      <c r="H146" s="1255"/>
      <c r="I146" s="1255"/>
      <c r="J146" s="1255"/>
      <c r="K146" s="1255"/>
      <c r="L146" s="1255"/>
      <c r="M146" s="1255"/>
      <c r="N146" s="1255"/>
      <c r="O146" s="1255"/>
      <c r="P146" s="1243"/>
      <c r="Q146" s="1257"/>
      <c r="R146" s="1258"/>
      <c r="S146" s="1242" t="s">
        <v>1</v>
      </c>
      <c r="T146" s="1242"/>
      <c r="U146" s="1244"/>
      <c r="V146" s="1245"/>
      <c r="W146" s="1245"/>
      <c r="X146" s="1245"/>
      <c r="Y146" s="1245"/>
      <c r="Z146" s="1245"/>
      <c r="AA146" s="1246"/>
      <c r="AB146" s="1247"/>
      <c r="AC146" s="1244"/>
      <c r="AD146" s="1248">
        <f t="shared" si="35"/>
        <v>0</v>
      </c>
      <c r="AE146" s="1248"/>
      <c r="AF146" s="1248"/>
      <c r="AG146" s="1248">
        <f t="shared" si="43"/>
        <v>0</v>
      </c>
      <c r="AH146" s="1248"/>
      <c r="AI146" s="1248"/>
      <c r="AJ146" s="1248">
        <f t="shared" si="36"/>
        <v>0</v>
      </c>
      <c r="AK146" s="1248"/>
      <c r="AL146" s="1248"/>
      <c r="AM146" s="1249">
        <f t="shared" si="37"/>
        <v>0</v>
      </c>
      <c r="AN146" s="1249"/>
      <c r="AO146" s="1249"/>
      <c r="AP146" s="1249"/>
      <c r="AQ146" s="1250">
        <f t="shared" si="38"/>
        <v>0</v>
      </c>
      <c r="AR146" s="1250"/>
      <c r="AS146" s="1250"/>
      <c r="AT146" s="1250">
        <f t="shared" si="39"/>
        <v>0</v>
      </c>
      <c r="AV146" s="74" t="str">
        <f t="shared" si="32"/>
        <v>DEMOLITION</v>
      </c>
      <c r="AW146" s="307"/>
      <c r="AX146" s="99"/>
      <c r="AY146" s="99"/>
      <c r="AZ146" s="305"/>
      <c r="BA146" s="28">
        <f t="shared" si="40"/>
        <v>0</v>
      </c>
      <c r="BB146" s="28">
        <f t="shared" si="44"/>
        <v>0</v>
      </c>
      <c r="BC146" s="28">
        <f t="shared" si="45"/>
        <v>0</v>
      </c>
      <c r="BD146" s="28">
        <f t="shared" si="41"/>
        <v>0</v>
      </c>
      <c r="BE146" s="28">
        <f t="shared" si="46"/>
        <v>0</v>
      </c>
      <c r="BF146" s="28">
        <f t="shared" si="33"/>
        <v>0</v>
      </c>
      <c r="BG146" s="28">
        <f t="shared" si="34"/>
        <v>0</v>
      </c>
      <c r="BI146" s="66">
        <f t="shared" si="47"/>
        <v>0</v>
      </c>
      <c r="BJ146" s="66">
        <f t="shared" si="42"/>
        <v>0</v>
      </c>
      <c r="BK146" s="66">
        <f t="shared" si="48"/>
        <v>0</v>
      </c>
    </row>
    <row r="147" spans="1:63" ht="17.149999999999999" hidden="1" customHeight="1">
      <c r="A147" s="95"/>
      <c r="B147" s="1251"/>
      <c r="C147" s="1251"/>
      <c r="D147" s="1256" t="s">
        <v>416</v>
      </c>
      <c r="E147" s="1256"/>
      <c r="F147" s="1256"/>
      <c r="G147" s="1256"/>
      <c r="H147" s="1256"/>
      <c r="I147" s="1256"/>
      <c r="J147" s="1256"/>
      <c r="K147" s="1256"/>
      <c r="L147" s="1256"/>
      <c r="M147" s="1256"/>
      <c r="N147" s="1256"/>
      <c r="O147" s="1256"/>
      <c r="P147" s="1242"/>
      <c r="Q147" s="1242"/>
      <c r="R147" s="1243"/>
      <c r="S147" s="1242" t="s">
        <v>1</v>
      </c>
      <c r="T147" s="1242" t="s">
        <v>1</v>
      </c>
      <c r="U147" s="1244"/>
      <c r="V147" s="1245"/>
      <c r="W147" s="1245"/>
      <c r="X147" s="1245"/>
      <c r="Y147" s="1245"/>
      <c r="Z147" s="1245"/>
      <c r="AA147" s="1246"/>
      <c r="AB147" s="1247"/>
      <c r="AC147" s="1244"/>
      <c r="AD147" s="1248">
        <f t="shared" si="35"/>
        <v>0</v>
      </c>
      <c r="AE147" s="1248"/>
      <c r="AF147" s="1248"/>
      <c r="AG147" s="1248">
        <f t="shared" si="43"/>
        <v>0</v>
      </c>
      <c r="AH147" s="1248"/>
      <c r="AI147" s="1248"/>
      <c r="AJ147" s="1248">
        <f t="shared" si="36"/>
        <v>0</v>
      </c>
      <c r="AK147" s="1248"/>
      <c r="AL147" s="1248"/>
      <c r="AM147" s="1249">
        <f t="shared" si="37"/>
        <v>0</v>
      </c>
      <c r="AN147" s="1249"/>
      <c r="AO147" s="1249"/>
      <c r="AP147" s="1249"/>
      <c r="AQ147" s="1250">
        <f t="shared" si="38"/>
        <v>0</v>
      </c>
      <c r="AR147" s="1250"/>
      <c r="AS147" s="1250"/>
      <c r="AT147" s="1250">
        <f t="shared" si="39"/>
        <v>0</v>
      </c>
      <c r="AV147" s="74" t="str">
        <f t="shared" si="32"/>
        <v>DEMOLITION</v>
      </c>
      <c r="AW147" s="307"/>
      <c r="AX147" s="99"/>
      <c r="AY147" s="99"/>
      <c r="AZ147" s="305"/>
      <c r="BA147" s="28">
        <f t="shared" si="40"/>
        <v>0</v>
      </c>
      <c r="BB147" s="28">
        <f t="shared" si="44"/>
        <v>0</v>
      </c>
      <c r="BC147" s="28">
        <f t="shared" si="45"/>
        <v>0</v>
      </c>
      <c r="BD147" s="28">
        <f t="shared" si="41"/>
        <v>0</v>
      </c>
      <c r="BE147" s="28">
        <f t="shared" si="46"/>
        <v>0</v>
      </c>
      <c r="BF147" s="28">
        <f t="shared" si="33"/>
        <v>0</v>
      </c>
      <c r="BG147" s="28">
        <f t="shared" si="34"/>
        <v>0</v>
      </c>
      <c r="BI147" s="66">
        <f t="shared" si="47"/>
        <v>0</v>
      </c>
      <c r="BJ147" s="66">
        <f t="shared" si="42"/>
        <v>0</v>
      </c>
      <c r="BK147" s="66">
        <f t="shared" si="48"/>
        <v>0</v>
      </c>
    </row>
    <row r="148" spans="1:63" ht="17.149999999999999" hidden="1" customHeight="1">
      <c r="A148" s="95"/>
      <c r="B148" s="1251"/>
      <c r="C148" s="1251"/>
      <c r="D148" s="1252" t="s">
        <v>602</v>
      </c>
      <c r="E148" s="1252"/>
      <c r="F148" s="1252"/>
      <c r="G148" s="1252"/>
      <c r="H148" s="1252"/>
      <c r="I148" s="1252"/>
      <c r="J148" s="1252"/>
      <c r="K148" s="1252"/>
      <c r="L148" s="1252"/>
      <c r="M148" s="1252"/>
      <c r="N148" s="1252"/>
      <c r="O148" s="1252"/>
      <c r="P148" s="1242"/>
      <c r="Q148" s="1242"/>
      <c r="R148" s="1243"/>
      <c r="S148" s="1242" t="s">
        <v>0</v>
      </c>
      <c r="T148" s="1242"/>
      <c r="U148" s="1244"/>
      <c r="V148" s="1245"/>
      <c r="W148" s="1245"/>
      <c r="X148" s="1245"/>
      <c r="Y148" s="1245"/>
      <c r="Z148" s="1245"/>
      <c r="AA148" s="1246">
        <v>225</v>
      </c>
      <c r="AB148" s="1247"/>
      <c r="AC148" s="1244"/>
      <c r="AD148" s="1248">
        <f t="shared" si="35"/>
        <v>0</v>
      </c>
      <c r="AE148" s="1248"/>
      <c r="AF148" s="1248"/>
      <c r="AG148" s="1248">
        <f t="shared" si="43"/>
        <v>0</v>
      </c>
      <c r="AH148" s="1248"/>
      <c r="AI148" s="1248"/>
      <c r="AJ148" s="1248">
        <f t="shared" si="36"/>
        <v>0</v>
      </c>
      <c r="AK148" s="1248"/>
      <c r="AL148" s="1248"/>
      <c r="AM148" s="1249">
        <f t="shared" si="37"/>
        <v>0</v>
      </c>
      <c r="AN148" s="1249"/>
      <c r="AO148" s="1249"/>
      <c r="AP148" s="1249"/>
      <c r="AQ148" s="1250">
        <f t="shared" si="38"/>
        <v>0</v>
      </c>
      <c r="AR148" s="1250"/>
      <c r="AS148" s="1250"/>
      <c r="AT148" s="1250">
        <f t="shared" si="39"/>
        <v>0</v>
      </c>
      <c r="AV148" s="74" t="str">
        <f t="shared" si="32"/>
        <v>DEMOLITION</v>
      </c>
      <c r="AW148" s="307"/>
      <c r="AX148" s="99"/>
      <c r="AY148" s="99"/>
      <c r="AZ148" s="305"/>
      <c r="BA148" s="28">
        <f t="shared" si="40"/>
        <v>0</v>
      </c>
      <c r="BB148" s="28">
        <f t="shared" si="44"/>
        <v>0</v>
      </c>
      <c r="BC148" s="28">
        <f t="shared" si="45"/>
        <v>0</v>
      </c>
      <c r="BD148" s="28">
        <f t="shared" si="41"/>
        <v>0</v>
      </c>
      <c r="BE148" s="28">
        <f t="shared" si="46"/>
        <v>0</v>
      </c>
      <c r="BF148" s="28">
        <f t="shared" si="33"/>
        <v>0</v>
      </c>
      <c r="BG148" s="28">
        <f t="shared" si="34"/>
        <v>0</v>
      </c>
      <c r="BI148" s="66">
        <f t="shared" si="47"/>
        <v>0</v>
      </c>
      <c r="BJ148" s="66">
        <f t="shared" si="42"/>
        <v>0</v>
      </c>
      <c r="BK148" s="66">
        <f t="shared" si="48"/>
        <v>0</v>
      </c>
    </row>
    <row r="149" spans="1:63" ht="17.149999999999999" hidden="1" customHeight="1">
      <c r="A149" s="95"/>
      <c r="B149" s="1251"/>
      <c r="C149" s="1251"/>
      <c r="D149" s="1252" t="s">
        <v>603</v>
      </c>
      <c r="E149" s="1252"/>
      <c r="F149" s="1252"/>
      <c r="G149" s="1252"/>
      <c r="H149" s="1252"/>
      <c r="I149" s="1252"/>
      <c r="J149" s="1252"/>
      <c r="K149" s="1252"/>
      <c r="L149" s="1252"/>
      <c r="M149" s="1252"/>
      <c r="N149" s="1252"/>
      <c r="O149" s="1252"/>
      <c r="P149" s="1242"/>
      <c r="Q149" s="1242"/>
      <c r="R149" s="1243"/>
      <c r="S149" s="1242" t="s">
        <v>0</v>
      </c>
      <c r="T149" s="1242"/>
      <c r="U149" s="1244"/>
      <c r="V149" s="1245"/>
      <c r="W149" s="1245"/>
      <c r="X149" s="1245"/>
      <c r="Y149" s="1245"/>
      <c r="Z149" s="1245"/>
      <c r="AA149" s="1246">
        <v>2500</v>
      </c>
      <c r="AB149" s="1247"/>
      <c r="AC149" s="1244"/>
      <c r="AD149" s="1248">
        <f t="shared" si="35"/>
        <v>0</v>
      </c>
      <c r="AE149" s="1248"/>
      <c r="AF149" s="1248"/>
      <c r="AG149" s="1248">
        <f t="shared" si="43"/>
        <v>0</v>
      </c>
      <c r="AH149" s="1248"/>
      <c r="AI149" s="1248"/>
      <c r="AJ149" s="1248">
        <f t="shared" si="36"/>
        <v>0</v>
      </c>
      <c r="AK149" s="1248"/>
      <c r="AL149" s="1248"/>
      <c r="AM149" s="1249">
        <f t="shared" si="37"/>
        <v>0</v>
      </c>
      <c r="AN149" s="1249"/>
      <c r="AO149" s="1249"/>
      <c r="AP149" s="1249"/>
      <c r="AQ149" s="1250">
        <f t="shared" si="38"/>
        <v>0</v>
      </c>
      <c r="AR149" s="1250"/>
      <c r="AS149" s="1250"/>
      <c r="AT149" s="1250">
        <f t="shared" si="39"/>
        <v>0</v>
      </c>
      <c r="AV149" s="74" t="str">
        <f t="shared" si="32"/>
        <v>DEMOLITION</v>
      </c>
      <c r="AW149" s="307"/>
      <c r="AX149" s="99"/>
      <c r="AY149" s="99"/>
      <c r="AZ149" s="305"/>
      <c r="BA149" s="28">
        <f t="shared" si="40"/>
        <v>0</v>
      </c>
      <c r="BB149" s="28">
        <f t="shared" si="44"/>
        <v>0</v>
      </c>
      <c r="BC149" s="28">
        <f t="shared" si="45"/>
        <v>0</v>
      </c>
      <c r="BD149" s="28">
        <f t="shared" si="41"/>
        <v>0</v>
      </c>
      <c r="BE149" s="28">
        <f t="shared" si="46"/>
        <v>0</v>
      </c>
      <c r="BF149" s="28">
        <f t="shared" si="33"/>
        <v>0</v>
      </c>
      <c r="BG149" s="28">
        <f t="shared" si="34"/>
        <v>0</v>
      </c>
      <c r="BI149" s="66">
        <f t="shared" si="47"/>
        <v>0</v>
      </c>
      <c r="BJ149" s="66">
        <f t="shared" si="42"/>
        <v>0</v>
      </c>
      <c r="BK149" s="66">
        <f t="shared" si="48"/>
        <v>0</v>
      </c>
    </row>
    <row r="150" spans="1:63" ht="17.149999999999999" hidden="1" customHeight="1">
      <c r="A150" s="95"/>
      <c r="B150" s="1251"/>
      <c r="C150" s="1251"/>
      <c r="D150" s="1252" t="s">
        <v>414</v>
      </c>
      <c r="E150" s="1252"/>
      <c r="F150" s="1252"/>
      <c r="G150" s="1252"/>
      <c r="H150" s="1252"/>
      <c r="I150" s="1252"/>
      <c r="J150" s="1252"/>
      <c r="K150" s="1252"/>
      <c r="L150" s="1252"/>
      <c r="M150" s="1252"/>
      <c r="N150" s="1252"/>
      <c r="O150" s="1252"/>
      <c r="P150" s="1242"/>
      <c r="Q150" s="1242"/>
      <c r="R150" s="1243"/>
      <c r="S150" s="1242"/>
      <c r="T150" s="1242"/>
      <c r="U150" s="1244"/>
      <c r="V150" s="1245"/>
      <c r="W150" s="1245"/>
      <c r="X150" s="1245"/>
      <c r="Y150" s="1245"/>
      <c r="Z150" s="1245"/>
      <c r="AA150" s="1246">
        <v>2500</v>
      </c>
      <c r="AB150" s="1247"/>
      <c r="AC150" s="1244"/>
      <c r="AD150" s="1248">
        <f t="shared" si="35"/>
        <v>0</v>
      </c>
      <c r="AE150" s="1248"/>
      <c r="AF150" s="1248"/>
      <c r="AG150" s="1248">
        <f t="shared" si="43"/>
        <v>0</v>
      </c>
      <c r="AH150" s="1248"/>
      <c r="AI150" s="1248"/>
      <c r="AJ150" s="1248">
        <f t="shared" si="36"/>
        <v>0</v>
      </c>
      <c r="AK150" s="1248"/>
      <c r="AL150" s="1248"/>
      <c r="AM150" s="1249">
        <f t="shared" si="37"/>
        <v>0</v>
      </c>
      <c r="AN150" s="1249"/>
      <c r="AO150" s="1249"/>
      <c r="AP150" s="1249"/>
      <c r="AQ150" s="1250">
        <f t="shared" si="38"/>
        <v>0</v>
      </c>
      <c r="AR150" s="1250"/>
      <c r="AS150" s="1250"/>
      <c r="AT150" s="1250">
        <f t="shared" si="39"/>
        <v>0</v>
      </c>
      <c r="AV150" s="74" t="str">
        <f t="shared" si="32"/>
        <v>DEMOLITION</v>
      </c>
      <c r="AW150" s="307"/>
      <c r="AX150" s="99"/>
      <c r="AY150" s="99"/>
      <c r="AZ150" s="305"/>
      <c r="BA150" s="28">
        <f t="shared" si="40"/>
        <v>0</v>
      </c>
      <c r="BB150" s="28">
        <f t="shared" si="44"/>
        <v>0</v>
      </c>
      <c r="BC150" s="28">
        <f t="shared" si="45"/>
        <v>0</v>
      </c>
      <c r="BD150" s="28">
        <f t="shared" si="41"/>
        <v>0</v>
      </c>
      <c r="BE150" s="28">
        <f t="shared" si="46"/>
        <v>0</v>
      </c>
      <c r="BF150" s="28">
        <f t="shared" si="33"/>
        <v>0</v>
      </c>
      <c r="BG150" s="28">
        <f t="shared" si="34"/>
        <v>0</v>
      </c>
      <c r="BI150" s="66">
        <f t="shared" si="47"/>
        <v>0</v>
      </c>
      <c r="BJ150" s="66">
        <f t="shared" si="42"/>
        <v>0</v>
      </c>
      <c r="BK150" s="66">
        <f t="shared" si="48"/>
        <v>0</v>
      </c>
    </row>
    <row r="151" spans="1:63" ht="17.149999999999999" hidden="1" customHeight="1">
      <c r="A151" s="95"/>
      <c r="B151" s="1251"/>
      <c r="C151" s="1251"/>
      <c r="D151" s="1236"/>
      <c r="E151" s="1237"/>
      <c r="F151" s="1237"/>
      <c r="G151" s="1237"/>
      <c r="H151" s="1237"/>
      <c r="I151" s="1237"/>
      <c r="J151" s="1237"/>
      <c r="K151" s="1237"/>
      <c r="L151" s="1237"/>
      <c r="M151" s="1237"/>
      <c r="N151" s="1237"/>
      <c r="O151" s="1238"/>
      <c r="P151" s="1242"/>
      <c r="Q151" s="1242"/>
      <c r="R151" s="1243"/>
      <c r="S151" s="1242"/>
      <c r="T151" s="1242"/>
      <c r="U151" s="1244"/>
      <c r="V151" s="1245"/>
      <c r="W151" s="1245"/>
      <c r="X151" s="1245"/>
      <c r="Y151" s="1245"/>
      <c r="Z151" s="1245"/>
      <c r="AA151" s="1246"/>
      <c r="AB151" s="1247"/>
      <c r="AC151" s="1244"/>
      <c r="AD151" s="1248">
        <f t="shared" ref="AD151:AD158" si="49">((P151*U151)-AM151)</f>
        <v>0</v>
      </c>
      <c r="AE151" s="1248"/>
      <c r="AF151" s="1248"/>
      <c r="AG151" s="1248">
        <f t="shared" si="43"/>
        <v>0</v>
      </c>
      <c r="AH151" s="1248"/>
      <c r="AI151" s="1248"/>
      <c r="AJ151" s="1248">
        <f t="shared" ref="AJ151:AJ158" si="50">P151*AA151</f>
        <v>0</v>
      </c>
      <c r="AK151" s="1248"/>
      <c r="AL151" s="1248"/>
      <c r="AM151" s="1249">
        <f t="shared" si="37"/>
        <v>0</v>
      </c>
      <c r="AN151" s="1249"/>
      <c r="AO151" s="1249"/>
      <c r="AP151" s="1249"/>
      <c r="AQ151" s="1250">
        <f t="shared" ref="AQ151:AQ158" si="51">SUM(AD151:AL151)</f>
        <v>0</v>
      </c>
      <c r="AR151" s="1250"/>
      <c r="AS151" s="1250"/>
      <c r="AT151" s="1250">
        <f t="shared" ref="AT151:AT158" si="52">SUM(AD151:AL151)</f>
        <v>0</v>
      </c>
      <c r="AV151" s="74" t="str">
        <f t="shared" si="32"/>
        <v>DEMOLITION</v>
      </c>
      <c r="AW151" s="307"/>
      <c r="AX151" s="99"/>
      <c r="AY151" s="99"/>
      <c r="AZ151" s="305"/>
      <c r="BA151" s="28">
        <f t="shared" ref="BA151:BA158" si="53">AD151</f>
        <v>0</v>
      </c>
      <c r="BB151" s="28">
        <f t="shared" ref="BB151:BB158" si="54">AG151</f>
        <v>0</v>
      </c>
      <c r="BC151" s="28">
        <f t="shared" ref="BC151:BC158" si="55">AJ151</f>
        <v>0</v>
      </c>
      <c r="BD151" s="28">
        <f t="shared" ref="BD151:BD158" si="56">IF(B151="x",1,0)</f>
        <v>0</v>
      </c>
      <c r="BE151" s="28">
        <f t="shared" ref="BE151:BE172" si="57">SUM(BA151:BC151)</f>
        <v>0</v>
      </c>
      <c r="BF151" s="28">
        <f t="shared" ref="BF151:BF158" si="58">AQ151</f>
        <v>0</v>
      </c>
      <c r="BG151" s="28">
        <f t="shared" ref="BG151:BG158" si="59">AM151</f>
        <v>0</v>
      </c>
      <c r="BI151" s="66">
        <f t="shared" ref="BI151:BI158" si="60">AD151</f>
        <v>0</v>
      </c>
      <c r="BJ151" s="66">
        <f t="shared" ref="BJ151:BJ158" si="61">AM151</f>
        <v>0</v>
      </c>
      <c r="BK151" s="66">
        <f t="shared" ref="BK151:BK158" si="62">BJ151+BI151</f>
        <v>0</v>
      </c>
    </row>
    <row r="152" spans="1:63" ht="17.149999999999999" hidden="1" customHeight="1">
      <c r="A152" s="95"/>
      <c r="B152" s="1251"/>
      <c r="C152" s="1251"/>
      <c r="D152" s="1236"/>
      <c r="E152" s="1237"/>
      <c r="F152" s="1237"/>
      <c r="G152" s="1237"/>
      <c r="H152" s="1237"/>
      <c r="I152" s="1237"/>
      <c r="J152" s="1237"/>
      <c r="K152" s="1237"/>
      <c r="L152" s="1237"/>
      <c r="M152" s="1237"/>
      <c r="N152" s="1237"/>
      <c r="O152" s="1238"/>
      <c r="P152" s="1242"/>
      <c r="Q152" s="1242"/>
      <c r="R152" s="1243"/>
      <c r="S152" s="1242"/>
      <c r="T152" s="1242"/>
      <c r="U152" s="1244"/>
      <c r="V152" s="1245"/>
      <c r="W152" s="1245"/>
      <c r="X152" s="1245"/>
      <c r="Y152" s="1245"/>
      <c r="Z152" s="1245"/>
      <c r="AA152" s="1246"/>
      <c r="AB152" s="1247"/>
      <c r="AC152" s="1244"/>
      <c r="AD152" s="1248">
        <f t="shared" si="49"/>
        <v>0</v>
      </c>
      <c r="AE152" s="1248"/>
      <c r="AF152" s="1248"/>
      <c r="AG152" s="1248">
        <f t="shared" si="43"/>
        <v>0</v>
      </c>
      <c r="AH152" s="1248"/>
      <c r="AI152" s="1248"/>
      <c r="AJ152" s="1248">
        <f t="shared" si="50"/>
        <v>0</v>
      </c>
      <c r="AK152" s="1248"/>
      <c r="AL152" s="1248"/>
      <c r="AM152" s="1249">
        <f t="shared" si="37"/>
        <v>0</v>
      </c>
      <c r="AN152" s="1249"/>
      <c r="AO152" s="1249"/>
      <c r="AP152" s="1249"/>
      <c r="AQ152" s="1250">
        <f t="shared" si="51"/>
        <v>0</v>
      </c>
      <c r="AR152" s="1250"/>
      <c r="AS152" s="1250"/>
      <c r="AT152" s="1250">
        <f t="shared" si="52"/>
        <v>0</v>
      </c>
      <c r="AV152" s="74" t="str">
        <f t="shared" si="32"/>
        <v>DEMOLITION</v>
      </c>
      <c r="AW152" s="307"/>
      <c r="AX152" s="99"/>
      <c r="AY152" s="99"/>
      <c r="AZ152" s="305"/>
      <c r="BA152" s="28">
        <f t="shared" si="53"/>
        <v>0</v>
      </c>
      <c r="BB152" s="28">
        <f t="shared" si="54"/>
        <v>0</v>
      </c>
      <c r="BC152" s="28">
        <f t="shared" si="55"/>
        <v>0</v>
      </c>
      <c r="BD152" s="28">
        <f t="shared" si="56"/>
        <v>0</v>
      </c>
      <c r="BE152" s="28">
        <f t="shared" si="57"/>
        <v>0</v>
      </c>
      <c r="BF152" s="28">
        <f t="shared" si="58"/>
        <v>0</v>
      </c>
      <c r="BG152" s="28">
        <f t="shared" si="59"/>
        <v>0</v>
      </c>
      <c r="BI152" s="66">
        <f t="shared" si="60"/>
        <v>0</v>
      </c>
      <c r="BJ152" s="66">
        <f t="shared" si="61"/>
        <v>0</v>
      </c>
      <c r="BK152" s="66">
        <f t="shared" si="62"/>
        <v>0</v>
      </c>
    </row>
    <row r="153" spans="1:63" ht="17.149999999999999" hidden="1" customHeight="1">
      <c r="A153" s="95"/>
      <c r="B153" s="1251"/>
      <c r="C153" s="1251"/>
      <c r="D153" s="1236"/>
      <c r="E153" s="1237"/>
      <c r="F153" s="1237"/>
      <c r="G153" s="1237"/>
      <c r="H153" s="1237"/>
      <c r="I153" s="1237"/>
      <c r="J153" s="1237"/>
      <c r="K153" s="1237"/>
      <c r="L153" s="1237"/>
      <c r="M153" s="1237"/>
      <c r="N153" s="1237"/>
      <c r="O153" s="1238"/>
      <c r="P153" s="1242"/>
      <c r="Q153" s="1242"/>
      <c r="R153" s="1243"/>
      <c r="S153" s="1242"/>
      <c r="T153" s="1242"/>
      <c r="U153" s="1244"/>
      <c r="V153" s="1245"/>
      <c r="W153" s="1245"/>
      <c r="X153" s="1245"/>
      <c r="Y153" s="1245"/>
      <c r="Z153" s="1245"/>
      <c r="AA153" s="1246"/>
      <c r="AB153" s="1247"/>
      <c r="AC153" s="1244"/>
      <c r="AD153" s="1248">
        <f t="shared" si="49"/>
        <v>0</v>
      </c>
      <c r="AE153" s="1248"/>
      <c r="AF153" s="1248"/>
      <c r="AG153" s="1248">
        <f t="shared" si="43"/>
        <v>0</v>
      </c>
      <c r="AH153" s="1248"/>
      <c r="AI153" s="1248"/>
      <c r="AJ153" s="1248">
        <f t="shared" si="50"/>
        <v>0</v>
      </c>
      <c r="AK153" s="1248"/>
      <c r="AL153" s="1248"/>
      <c r="AM153" s="1249">
        <f t="shared" si="37"/>
        <v>0</v>
      </c>
      <c r="AN153" s="1249"/>
      <c r="AO153" s="1249"/>
      <c r="AP153" s="1249"/>
      <c r="AQ153" s="1250">
        <f t="shared" si="51"/>
        <v>0</v>
      </c>
      <c r="AR153" s="1250"/>
      <c r="AS153" s="1250"/>
      <c r="AT153" s="1250">
        <f t="shared" si="52"/>
        <v>0</v>
      </c>
      <c r="AV153" s="74" t="str">
        <f t="shared" si="32"/>
        <v>DEMOLITION</v>
      </c>
      <c r="AW153" s="307"/>
      <c r="AX153" s="99"/>
      <c r="AY153" s="99"/>
      <c r="AZ153" s="305"/>
      <c r="BA153" s="28">
        <f t="shared" si="53"/>
        <v>0</v>
      </c>
      <c r="BB153" s="28">
        <f t="shared" si="54"/>
        <v>0</v>
      </c>
      <c r="BC153" s="28">
        <f t="shared" si="55"/>
        <v>0</v>
      </c>
      <c r="BD153" s="28">
        <f t="shared" si="56"/>
        <v>0</v>
      </c>
      <c r="BE153" s="28">
        <f t="shared" si="57"/>
        <v>0</v>
      </c>
      <c r="BF153" s="28">
        <f t="shared" si="58"/>
        <v>0</v>
      </c>
      <c r="BG153" s="28">
        <f t="shared" si="59"/>
        <v>0</v>
      </c>
      <c r="BI153" s="66">
        <f t="shared" si="60"/>
        <v>0</v>
      </c>
      <c r="BJ153" s="66">
        <f t="shared" si="61"/>
        <v>0</v>
      </c>
      <c r="BK153" s="66">
        <f t="shared" si="62"/>
        <v>0</v>
      </c>
    </row>
    <row r="154" spans="1:63" ht="17.149999999999999" hidden="1" customHeight="1">
      <c r="A154" s="95"/>
      <c r="B154" s="1251"/>
      <c r="C154" s="1251"/>
      <c r="D154" s="1236"/>
      <c r="E154" s="1237"/>
      <c r="F154" s="1237"/>
      <c r="G154" s="1237"/>
      <c r="H154" s="1237"/>
      <c r="I154" s="1237"/>
      <c r="J154" s="1237"/>
      <c r="K154" s="1237"/>
      <c r="L154" s="1237"/>
      <c r="M154" s="1237"/>
      <c r="N154" s="1237"/>
      <c r="O154" s="1238"/>
      <c r="P154" s="1242"/>
      <c r="Q154" s="1242"/>
      <c r="R154" s="1243"/>
      <c r="S154" s="1242"/>
      <c r="T154" s="1242"/>
      <c r="U154" s="1244"/>
      <c r="V154" s="1245"/>
      <c r="W154" s="1245"/>
      <c r="X154" s="1245"/>
      <c r="Y154" s="1245"/>
      <c r="Z154" s="1245"/>
      <c r="AA154" s="1246"/>
      <c r="AB154" s="1247"/>
      <c r="AC154" s="1244"/>
      <c r="AD154" s="1248">
        <f t="shared" si="49"/>
        <v>0</v>
      </c>
      <c r="AE154" s="1248"/>
      <c r="AF154" s="1248"/>
      <c r="AG154" s="1248">
        <f t="shared" si="43"/>
        <v>0</v>
      </c>
      <c r="AH154" s="1248"/>
      <c r="AI154" s="1248"/>
      <c r="AJ154" s="1248">
        <f t="shared" si="50"/>
        <v>0</v>
      </c>
      <c r="AK154" s="1248"/>
      <c r="AL154" s="1248"/>
      <c r="AM154" s="1249">
        <f t="shared" si="37"/>
        <v>0</v>
      </c>
      <c r="AN154" s="1249"/>
      <c r="AO154" s="1249"/>
      <c r="AP154" s="1249"/>
      <c r="AQ154" s="1250">
        <f t="shared" si="51"/>
        <v>0</v>
      </c>
      <c r="AR154" s="1250"/>
      <c r="AS154" s="1250"/>
      <c r="AT154" s="1250">
        <f t="shared" si="52"/>
        <v>0</v>
      </c>
      <c r="AV154" s="74" t="str">
        <f t="shared" si="32"/>
        <v>DEMOLITION</v>
      </c>
      <c r="AW154" s="307"/>
      <c r="AX154" s="99"/>
      <c r="AY154" s="99"/>
      <c r="AZ154" s="305"/>
      <c r="BA154" s="28">
        <f t="shared" si="53"/>
        <v>0</v>
      </c>
      <c r="BB154" s="28">
        <f t="shared" si="54"/>
        <v>0</v>
      </c>
      <c r="BC154" s="28">
        <f t="shared" si="55"/>
        <v>0</v>
      </c>
      <c r="BD154" s="28">
        <f t="shared" si="56"/>
        <v>0</v>
      </c>
      <c r="BE154" s="28">
        <f t="shared" si="57"/>
        <v>0</v>
      </c>
      <c r="BF154" s="28">
        <f t="shared" si="58"/>
        <v>0</v>
      </c>
      <c r="BG154" s="28">
        <f t="shared" si="59"/>
        <v>0</v>
      </c>
      <c r="BI154" s="66">
        <f t="shared" si="60"/>
        <v>0</v>
      </c>
      <c r="BJ154" s="66">
        <f t="shared" si="61"/>
        <v>0</v>
      </c>
      <c r="BK154" s="66">
        <f t="shared" si="62"/>
        <v>0</v>
      </c>
    </row>
    <row r="155" spans="1:63" ht="17.149999999999999" hidden="1" customHeight="1">
      <c r="A155" s="95"/>
      <c r="B155" s="1251"/>
      <c r="C155" s="1251"/>
      <c r="D155" s="1236"/>
      <c r="E155" s="1237"/>
      <c r="F155" s="1237"/>
      <c r="G155" s="1237"/>
      <c r="H155" s="1237"/>
      <c r="I155" s="1237"/>
      <c r="J155" s="1237"/>
      <c r="K155" s="1237"/>
      <c r="L155" s="1237"/>
      <c r="M155" s="1237"/>
      <c r="N155" s="1237"/>
      <c r="O155" s="1238"/>
      <c r="P155" s="1242"/>
      <c r="Q155" s="1242"/>
      <c r="R155" s="1243"/>
      <c r="S155" s="1242"/>
      <c r="T155" s="1242"/>
      <c r="U155" s="1244"/>
      <c r="V155" s="1245"/>
      <c r="W155" s="1245"/>
      <c r="X155" s="1245"/>
      <c r="Y155" s="1245"/>
      <c r="Z155" s="1245"/>
      <c r="AA155" s="1246"/>
      <c r="AB155" s="1247"/>
      <c r="AC155" s="1244"/>
      <c r="AD155" s="1248">
        <f t="shared" si="49"/>
        <v>0</v>
      </c>
      <c r="AE155" s="1248"/>
      <c r="AF155" s="1248"/>
      <c r="AG155" s="1248">
        <f t="shared" si="43"/>
        <v>0</v>
      </c>
      <c r="AH155" s="1248"/>
      <c r="AI155" s="1248"/>
      <c r="AJ155" s="1248">
        <f t="shared" si="50"/>
        <v>0</v>
      </c>
      <c r="AK155" s="1248"/>
      <c r="AL155" s="1248"/>
      <c r="AM155" s="1249">
        <f t="shared" si="37"/>
        <v>0</v>
      </c>
      <c r="AN155" s="1249"/>
      <c r="AO155" s="1249"/>
      <c r="AP155" s="1249"/>
      <c r="AQ155" s="1250">
        <f t="shared" si="51"/>
        <v>0</v>
      </c>
      <c r="AR155" s="1250"/>
      <c r="AS155" s="1250"/>
      <c r="AT155" s="1250">
        <f t="shared" si="52"/>
        <v>0</v>
      </c>
      <c r="AV155" s="74" t="str">
        <f t="shared" si="32"/>
        <v>DEMOLITION</v>
      </c>
      <c r="AW155" s="307"/>
      <c r="AX155" s="99"/>
      <c r="AY155" s="99"/>
      <c r="AZ155" s="305"/>
      <c r="BA155" s="28">
        <f t="shared" si="53"/>
        <v>0</v>
      </c>
      <c r="BB155" s="28">
        <f t="shared" si="54"/>
        <v>0</v>
      </c>
      <c r="BC155" s="28">
        <f t="shared" si="55"/>
        <v>0</v>
      </c>
      <c r="BD155" s="28">
        <f t="shared" si="56"/>
        <v>0</v>
      </c>
      <c r="BE155" s="28">
        <f t="shared" si="57"/>
        <v>0</v>
      </c>
      <c r="BF155" s="28">
        <f t="shared" si="58"/>
        <v>0</v>
      </c>
      <c r="BG155" s="28">
        <f t="shared" si="59"/>
        <v>0</v>
      </c>
      <c r="BI155" s="66">
        <f t="shared" si="60"/>
        <v>0</v>
      </c>
      <c r="BJ155" s="66">
        <f t="shared" si="61"/>
        <v>0</v>
      </c>
      <c r="BK155" s="66">
        <f t="shared" si="62"/>
        <v>0</v>
      </c>
    </row>
    <row r="156" spans="1:63" ht="17.149999999999999" hidden="1" customHeight="1">
      <c r="A156" s="95"/>
      <c r="B156" s="1251"/>
      <c r="C156" s="1251"/>
      <c r="D156" s="1236"/>
      <c r="E156" s="1237"/>
      <c r="F156" s="1237"/>
      <c r="G156" s="1237"/>
      <c r="H156" s="1237"/>
      <c r="I156" s="1237"/>
      <c r="J156" s="1237"/>
      <c r="K156" s="1237"/>
      <c r="L156" s="1237"/>
      <c r="M156" s="1237"/>
      <c r="N156" s="1237"/>
      <c r="O156" s="1238"/>
      <c r="P156" s="1242"/>
      <c r="Q156" s="1242"/>
      <c r="R156" s="1243"/>
      <c r="S156" s="1242"/>
      <c r="T156" s="1242"/>
      <c r="U156" s="1244"/>
      <c r="V156" s="1245"/>
      <c r="W156" s="1245"/>
      <c r="X156" s="1245"/>
      <c r="Y156" s="1245"/>
      <c r="Z156" s="1245"/>
      <c r="AA156" s="1246"/>
      <c r="AB156" s="1247"/>
      <c r="AC156" s="1244"/>
      <c r="AD156" s="1248">
        <f t="shared" si="49"/>
        <v>0</v>
      </c>
      <c r="AE156" s="1248"/>
      <c r="AF156" s="1248"/>
      <c r="AG156" s="1248">
        <f t="shared" si="43"/>
        <v>0</v>
      </c>
      <c r="AH156" s="1248"/>
      <c r="AI156" s="1248"/>
      <c r="AJ156" s="1248">
        <f t="shared" si="50"/>
        <v>0</v>
      </c>
      <c r="AK156" s="1248"/>
      <c r="AL156" s="1248"/>
      <c r="AM156" s="1249">
        <f t="shared" si="37"/>
        <v>0</v>
      </c>
      <c r="AN156" s="1249"/>
      <c r="AO156" s="1249"/>
      <c r="AP156" s="1249"/>
      <c r="AQ156" s="1250">
        <f t="shared" si="51"/>
        <v>0</v>
      </c>
      <c r="AR156" s="1250"/>
      <c r="AS156" s="1250"/>
      <c r="AT156" s="1250">
        <f t="shared" si="52"/>
        <v>0</v>
      </c>
      <c r="AV156" s="74" t="str">
        <f t="shared" si="32"/>
        <v>DEMOLITION</v>
      </c>
      <c r="AW156" s="307"/>
      <c r="AX156" s="99"/>
      <c r="AY156" s="99"/>
      <c r="AZ156" s="305"/>
      <c r="BA156" s="28">
        <f t="shared" si="53"/>
        <v>0</v>
      </c>
      <c r="BB156" s="28">
        <f t="shared" si="54"/>
        <v>0</v>
      </c>
      <c r="BC156" s="28">
        <f t="shared" si="55"/>
        <v>0</v>
      </c>
      <c r="BD156" s="28">
        <f t="shared" si="56"/>
        <v>0</v>
      </c>
      <c r="BE156" s="28">
        <f t="shared" si="57"/>
        <v>0</v>
      </c>
      <c r="BF156" s="28">
        <f t="shared" si="58"/>
        <v>0</v>
      </c>
      <c r="BG156" s="28">
        <f t="shared" si="59"/>
        <v>0</v>
      </c>
      <c r="BI156" s="66">
        <f t="shared" si="60"/>
        <v>0</v>
      </c>
      <c r="BJ156" s="66">
        <f t="shared" si="61"/>
        <v>0</v>
      </c>
      <c r="BK156" s="66">
        <f t="shared" si="62"/>
        <v>0</v>
      </c>
    </row>
    <row r="157" spans="1:63" ht="17.149999999999999" hidden="1" customHeight="1">
      <c r="A157" s="95"/>
      <c r="B157" s="1251"/>
      <c r="C157" s="1251"/>
      <c r="D157" s="1236"/>
      <c r="E157" s="1237"/>
      <c r="F157" s="1237"/>
      <c r="G157" s="1237"/>
      <c r="H157" s="1237"/>
      <c r="I157" s="1237"/>
      <c r="J157" s="1237"/>
      <c r="K157" s="1237"/>
      <c r="L157" s="1237"/>
      <c r="M157" s="1237"/>
      <c r="N157" s="1237"/>
      <c r="O157" s="1238"/>
      <c r="P157" s="1242"/>
      <c r="Q157" s="1242"/>
      <c r="R157" s="1243"/>
      <c r="S157" s="1242"/>
      <c r="T157" s="1242"/>
      <c r="U157" s="1244"/>
      <c r="V157" s="1245"/>
      <c r="W157" s="1245"/>
      <c r="X157" s="1245"/>
      <c r="Y157" s="1245"/>
      <c r="Z157" s="1245"/>
      <c r="AA157" s="1246"/>
      <c r="AB157" s="1247"/>
      <c r="AC157" s="1244"/>
      <c r="AD157" s="1248">
        <f t="shared" si="49"/>
        <v>0</v>
      </c>
      <c r="AE157" s="1248"/>
      <c r="AF157" s="1248"/>
      <c r="AG157" s="1248">
        <f t="shared" si="43"/>
        <v>0</v>
      </c>
      <c r="AH157" s="1248"/>
      <c r="AI157" s="1248"/>
      <c r="AJ157" s="1248">
        <f t="shared" si="50"/>
        <v>0</v>
      </c>
      <c r="AK157" s="1248"/>
      <c r="AL157" s="1248"/>
      <c r="AM157" s="1249">
        <f t="shared" si="37"/>
        <v>0</v>
      </c>
      <c r="AN157" s="1249"/>
      <c r="AO157" s="1249"/>
      <c r="AP157" s="1249"/>
      <c r="AQ157" s="1250">
        <f t="shared" si="51"/>
        <v>0</v>
      </c>
      <c r="AR157" s="1250"/>
      <c r="AS157" s="1250"/>
      <c r="AT157" s="1250">
        <f t="shared" si="52"/>
        <v>0</v>
      </c>
      <c r="AV157" s="74" t="str">
        <f t="shared" si="32"/>
        <v>DEMOLITION</v>
      </c>
      <c r="AW157" s="307"/>
      <c r="AX157" s="99"/>
      <c r="AY157" s="99"/>
      <c r="AZ157" s="305"/>
      <c r="BA157" s="28">
        <f t="shared" si="53"/>
        <v>0</v>
      </c>
      <c r="BB157" s="28">
        <f t="shared" si="54"/>
        <v>0</v>
      </c>
      <c r="BC157" s="28">
        <f t="shared" si="55"/>
        <v>0</v>
      </c>
      <c r="BD157" s="28">
        <f t="shared" si="56"/>
        <v>0</v>
      </c>
      <c r="BE157" s="28">
        <f t="shared" si="57"/>
        <v>0</v>
      </c>
      <c r="BF157" s="28">
        <f t="shared" si="58"/>
        <v>0</v>
      </c>
      <c r="BG157" s="28">
        <f t="shared" si="59"/>
        <v>0</v>
      </c>
      <c r="BI157" s="66">
        <f t="shared" si="60"/>
        <v>0</v>
      </c>
      <c r="BJ157" s="66">
        <f t="shared" si="61"/>
        <v>0</v>
      </c>
      <c r="BK157" s="66">
        <f t="shared" si="62"/>
        <v>0</v>
      </c>
    </row>
    <row r="158" spans="1:63" ht="17.149999999999999" hidden="1" customHeight="1">
      <c r="A158" s="95"/>
      <c r="B158" s="1251"/>
      <c r="C158" s="1251"/>
      <c r="D158" s="1236"/>
      <c r="E158" s="1237"/>
      <c r="F158" s="1237"/>
      <c r="G158" s="1237"/>
      <c r="H158" s="1237"/>
      <c r="I158" s="1237"/>
      <c r="J158" s="1237"/>
      <c r="K158" s="1237"/>
      <c r="L158" s="1237"/>
      <c r="M158" s="1237"/>
      <c r="N158" s="1237"/>
      <c r="O158" s="1238"/>
      <c r="P158" s="1242"/>
      <c r="Q158" s="1242"/>
      <c r="R158" s="1243"/>
      <c r="S158" s="1242"/>
      <c r="T158" s="1242"/>
      <c r="U158" s="1244"/>
      <c r="V158" s="1245"/>
      <c r="W158" s="1245"/>
      <c r="X158" s="1245"/>
      <c r="Y158" s="1245"/>
      <c r="Z158" s="1245"/>
      <c r="AA158" s="1246"/>
      <c r="AB158" s="1247"/>
      <c r="AC158" s="1244"/>
      <c r="AD158" s="1248">
        <f t="shared" si="49"/>
        <v>0</v>
      </c>
      <c r="AE158" s="1248"/>
      <c r="AF158" s="1248"/>
      <c r="AG158" s="1248">
        <f t="shared" si="43"/>
        <v>0</v>
      </c>
      <c r="AH158" s="1248"/>
      <c r="AI158" s="1248"/>
      <c r="AJ158" s="1248">
        <f t="shared" si="50"/>
        <v>0</v>
      </c>
      <c r="AK158" s="1248"/>
      <c r="AL158" s="1248"/>
      <c r="AM158" s="1249">
        <f t="shared" si="37"/>
        <v>0</v>
      </c>
      <c r="AN158" s="1249"/>
      <c r="AO158" s="1249"/>
      <c r="AP158" s="1249"/>
      <c r="AQ158" s="1250">
        <f t="shared" si="51"/>
        <v>0</v>
      </c>
      <c r="AR158" s="1250"/>
      <c r="AS158" s="1250"/>
      <c r="AT158" s="1250">
        <f t="shared" si="52"/>
        <v>0</v>
      </c>
      <c r="AV158" s="74" t="str">
        <f t="shared" si="32"/>
        <v>DEMOLITION</v>
      </c>
      <c r="AW158" s="307"/>
      <c r="AX158" s="99"/>
      <c r="AY158" s="99"/>
      <c r="AZ158" s="305"/>
      <c r="BA158" s="28">
        <f t="shared" si="53"/>
        <v>0</v>
      </c>
      <c r="BB158" s="28">
        <f t="shared" si="54"/>
        <v>0</v>
      </c>
      <c r="BC158" s="28">
        <f t="shared" si="55"/>
        <v>0</v>
      </c>
      <c r="BD158" s="28">
        <f t="shared" si="56"/>
        <v>0</v>
      </c>
      <c r="BE158" s="28">
        <f t="shared" si="57"/>
        <v>0</v>
      </c>
      <c r="BF158" s="28">
        <f t="shared" si="58"/>
        <v>0</v>
      </c>
      <c r="BG158" s="28">
        <f t="shared" si="59"/>
        <v>0</v>
      </c>
      <c r="BI158" s="66">
        <f t="shared" si="60"/>
        <v>0</v>
      </c>
      <c r="BJ158" s="66">
        <f t="shared" si="61"/>
        <v>0</v>
      </c>
      <c r="BK158" s="66">
        <f t="shared" si="62"/>
        <v>0</v>
      </c>
    </row>
    <row r="159" spans="1:63" ht="17.149999999999999" hidden="1" customHeight="1">
      <c r="A159" s="95"/>
      <c r="B159" s="1251"/>
      <c r="C159" s="1251"/>
      <c r="D159" s="1236"/>
      <c r="E159" s="1237"/>
      <c r="F159" s="1237"/>
      <c r="G159" s="1237"/>
      <c r="H159" s="1237"/>
      <c r="I159" s="1237"/>
      <c r="J159" s="1237"/>
      <c r="K159" s="1237"/>
      <c r="L159" s="1237"/>
      <c r="M159" s="1237"/>
      <c r="N159" s="1237"/>
      <c r="O159" s="1238"/>
      <c r="P159" s="1242"/>
      <c r="Q159" s="1242"/>
      <c r="R159" s="1243"/>
      <c r="S159" s="1242"/>
      <c r="T159" s="1242"/>
      <c r="U159" s="1244"/>
      <c r="V159" s="1245"/>
      <c r="W159" s="1245"/>
      <c r="X159" s="1245"/>
      <c r="Y159" s="1245"/>
      <c r="Z159" s="1245"/>
      <c r="AA159" s="1246"/>
      <c r="AB159" s="1247"/>
      <c r="AC159" s="1244"/>
      <c r="AD159" s="1248">
        <f t="shared" si="35"/>
        <v>0</v>
      </c>
      <c r="AE159" s="1248"/>
      <c r="AF159" s="1248"/>
      <c r="AG159" s="1248">
        <f t="shared" si="43"/>
        <v>0</v>
      </c>
      <c r="AH159" s="1248"/>
      <c r="AI159" s="1248"/>
      <c r="AJ159" s="1248">
        <f t="shared" si="36"/>
        <v>0</v>
      </c>
      <c r="AK159" s="1248"/>
      <c r="AL159" s="1248"/>
      <c r="AM159" s="1249">
        <f t="shared" si="37"/>
        <v>0</v>
      </c>
      <c r="AN159" s="1249"/>
      <c r="AO159" s="1249"/>
      <c r="AP159" s="1249"/>
      <c r="AQ159" s="1250">
        <f t="shared" si="38"/>
        <v>0</v>
      </c>
      <c r="AR159" s="1250"/>
      <c r="AS159" s="1250"/>
      <c r="AT159" s="1250">
        <f t="shared" si="39"/>
        <v>0</v>
      </c>
      <c r="AV159" s="74" t="str">
        <f t="shared" si="32"/>
        <v>DEMOLITION</v>
      </c>
      <c r="AW159" s="307"/>
      <c r="AX159" s="99"/>
      <c r="AY159" s="99"/>
      <c r="AZ159" s="305"/>
      <c r="BA159" s="28">
        <f t="shared" si="40"/>
        <v>0</v>
      </c>
      <c r="BB159" s="28">
        <f t="shared" si="44"/>
        <v>0</v>
      </c>
      <c r="BC159" s="28">
        <f t="shared" si="45"/>
        <v>0</v>
      </c>
      <c r="BD159" s="28">
        <f t="shared" si="41"/>
        <v>0</v>
      </c>
      <c r="BE159" s="28">
        <f t="shared" si="57"/>
        <v>0</v>
      </c>
      <c r="BF159" s="28">
        <f t="shared" si="33"/>
        <v>0</v>
      </c>
      <c r="BG159" s="28">
        <f t="shared" si="34"/>
        <v>0</v>
      </c>
      <c r="BI159" s="66">
        <f t="shared" si="47"/>
        <v>0</v>
      </c>
      <c r="BJ159" s="66">
        <f t="shared" si="42"/>
        <v>0</v>
      </c>
      <c r="BK159" s="66">
        <f t="shared" si="48"/>
        <v>0</v>
      </c>
    </row>
    <row r="160" spans="1:63" ht="17.149999999999999" hidden="1" customHeight="1">
      <c r="A160" s="95"/>
      <c r="B160" s="1251"/>
      <c r="C160" s="1251"/>
      <c r="D160" s="1236"/>
      <c r="E160" s="1237"/>
      <c r="F160" s="1237"/>
      <c r="G160" s="1237"/>
      <c r="H160" s="1237"/>
      <c r="I160" s="1237"/>
      <c r="J160" s="1237"/>
      <c r="K160" s="1237"/>
      <c r="L160" s="1237"/>
      <c r="M160" s="1237"/>
      <c r="N160" s="1237"/>
      <c r="O160" s="1238"/>
      <c r="P160" s="1242"/>
      <c r="Q160" s="1242"/>
      <c r="R160" s="1243"/>
      <c r="S160" s="1242"/>
      <c r="T160" s="1242"/>
      <c r="U160" s="1244"/>
      <c r="V160" s="1245"/>
      <c r="W160" s="1245"/>
      <c r="X160" s="1245"/>
      <c r="Y160" s="1245"/>
      <c r="Z160" s="1245"/>
      <c r="AA160" s="1246"/>
      <c r="AB160" s="1247"/>
      <c r="AC160" s="1244"/>
      <c r="AD160" s="1248">
        <f t="shared" si="35"/>
        <v>0</v>
      </c>
      <c r="AE160" s="1248"/>
      <c r="AF160" s="1248"/>
      <c r="AG160" s="1248">
        <f t="shared" si="43"/>
        <v>0</v>
      </c>
      <c r="AH160" s="1248"/>
      <c r="AI160" s="1248"/>
      <c r="AJ160" s="1248">
        <f t="shared" si="36"/>
        <v>0</v>
      </c>
      <c r="AK160" s="1248"/>
      <c r="AL160" s="1248"/>
      <c r="AM160" s="1249">
        <f t="shared" si="37"/>
        <v>0</v>
      </c>
      <c r="AN160" s="1249"/>
      <c r="AO160" s="1249"/>
      <c r="AP160" s="1249"/>
      <c r="AQ160" s="1250">
        <f t="shared" si="38"/>
        <v>0</v>
      </c>
      <c r="AR160" s="1250"/>
      <c r="AS160" s="1250"/>
      <c r="AT160" s="1250">
        <f t="shared" si="39"/>
        <v>0</v>
      </c>
      <c r="AV160" s="74" t="str">
        <f t="shared" si="32"/>
        <v>DEMOLITION</v>
      </c>
      <c r="AW160" s="307"/>
      <c r="AX160" s="99"/>
      <c r="AY160" s="99"/>
      <c r="AZ160" s="305"/>
      <c r="BA160" s="28">
        <f t="shared" si="40"/>
        <v>0</v>
      </c>
      <c r="BB160" s="28">
        <f t="shared" si="44"/>
        <v>0</v>
      </c>
      <c r="BC160" s="28">
        <f t="shared" si="45"/>
        <v>0</v>
      </c>
      <c r="BD160" s="28">
        <f t="shared" si="41"/>
        <v>0</v>
      </c>
      <c r="BE160" s="28">
        <f t="shared" si="57"/>
        <v>0</v>
      </c>
      <c r="BF160" s="28">
        <f t="shared" si="33"/>
        <v>0</v>
      </c>
      <c r="BG160" s="28">
        <f t="shared" si="34"/>
        <v>0</v>
      </c>
      <c r="BI160" s="66">
        <f t="shared" si="47"/>
        <v>0</v>
      </c>
      <c r="BJ160" s="66">
        <f t="shared" si="42"/>
        <v>0</v>
      </c>
      <c r="BK160" s="66">
        <f t="shared" si="48"/>
        <v>0</v>
      </c>
    </row>
    <row r="161" spans="1:63" ht="17.149999999999999" hidden="1" customHeight="1">
      <c r="A161" s="95"/>
      <c r="B161" s="1251"/>
      <c r="C161" s="1251"/>
      <c r="D161" s="1236"/>
      <c r="E161" s="1237"/>
      <c r="F161" s="1237"/>
      <c r="G161" s="1237"/>
      <c r="H161" s="1237"/>
      <c r="I161" s="1237"/>
      <c r="J161" s="1237"/>
      <c r="K161" s="1237"/>
      <c r="L161" s="1237"/>
      <c r="M161" s="1237"/>
      <c r="N161" s="1237"/>
      <c r="O161" s="1238"/>
      <c r="P161" s="1242"/>
      <c r="Q161" s="1242"/>
      <c r="R161" s="1243"/>
      <c r="S161" s="1242"/>
      <c r="T161" s="1242"/>
      <c r="U161" s="1244"/>
      <c r="V161" s="1245"/>
      <c r="W161" s="1245"/>
      <c r="X161" s="1245"/>
      <c r="Y161" s="1245"/>
      <c r="Z161" s="1245"/>
      <c r="AA161" s="1246"/>
      <c r="AB161" s="1247"/>
      <c r="AC161" s="1244"/>
      <c r="AD161" s="1248">
        <f t="shared" ref="AD161:AD168" si="63">((P161*U161)-AM161)</f>
        <v>0</v>
      </c>
      <c r="AE161" s="1248"/>
      <c r="AF161" s="1248"/>
      <c r="AG161" s="1248">
        <f t="shared" si="43"/>
        <v>0</v>
      </c>
      <c r="AH161" s="1248"/>
      <c r="AI161" s="1248"/>
      <c r="AJ161" s="1248">
        <f t="shared" ref="AJ161:AJ168" si="64">P161*AA161</f>
        <v>0</v>
      </c>
      <c r="AK161" s="1248"/>
      <c r="AL161" s="1248"/>
      <c r="AM161" s="1249">
        <f t="shared" si="37"/>
        <v>0</v>
      </c>
      <c r="AN161" s="1249"/>
      <c r="AO161" s="1249"/>
      <c r="AP161" s="1249"/>
      <c r="AQ161" s="1250">
        <f t="shared" ref="AQ161:AQ168" si="65">SUM(AD161:AL161)</f>
        <v>0</v>
      </c>
      <c r="AR161" s="1250"/>
      <c r="AS161" s="1250"/>
      <c r="AT161" s="1250">
        <f t="shared" ref="AT161:AT168" si="66">SUM(AD161:AL161)</f>
        <v>0</v>
      </c>
      <c r="AV161" s="74" t="str">
        <f t="shared" si="32"/>
        <v>DEMOLITION</v>
      </c>
      <c r="AW161" s="307"/>
      <c r="AX161" s="99"/>
      <c r="AY161" s="99"/>
      <c r="AZ161" s="305"/>
      <c r="BA161" s="28">
        <f t="shared" ref="BA161:BA168" si="67">AD161</f>
        <v>0</v>
      </c>
      <c r="BB161" s="28">
        <f t="shared" ref="BB161:BB168" si="68">AG161</f>
        <v>0</v>
      </c>
      <c r="BC161" s="28">
        <f t="shared" ref="BC161:BC168" si="69">AJ161</f>
        <v>0</v>
      </c>
      <c r="BD161" s="28">
        <f t="shared" ref="BD161:BD168" si="70">IF(B161="x",1,0)</f>
        <v>0</v>
      </c>
      <c r="BE161" s="28">
        <f t="shared" si="57"/>
        <v>0</v>
      </c>
      <c r="BF161" s="28">
        <f t="shared" ref="BF161:BF168" si="71">AQ161</f>
        <v>0</v>
      </c>
      <c r="BG161" s="28">
        <f t="shared" ref="BG161:BG168" si="72">AM161</f>
        <v>0</v>
      </c>
      <c r="BI161" s="66">
        <f t="shared" ref="BI161:BI168" si="73">AD161</f>
        <v>0</v>
      </c>
      <c r="BJ161" s="66">
        <f t="shared" ref="BJ161:BJ168" si="74">AM161</f>
        <v>0</v>
      </c>
      <c r="BK161" s="66">
        <f t="shared" ref="BK161:BK168" si="75">BJ161+BI161</f>
        <v>0</v>
      </c>
    </row>
    <row r="162" spans="1:63" ht="17.149999999999999" hidden="1" customHeight="1">
      <c r="A162" s="95"/>
      <c r="B162" s="1251"/>
      <c r="C162" s="1251"/>
      <c r="D162" s="1236"/>
      <c r="E162" s="1237"/>
      <c r="F162" s="1237"/>
      <c r="G162" s="1237"/>
      <c r="H162" s="1237"/>
      <c r="I162" s="1237"/>
      <c r="J162" s="1237"/>
      <c r="K162" s="1237"/>
      <c r="L162" s="1237"/>
      <c r="M162" s="1237"/>
      <c r="N162" s="1237"/>
      <c r="O162" s="1238"/>
      <c r="P162" s="1242"/>
      <c r="Q162" s="1242"/>
      <c r="R162" s="1243"/>
      <c r="S162" s="1242"/>
      <c r="T162" s="1242"/>
      <c r="U162" s="1244"/>
      <c r="V162" s="1245"/>
      <c r="W162" s="1245"/>
      <c r="X162" s="1245"/>
      <c r="Y162" s="1245"/>
      <c r="Z162" s="1245"/>
      <c r="AA162" s="1246"/>
      <c r="AB162" s="1247"/>
      <c r="AC162" s="1244"/>
      <c r="AD162" s="1248">
        <f t="shared" si="63"/>
        <v>0</v>
      </c>
      <c r="AE162" s="1248"/>
      <c r="AF162" s="1248"/>
      <c r="AG162" s="1248">
        <f t="shared" si="43"/>
        <v>0</v>
      </c>
      <c r="AH162" s="1248"/>
      <c r="AI162" s="1248"/>
      <c r="AJ162" s="1248">
        <f t="shared" si="64"/>
        <v>0</v>
      </c>
      <c r="AK162" s="1248"/>
      <c r="AL162" s="1248"/>
      <c r="AM162" s="1249">
        <f t="shared" si="37"/>
        <v>0</v>
      </c>
      <c r="AN162" s="1249"/>
      <c r="AO162" s="1249"/>
      <c r="AP162" s="1249"/>
      <c r="AQ162" s="1250">
        <f t="shared" si="65"/>
        <v>0</v>
      </c>
      <c r="AR162" s="1250"/>
      <c r="AS162" s="1250"/>
      <c r="AT162" s="1250">
        <f t="shared" si="66"/>
        <v>0</v>
      </c>
      <c r="AV162" s="74" t="str">
        <f t="shared" si="32"/>
        <v>DEMOLITION</v>
      </c>
      <c r="AW162" s="307"/>
      <c r="AX162" s="99"/>
      <c r="AY162" s="99"/>
      <c r="AZ162" s="305"/>
      <c r="BA162" s="28">
        <f t="shared" si="67"/>
        <v>0</v>
      </c>
      <c r="BB162" s="28">
        <f t="shared" si="68"/>
        <v>0</v>
      </c>
      <c r="BC162" s="28">
        <f t="shared" si="69"/>
        <v>0</v>
      </c>
      <c r="BD162" s="28">
        <f t="shared" si="70"/>
        <v>0</v>
      </c>
      <c r="BE162" s="28">
        <f t="shared" si="57"/>
        <v>0</v>
      </c>
      <c r="BF162" s="28">
        <f t="shared" si="71"/>
        <v>0</v>
      </c>
      <c r="BG162" s="28">
        <f t="shared" si="72"/>
        <v>0</v>
      </c>
      <c r="BI162" s="66">
        <f t="shared" si="73"/>
        <v>0</v>
      </c>
      <c r="BJ162" s="66">
        <f t="shared" si="74"/>
        <v>0</v>
      </c>
      <c r="BK162" s="66">
        <f t="shared" si="75"/>
        <v>0</v>
      </c>
    </row>
    <row r="163" spans="1:63" ht="17.149999999999999" hidden="1" customHeight="1">
      <c r="A163" s="95"/>
      <c r="B163" s="1251"/>
      <c r="C163" s="1251"/>
      <c r="D163" s="1236"/>
      <c r="E163" s="1237"/>
      <c r="F163" s="1237"/>
      <c r="G163" s="1237"/>
      <c r="H163" s="1237"/>
      <c r="I163" s="1237"/>
      <c r="J163" s="1237"/>
      <c r="K163" s="1237"/>
      <c r="L163" s="1237"/>
      <c r="M163" s="1237"/>
      <c r="N163" s="1237"/>
      <c r="O163" s="1238"/>
      <c r="P163" s="1242"/>
      <c r="Q163" s="1242"/>
      <c r="R163" s="1243"/>
      <c r="S163" s="1242"/>
      <c r="T163" s="1242"/>
      <c r="U163" s="1244"/>
      <c r="V163" s="1245"/>
      <c r="W163" s="1245"/>
      <c r="X163" s="1245"/>
      <c r="Y163" s="1245"/>
      <c r="Z163" s="1245"/>
      <c r="AA163" s="1246"/>
      <c r="AB163" s="1247"/>
      <c r="AC163" s="1244"/>
      <c r="AD163" s="1248">
        <f>((P163*U163)-AM163)</f>
        <v>0</v>
      </c>
      <c r="AE163" s="1248"/>
      <c r="AF163" s="1248"/>
      <c r="AG163" s="1248">
        <f t="shared" si="43"/>
        <v>0</v>
      </c>
      <c r="AH163" s="1248"/>
      <c r="AI163" s="1248"/>
      <c r="AJ163" s="1248">
        <f>P163*AA163</f>
        <v>0</v>
      </c>
      <c r="AK163" s="1248"/>
      <c r="AL163" s="1248"/>
      <c r="AM163" s="1249">
        <f t="shared" si="37"/>
        <v>0</v>
      </c>
      <c r="AN163" s="1249"/>
      <c r="AO163" s="1249"/>
      <c r="AP163" s="1249"/>
      <c r="AQ163" s="1250">
        <f>SUM(AD163:AL163)</f>
        <v>0</v>
      </c>
      <c r="AR163" s="1250"/>
      <c r="AS163" s="1250"/>
      <c r="AT163" s="1250">
        <f>SUM(AD163:AL163)</f>
        <v>0</v>
      </c>
      <c r="AV163" s="74" t="str">
        <f t="shared" si="32"/>
        <v>DEMOLITION</v>
      </c>
      <c r="AW163" s="307"/>
      <c r="AX163" s="99"/>
      <c r="AY163" s="99"/>
      <c r="AZ163" s="305"/>
      <c r="BA163" s="28">
        <f>AD163</f>
        <v>0</v>
      </c>
      <c r="BB163" s="28">
        <f>AG163</f>
        <v>0</v>
      </c>
      <c r="BC163" s="28">
        <f>AJ163</f>
        <v>0</v>
      </c>
      <c r="BD163" s="28">
        <f>IF(B163="x",1,0)</f>
        <v>0</v>
      </c>
      <c r="BE163" s="28">
        <f t="shared" si="57"/>
        <v>0</v>
      </c>
      <c r="BF163" s="28">
        <f>AQ163</f>
        <v>0</v>
      </c>
      <c r="BG163" s="28">
        <f>AM163</f>
        <v>0</v>
      </c>
      <c r="BI163" s="66">
        <f>AD163</f>
        <v>0</v>
      </c>
      <c r="BJ163" s="66">
        <f>AM163</f>
        <v>0</v>
      </c>
      <c r="BK163" s="66">
        <f>BJ163+BI163</f>
        <v>0</v>
      </c>
    </row>
    <row r="164" spans="1:63" ht="17.149999999999999" hidden="1" customHeight="1">
      <c r="A164" s="95"/>
      <c r="B164" s="1251"/>
      <c r="C164" s="1251"/>
      <c r="D164" s="1236"/>
      <c r="E164" s="1237"/>
      <c r="F164" s="1237"/>
      <c r="G164" s="1237"/>
      <c r="H164" s="1237"/>
      <c r="I164" s="1237"/>
      <c r="J164" s="1237"/>
      <c r="K164" s="1237"/>
      <c r="L164" s="1237"/>
      <c r="M164" s="1237"/>
      <c r="N164" s="1237"/>
      <c r="O164" s="1238"/>
      <c r="P164" s="1242"/>
      <c r="Q164" s="1242"/>
      <c r="R164" s="1243"/>
      <c r="S164" s="1242"/>
      <c r="T164" s="1242"/>
      <c r="U164" s="1244"/>
      <c r="V164" s="1245"/>
      <c r="W164" s="1245"/>
      <c r="X164" s="1245"/>
      <c r="Y164" s="1245"/>
      <c r="Z164" s="1245"/>
      <c r="AA164" s="1246"/>
      <c r="AB164" s="1247"/>
      <c r="AC164" s="1244"/>
      <c r="AD164" s="1248">
        <f>((P164*U164)-AM164)</f>
        <v>0</v>
      </c>
      <c r="AE164" s="1248"/>
      <c r="AF164" s="1248"/>
      <c r="AG164" s="1248">
        <f t="shared" si="43"/>
        <v>0</v>
      </c>
      <c r="AH164" s="1248"/>
      <c r="AI164" s="1248"/>
      <c r="AJ164" s="1248">
        <f>P164*AA164</f>
        <v>0</v>
      </c>
      <c r="AK164" s="1248"/>
      <c r="AL164" s="1248"/>
      <c r="AM164" s="1249">
        <f t="shared" si="37"/>
        <v>0</v>
      </c>
      <c r="AN164" s="1249"/>
      <c r="AO164" s="1249"/>
      <c r="AP164" s="1249"/>
      <c r="AQ164" s="1250">
        <f>SUM(AD164:AL164)</f>
        <v>0</v>
      </c>
      <c r="AR164" s="1250"/>
      <c r="AS164" s="1250"/>
      <c r="AT164" s="1250">
        <f>SUM(AD164:AL164)</f>
        <v>0</v>
      </c>
      <c r="AV164" s="74" t="str">
        <f t="shared" si="32"/>
        <v>DEMOLITION</v>
      </c>
      <c r="AW164" s="307"/>
      <c r="AX164" s="99"/>
      <c r="AY164" s="99"/>
      <c r="AZ164" s="305"/>
      <c r="BA164" s="28">
        <f>AD164</f>
        <v>0</v>
      </c>
      <c r="BB164" s="28">
        <f>AG164</f>
        <v>0</v>
      </c>
      <c r="BC164" s="28">
        <f>AJ164</f>
        <v>0</v>
      </c>
      <c r="BD164" s="28">
        <f>IF(B164="x",1,0)</f>
        <v>0</v>
      </c>
      <c r="BE164" s="28">
        <f t="shared" si="57"/>
        <v>0</v>
      </c>
      <c r="BF164" s="28">
        <f>AQ164</f>
        <v>0</v>
      </c>
      <c r="BG164" s="28">
        <f>AM164</f>
        <v>0</v>
      </c>
      <c r="BI164" s="66">
        <f>AD164</f>
        <v>0</v>
      </c>
      <c r="BJ164" s="66">
        <f>AM164</f>
        <v>0</v>
      </c>
      <c r="BK164" s="66">
        <f>BJ164+BI164</f>
        <v>0</v>
      </c>
    </row>
    <row r="165" spans="1:63" ht="17.149999999999999" hidden="1" customHeight="1">
      <c r="A165" s="95"/>
      <c r="B165" s="1251"/>
      <c r="C165" s="1251"/>
      <c r="D165" s="1236"/>
      <c r="E165" s="1237"/>
      <c r="F165" s="1237"/>
      <c r="G165" s="1237"/>
      <c r="H165" s="1237"/>
      <c r="I165" s="1237"/>
      <c r="J165" s="1237"/>
      <c r="K165" s="1237"/>
      <c r="L165" s="1237"/>
      <c r="M165" s="1237"/>
      <c r="N165" s="1237"/>
      <c r="O165" s="1238"/>
      <c r="P165" s="1242"/>
      <c r="Q165" s="1242"/>
      <c r="R165" s="1243"/>
      <c r="S165" s="1242"/>
      <c r="T165" s="1242"/>
      <c r="U165" s="1244"/>
      <c r="V165" s="1245"/>
      <c r="W165" s="1245"/>
      <c r="X165" s="1245"/>
      <c r="Y165" s="1245"/>
      <c r="Z165" s="1245"/>
      <c r="AA165" s="1246"/>
      <c r="AB165" s="1247"/>
      <c r="AC165" s="1244"/>
      <c r="AD165" s="1248">
        <f t="shared" si="63"/>
        <v>0</v>
      </c>
      <c r="AE165" s="1248"/>
      <c r="AF165" s="1248"/>
      <c r="AG165" s="1248">
        <f t="shared" si="43"/>
        <v>0</v>
      </c>
      <c r="AH165" s="1248"/>
      <c r="AI165" s="1248"/>
      <c r="AJ165" s="1248">
        <f t="shared" si="64"/>
        <v>0</v>
      </c>
      <c r="AK165" s="1248"/>
      <c r="AL165" s="1248"/>
      <c r="AM165" s="1249">
        <f t="shared" si="37"/>
        <v>0</v>
      </c>
      <c r="AN165" s="1249"/>
      <c r="AO165" s="1249"/>
      <c r="AP165" s="1249"/>
      <c r="AQ165" s="1250">
        <f t="shared" si="65"/>
        <v>0</v>
      </c>
      <c r="AR165" s="1250"/>
      <c r="AS165" s="1250"/>
      <c r="AT165" s="1250">
        <f t="shared" si="66"/>
        <v>0</v>
      </c>
      <c r="AV165" s="74" t="str">
        <f t="shared" si="32"/>
        <v>DEMOLITION</v>
      </c>
      <c r="AW165" s="307"/>
      <c r="AX165" s="99"/>
      <c r="AY165" s="99"/>
      <c r="AZ165" s="305"/>
      <c r="BA165" s="28">
        <f t="shared" si="67"/>
        <v>0</v>
      </c>
      <c r="BB165" s="28">
        <f t="shared" si="68"/>
        <v>0</v>
      </c>
      <c r="BC165" s="28">
        <f t="shared" si="69"/>
        <v>0</v>
      </c>
      <c r="BD165" s="28">
        <f t="shared" si="70"/>
        <v>0</v>
      </c>
      <c r="BE165" s="28">
        <f t="shared" si="57"/>
        <v>0</v>
      </c>
      <c r="BF165" s="28">
        <f t="shared" si="71"/>
        <v>0</v>
      </c>
      <c r="BG165" s="28">
        <f t="shared" si="72"/>
        <v>0</v>
      </c>
      <c r="BI165" s="66">
        <f t="shared" si="73"/>
        <v>0</v>
      </c>
      <c r="BJ165" s="66">
        <f t="shared" si="74"/>
        <v>0</v>
      </c>
      <c r="BK165" s="66">
        <f t="shared" si="75"/>
        <v>0</v>
      </c>
    </row>
    <row r="166" spans="1:63" ht="17.149999999999999" hidden="1" customHeight="1">
      <c r="A166" s="95"/>
      <c r="B166" s="1251"/>
      <c r="C166" s="1251"/>
      <c r="D166" s="1236"/>
      <c r="E166" s="1237"/>
      <c r="F166" s="1237"/>
      <c r="G166" s="1237"/>
      <c r="H166" s="1237"/>
      <c r="I166" s="1237"/>
      <c r="J166" s="1237"/>
      <c r="K166" s="1237"/>
      <c r="L166" s="1237"/>
      <c r="M166" s="1237"/>
      <c r="N166" s="1237"/>
      <c r="O166" s="1238"/>
      <c r="P166" s="1242"/>
      <c r="Q166" s="1242"/>
      <c r="R166" s="1243"/>
      <c r="S166" s="1242"/>
      <c r="T166" s="1242"/>
      <c r="U166" s="1244"/>
      <c r="V166" s="1245"/>
      <c r="W166" s="1245"/>
      <c r="X166" s="1245"/>
      <c r="Y166" s="1245"/>
      <c r="Z166" s="1245"/>
      <c r="AA166" s="1246"/>
      <c r="AB166" s="1247"/>
      <c r="AC166" s="1244"/>
      <c r="AD166" s="1248">
        <f t="shared" si="63"/>
        <v>0</v>
      </c>
      <c r="AE166" s="1248"/>
      <c r="AF166" s="1248"/>
      <c r="AG166" s="1248">
        <f t="shared" si="43"/>
        <v>0</v>
      </c>
      <c r="AH166" s="1248"/>
      <c r="AI166" s="1248"/>
      <c r="AJ166" s="1248">
        <f t="shared" si="64"/>
        <v>0</v>
      </c>
      <c r="AK166" s="1248"/>
      <c r="AL166" s="1248"/>
      <c r="AM166" s="1249">
        <f t="shared" si="37"/>
        <v>0</v>
      </c>
      <c r="AN166" s="1249"/>
      <c r="AO166" s="1249"/>
      <c r="AP166" s="1249"/>
      <c r="AQ166" s="1250">
        <f t="shared" si="65"/>
        <v>0</v>
      </c>
      <c r="AR166" s="1250"/>
      <c r="AS166" s="1250"/>
      <c r="AT166" s="1250">
        <f t="shared" si="66"/>
        <v>0</v>
      </c>
      <c r="AV166" s="74" t="str">
        <f t="shared" si="32"/>
        <v>DEMOLITION</v>
      </c>
      <c r="AW166" s="307"/>
      <c r="AX166" s="99"/>
      <c r="AY166" s="99"/>
      <c r="AZ166" s="305"/>
      <c r="BA166" s="28">
        <f t="shared" si="67"/>
        <v>0</v>
      </c>
      <c r="BB166" s="28">
        <f t="shared" si="68"/>
        <v>0</v>
      </c>
      <c r="BC166" s="28">
        <f t="shared" si="69"/>
        <v>0</v>
      </c>
      <c r="BD166" s="28">
        <f t="shared" si="70"/>
        <v>0</v>
      </c>
      <c r="BE166" s="28">
        <f t="shared" si="57"/>
        <v>0</v>
      </c>
      <c r="BF166" s="28">
        <f t="shared" si="71"/>
        <v>0</v>
      </c>
      <c r="BG166" s="28">
        <f t="shared" si="72"/>
        <v>0</v>
      </c>
      <c r="BI166" s="66">
        <f t="shared" si="73"/>
        <v>0</v>
      </c>
      <c r="BJ166" s="66">
        <f t="shared" si="74"/>
        <v>0</v>
      </c>
      <c r="BK166" s="66">
        <f t="shared" si="75"/>
        <v>0</v>
      </c>
    </row>
    <row r="167" spans="1:63" ht="17.149999999999999" hidden="1" customHeight="1">
      <c r="A167" s="95"/>
      <c r="B167" s="1251"/>
      <c r="C167" s="1251"/>
      <c r="D167" s="1236"/>
      <c r="E167" s="1237"/>
      <c r="F167" s="1237"/>
      <c r="G167" s="1237"/>
      <c r="H167" s="1237"/>
      <c r="I167" s="1237"/>
      <c r="J167" s="1237"/>
      <c r="K167" s="1237"/>
      <c r="L167" s="1237"/>
      <c r="M167" s="1237"/>
      <c r="N167" s="1237"/>
      <c r="O167" s="1238"/>
      <c r="P167" s="1242"/>
      <c r="Q167" s="1242"/>
      <c r="R167" s="1243"/>
      <c r="S167" s="1242"/>
      <c r="T167" s="1242"/>
      <c r="U167" s="1244"/>
      <c r="V167" s="1245"/>
      <c r="W167" s="1245"/>
      <c r="X167" s="1245"/>
      <c r="Y167" s="1245"/>
      <c r="Z167" s="1245"/>
      <c r="AA167" s="1246"/>
      <c r="AB167" s="1247"/>
      <c r="AC167" s="1244"/>
      <c r="AD167" s="1248">
        <f t="shared" si="63"/>
        <v>0</v>
      </c>
      <c r="AE167" s="1248"/>
      <c r="AF167" s="1248"/>
      <c r="AG167" s="1248">
        <f t="shared" si="43"/>
        <v>0</v>
      </c>
      <c r="AH167" s="1248"/>
      <c r="AI167" s="1248"/>
      <c r="AJ167" s="1248">
        <f t="shared" si="64"/>
        <v>0</v>
      </c>
      <c r="AK167" s="1248"/>
      <c r="AL167" s="1248"/>
      <c r="AM167" s="1249">
        <f t="shared" si="37"/>
        <v>0</v>
      </c>
      <c r="AN167" s="1249"/>
      <c r="AO167" s="1249"/>
      <c r="AP167" s="1249"/>
      <c r="AQ167" s="1250">
        <f t="shared" si="65"/>
        <v>0</v>
      </c>
      <c r="AR167" s="1250"/>
      <c r="AS167" s="1250"/>
      <c r="AT167" s="1250">
        <f t="shared" si="66"/>
        <v>0</v>
      </c>
      <c r="AV167" s="74" t="str">
        <f t="shared" si="32"/>
        <v>DEMOLITION</v>
      </c>
      <c r="AW167" s="307"/>
      <c r="AX167" s="99"/>
      <c r="AY167" s="99"/>
      <c r="AZ167" s="305"/>
      <c r="BA167" s="28">
        <f t="shared" si="67"/>
        <v>0</v>
      </c>
      <c r="BB167" s="28">
        <f t="shared" si="68"/>
        <v>0</v>
      </c>
      <c r="BC167" s="28">
        <f t="shared" si="69"/>
        <v>0</v>
      </c>
      <c r="BD167" s="28">
        <f t="shared" si="70"/>
        <v>0</v>
      </c>
      <c r="BE167" s="28">
        <f t="shared" si="57"/>
        <v>0</v>
      </c>
      <c r="BF167" s="28">
        <f t="shared" si="71"/>
        <v>0</v>
      </c>
      <c r="BG167" s="28">
        <f t="shared" si="72"/>
        <v>0</v>
      </c>
      <c r="BI167" s="66">
        <f t="shared" si="73"/>
        <v>0</v>
      </c>
      <c r="BJ167" s="66">
        <f t="shared" si="74"/>
        <v>0</v>
      </c>
      <c r="BK167" s="66">
        <f t="shared" si="75"/>
        <v>0</v>
      </c>
    </row>
    <row r="168" spans="1:63" ht="17.149999999999999" hidden="1" customHeight="1">
      <c r="A168" s="95"/>
      <c r="B168" s="1251"/>
      <c r="C168" s="1251"/>
      <c r="D168" s="1236"/>
      <c r="E168" s="1237"/>
      <c r="F168" s="1237"/>
      <c r="G168" s="1237"/>
      <c r="H168" s="1237"/>
      <c r="I168" s="1237"/>
      <c r="J168" s="1237"/>
      <c r="K168" s="1237"/>
      <c r="L168" s="1237"/>
      <c r="M168" s="1237"/>
      <c r="N168" s="1237"/>
      <c r="O168" s="1238"/>
      <c r="P168" s="1242"/>
      <c r="Q168" s="1242"/>
      <c r="R168" s="1243"/>
      <c r="S168" s="1242"/>
      <c r="T168" s="1242"/>
      <c r="U168" s="1244"/>
      <c r="V168" s="1245"/>
      <c r="W168" s="1245"/>
      <c r="X168" s="1245"/>
      <c r="Y168" s="1245"/>
      <c r="Z168" s="1245"/>
      <c r="AA168" s="1246"/>
      <c r="AB168" s="1247"/>
      <c r="AC168" s="1244"/>
      <c r="AD168" s="1248">
        <f t="shared" si="63"/>
        <v>0</v>
      </c>
      <c r="AE168" s="1248"/>
      <c r="AF168" s="1248"/>
      <c r="AG168" s="1248">
        <f t="shared" si="43"/>
        <v>0</v>
      </c>
      <c r="AH168" s="1248"/>
      <c r="AI168" s="1248"/>
      <c r="AJ168" s="1248">
        <f t="shared" si="64"/>
        <v>0</v>
      </c>
      <c r="AK168" s="1248"/>
      <c r="AL168" s="1248"/>
      <c r="AM168" s="1249">
        <f t="shared" si="37"/>
        <v>0</v>
      </c>
      <c r="AN168" s="1249"/>
      <c r="AO168" s="1249"/>
      <c r="AP168" s="1249"/>
      <c r="AQ168" s="1250">
        <f t="shared" si="65"/>
        <v>0</v>
      </c>
      <c r="AR168" s="1250"/>
      <c r="AS168" s="1250"/>
      <c r="AT168" s="1250">
        <f t="shared" si="66"/>
        <v>0</v>
      </c>
      <c r="AV168" s="74" t="str">
        <f t="shared" si="32"/>
        <v>DEMOLITION</v>
      </c>
      <c r="AW168" s="307"/>
      <c r="AX168" s="99"/>
      <c r="AY168" s="99"/>
      <c r="AZ168" s="305"/>
      <c r="BA168" s="28">
        <f t="shared" si="67"/>
        <v>0</v>
      </c>
      <c r="BB168" s="28">
        <f t="shared" si="68"/>
        <v>0</v>
      </c>
      <c r="BC168" s="28">
        <f t="shared" si="69"/>
        <v>0</v>
      </c>
      <c r="BD168" s="28">
        <f t="shared" si="70"/>
        <v>0</v>
      </c>
      <c r="BE168" s="28">
        <f t="shared" si="57"/>
        <v>0</v>
      </c>
      <c r="BF168" s="28">
        <f t="shared" si="71"/>
        <v>0</v>
      </c>
      <c r="BG168" s="28">
        <f t="shared" si="72"/>
        <v>0</v>
      </c>
      <c r="BI168" s="66">
        <f t="shared" si="73"/>
        <v>0</v>
      </c>
      <c r="BJ168" s="66">
        <f t="shared" si="74"/>
        <v>0</v>
      </c>
      <c r="BK168" s="66">
        <f t="shared" si="75"/>
        <v>0</v>
      </c>
    </row>
    <row r="169" spans="1:63" ht="17.149999999999999" hidden="1" customHeight="1">
      <c r="A169" s="95"/>
      <c r="B169" s="1251"/>
      <c r="C169" s="1251"/>
      <c r="D169" s="1236"/>
      <c r="E169" s="1237"/>
      <c r="F169" s="1237"/>
      <c r="G169" s="1237"/>
      <c r="H169" s="1237"/>
      <c r="I169" s="1237"/>
      <c r="J169" s="1237"/>
      <c r="K169" s="1237"/>
      <c r="L169" s="1237"/>
      <c r="M169" s="1237"/>
      <c r="N169" s="1237"/>
      <c r="O169" s="1238"/>
      <c r="P169" s="1242"/>
      <c r="Q169" s="1242"/>
      <c r="R169" s="1243"/>
      <c r="S169" s="1242"/>
      <c r="T169" s="1242"/>
      <c r="U169" s="1244"/>
      <c r="V169" s="1245"/>
      <c r="W169" s="1245"/>
      <c r="X169" s="1245"/>
      <c r="Y169" s="1245"/>
      <c r="Z169" s="1245"/>
      <c r="AA169" s="1246"/>
      <c r="AB169" s="1247"/>
      <c r="AC169" s="1244"/>
      <c r="AD169" s="1248">
        <f>((P169*U169)-AM169)</f>
        <v>0</v>
      </c>
      <c r="AE169" s="1248"/>
      <c r="AF169" s="1248"/>
      <c r="AG169" s="1248">
        <f t="shared" si="43"/>
        <v>0</v>
      </c>
      <c r="AH169" s="1248"/>
      <c r="AI169" s="1248"/>
      <c r="AJ169" s="1248">
        <f>P169*AA169</f>
        <v>0</v>
      </c>
      <c r="AK169" s="1248"/>
      <c r="AL169" s="1248"/>
      <c r="AM169" s="1249">
        <f t="shared" si="37"/>
        <v>0</v>
      </c>
      <c r="AN169" s="1249"/>
      <c r="AO169" s="1249"/>
      <c r="AP169" s="1249"/>
      <c r="AQ169" s="1250">
        <f>SUM(AD169:AL169)</f>
        <v>0</v>
      </c>
      <c r="AR169" s="1250"/>
      <c r="AS169" s="1250"/>
      <c r="AT169" s="1250">
        <f>SUM(AD169:AL169)</f>
        <v>0</v>
      </c>
      <c r="AV169" s="74" t="str">
        <f t="shared" si="32"/>
        <v>DEMOLITION</v>
      </c>
      <c r="AW169" s="307"/>
      <c r="AX169" s="99"/>
      <c r="AY169" s="99"/>
      <c r="AZ169" s="305"/>
      <c r="BA169" s="28">
        <f>AD169</f>
        <v>0</v>
      </c>
      <c r="BB169" s="28">
        <f>AG169</f>
        <v>0</v>
      </c>
      <c r="BC169" s="28">
        <f>AJ169</f>
        <v>0</v>
      </c>
      <c r="BD169" s="28">
        <f>IF(B169="x",1,0)</f>
        <v>0</v>
      </c>
      <c r="BE169" s="28">
        <f t="shared" si="57"/>
        <v>0</v>
      </c>
      <c r="BF169" s="28">
        <f>AQ169</f>
        <v>0</v>
      </c>
      <c r="BG169" s="28">
        <f>AM169</f>
        <v>0</v>
      </c>
      <c r="BI169" s="66">
        <f>AD169</f>
        <v>0</v>
      </c>
      <c r="BJ169" s="66">
        <f>AM169</f>
        <v>0</v>
      </c>
      <c r="BK169" s="66">
        <f>BJ169+BI169</f>
        <v>0</v>
      </c>
    </row>
    <row r="170" spans="1:63" ht="17.149999999999999" hidden="1" customHeight="1">
      <c r="A170" s="95"/>
      <c r="B170" s="1251"/>
      <c r="C170" s="1251"/>
      <c r="D170" s="1236"/>
      <c r="E170" s="1237"/>
      <c r="F170" s="1237"/>
      <c r="G170" s="1237"/>
      <c r="H170" s="1237"/>
      <c r="I170" s="1237"/>
      <c r="J170" s="1237"/>
      <c r="K170" s="1237"/>
      <c r="L170" s="1237"/>
      <c r="M170" s="1237"/>
      <c r="N170" s="1237"/>
      <c r="O170" s="1238"/>
      <c r="P170" s="1242"/>
      <c r="Q170" s="1242"/>
      <c r="R170" s="1243"/>
      <c r="S170" s="1242"/>
      <c r="T170" s="1242"/>
      <c r="U170" s="1244"/>
      <c r="V170" s="1245"/>
      <c r="W170" s="1245"/>
      <c r="X170" s="1245"/>
      <c r="Y170" s="1245"/>
      <c r="Z170" s="1245"/>
      <c r="AA170" s="1246"/>
      <c r="AB170" s="1247"/>
      <c r="AC170" s="1244"/>
      <c r="AD170" s="1248">
        <f>((P170*U170)-AM170)</f>
        <v>0</v>
      </c>
      <c r="AE170" s="1248"/>
      <c r="AF170" s="1248"/>
      <c r="AG170" s="1248">
        <f t="shared" si="43"/>
        <v>0</v>
      </c>
      <c r="AH170" s="1248"/>
      <c r="AI170" s="1248"/>
      <c r="AJ170" s="1248">
        <f>P170*AA170</f>
        <v>0</v>
      </c>
      <c r="AK170" s="1248"/>
      <c r="AL170" s="1248"/>
      <c r="AM170" s="1249">
        <f t="shared" si="37"/>
        <v>0</v>
      </c>
      <c r="AN170" s="1249"/>
      <c r="AO170" s="1249"/>
      <c r="AP170" s="1249"/>
      <c r="AQ170" s="1250">
        <f>SUM(AD170:AL170)</f>
        <v>0</v>
      </c>
      <c r="AR170" s="1250"/>
      <c r="AS170" s="1250"/>
      <c r="AT170" s="1250">
        <f>SUM(AD170:AL170)</f>
        <v>0</v>
      </c>
      <c r="AV170" s="74" t="str">
        <f t="shared" si="32"/>
        <v>DEMOLITION</v>
      </c>
      <c r="AW170" s="307"/>
      <c r="AX170" s="99"/>
      <c r="AY170" s="99"/>
      <c r="AZ170" s="305"/>
      <c r="BA170" s="28">
        <f>AD170</f>
        <v>0</v>
      </c>
      <c r="BB170" s="28">
        <f>AG170</f>
        <v>0</v>
      </c>
      <c r="BC170" s="28">
        <f>AJ170</f>
        <v>0</v>
      </c>
      <c r="BD170" s="28">
        <f>IF(B170="x",1,0)</f>
        <v>0</v>
      </c>
      <c r="BE170" s="28">
        <f t="shared" si="57"/>
        <v>0</v>
      </c>
      <c r="BF170" s="28">
        <f>AQ170</f>
        <v>0</v>
      </c>
      <c r="BG170" s="28">
        <f>AM170</f>
        <v>0</v>
      </c>
      <c r="BI170" s="66">
        <f>AD170</f>
        <v>0</v>
      </c>
      <c r="BJ170" s="66">
        <f>AM170</f>
        <v>0</v>
      </c>
      <c r="BK170" s="66">
        <f>BJ170+BI170</f>
        <v>0</v>
      </c>
    </row>
    <row r="171" spans="1:63" ht="17.149999999999999" hidden="1" customHeight="1">
      <c r="A171" s="95"/>
      <c r="B171" s="1251"/>
      <c r="C171" s="1251"/>
      <c r="D171" s="1236"/>
      <c r="E171" s="1237"/>
      <c r="F171" s="1237"/>
      <c r="G171" s="1237"/>
      <c r="H171" s="1237"/>
      <c r="I171" s="1237"/>
      <c r="J171" s="1237"/>
      <c r="K171" s="1237"/>
      <c r="L171" s="1237"/>
      <c r="M171" s="1237"/>
      <c r="N171" s="1237"/>
      <c r="O171" s="1238"/>
      <c r="P171" s="1242"/>
      <c r="Q171" s="1242"/>
      <c r="R171" s="1243"/>
      <c r="S171" s="1242"/>
      <c r="T171" s="1242"/>
      <c r="U171" s="1244"/>
      <c r="V171" s="1245"/>
      <c r="W171" s="1245"/>
      <c r="X171" s="1245"/>
      <c r="Y171" s="1245"/>
      <c r="Z171" s="1245"/>
      <c r="AA171" s="1246"/>
      <c r="AB171" s="1247"/>
      <c r="AC171" s="1244"/>
      <c r="AD171" s="1248">
        <f t="shared" si="35"/>
        <v>0</v>
      </c>
      <c r="AE171" s="1248"/>
      <c r="AF171" s="1248"/>
      <c r="AG171" s="1248">
        <f t="shared" si="43"/>
        <v>0</v>
      </c>
      <c r="AH171" s="1248"/>
      <c r="AI171" s="1248"/>
      <c r="AJ171" s="1248">
        <f t="shared" si="36"/>
        <v>0</v>
      </c>
      <c r="AK171" s="1248"/>
      <c r="AL171" s="1248"/>
      <c r="AM171" s="1249">
        <f t="shared" si="37"/>
        <v>0</v>
      </c>
      <c r="AN171" s="1249"/>
      <c r="AO171" s="1249"/>
      <c r="AP171" s="1249"/>
      <c r="AQ171" s="1250">
        <f t="shared" si="38"/>
        <v>0</v>
      </c>
      <c r="AR171" s="1250"/>
      <c r="AS171" s="1250"/>
      <c r="AT171" s="1250">
        <f t="shared" si="39"/>
        <v>0</v>
      </c>
      <c r="AV171" s="74" t="str">
        <f t="shared" si="32"/>
        <v>DEMOLITION</v>
      </c>
      <c r="AW171" s="307"/>
      <c r="AX171" s="99"/>
      <c r="AY171" s="99"/>
      <c r="AZ171" s="305"/>
      <c r="BA171" s="28">
        <f t="shared" si="40"/>
        <v>0</v>
      </c>
      <c r="BB171" s="28">
        <f t="shared" si="44"/>
        <v>0</v>
      </c>
      <c r="BC171" s="28">
        <f t="shared" si="45"/>
        <v>0</v>
      </c>
      <c r="BD171" s="28">
        <f t="shared" si="41"/>
        <v>0</v>
      </c>
      <c r="BE171" s="28">
        <f t="shared" si="57"/>
        <v>0</v>
      </c>
      <c r="BF171" s="28">
        <f t="shared" si="33"/>
        <v>0</v>
      </c>
      <c r="BG171" s="28">
        <f t="shared" si="34"/>
        <v>0</v>
      </c>
      <c r="BI171" s="66">
        <f t="shared" si="47"/>
        <v>0</v>
      </c>
      <c r="BJ171" s="66">
        <f t="shared" si="42"/>
        <v>0</v>
      </c>
      <c r="BK171" s="66">
        <f t="shared" si="48"/>
        <v>0</v>
      </c>
    </row>
    <row r="172" spans="1:63" ht="17.149999999999999" hidden="1" customHeight="1">
      <c r="A172" s="95"/>
      <c r="B172" s="1251"/>
      <c r="C172" s="1251"/>
      <c r="D172" s="1236"/>
      <c r="E172" s="1237"/>
      <c r="F172" s="1237"/>
      <c r="G172" s="1237"/>
      <c r="H172" s="1237"/>
      <c r="I172" s="1237"/>
      <c r="J172" s="1237"/>
      <c r="K172" s="1237"/>
      <c r="L172" s="1237"/>
      <c r="M172" s="1237"/>
      <c r="N172" s="1237"/>
      <c r="O172" s="1238"/>
      <c r="P172" s="1242"/>
      <c r="Q172" s="1242"/>
      <c r="R172" s="1243"/>
      <c r="S172" s="1242"/>
      <c r="T172" s="1242"/>
      <c r="U172" s="1244"/>
      <c r="V172" s="1245"/>
      <c r="W172" s="1245"/>
      <c r="X172" s="1245"/>
      <c r="Y172" s="1245"/>
      <c r="Z172" s="1245"/>
      <c r="AA172" s="1246"/>
      <c r="AB172" s="1247"/>
      <c r="AC172" s="1244"/>
      <c r="AD172" s="1248">
        <f t="shared" si="35"/>
        <v>0</v>
      </c>
      <c r="AE172" s="1248"/>
      <c r="AF172" s="1248"/>
      <c r="AG172" s="1248">
        <f t="shared" si="43"/>
        <v>0</v>
      </c>
      <c r="AH172" s="1248"/>
      <c r="AI172" s="1248"/>
      <c r="AJ172" s="1248">
        <f t="shared" si="36"/>
        <v>0</v>
      </c>
      <c r="AK172" s="1248"/>
      <c r="AL172" s="1248"/>
      <c r="AM172" s="1249">
        <f t="shared" si="37"/>
        <v>0</v>
      </c>
      <c r="AN172" s="1249"/>
      <c r="AO172" s="1249"/>
      <c r="AP172" s="1249"/>
      <c r="AQ172" s="1250">
        <f t="shared" si="38"/>
        <v>0</v>
      </c>
      <c r="AR172" s="1250"/>
      <c r="AS172" s="1250"/>
      <c r="AT172" s="1250">
        <f t="shared" si="39"/>
        <v>0</v>
      </c>
      <c r="AV172" s="74" t="str">
        <f t="shared" si="32"/>
        <v>DEMOLITION</v>
      </c>
      <c r="AW172" s="307"/>
      <c r="AX172" s="99"/>
      <c r="AY172" s="99"/>
      <c r="AZ172" s="305"/>
      <c r="BA172" s="28">
        <f t="shared" si="40"/>
        <v>0</v>
      </c>
      <c r="BB172" s="28">
        <f t="shared" si="44"/>
        <v>0</v>
      </c>
      <c r="BC172" s="28">
        <f t="shared" si="45"/>
        <v>0</v>
      </c>
      <c r="BD172" s="28">
        <f t="shared" si="41"/>
        <v>0</v>
      </c>
      <c r="BE172" s="28">
        <f t="shared" si="57"/>
        <v>0</v>
      </c>
      <c r="BF172" s="28">
        <f t="shared" si="33"/>
        <v>0</v>
      </c>
      <c r="BG172" s="28">
        <f t="shared" si="34"/>
        <v>0</v>
      </c>
      <c r="BI172" s="66">
        <f t="shared" si="47"/>
        <v>0</v>
      </c>
      <c r="BJ172" s="66">
        <f t="shared" si="42"/>
        <v>0</v>
      </c>
      <c r="BK172" s="66">
        <f t="shared" si="48"/>
        <v>0</v>
      </c>
    </row>
    <row r="173" spans="1:63" ht="5.0999999999999996" hidden="1" customHeight="1">
      <c r="A173" s="95"/>
      <c r="B173" s="42"/>
      <c r="C173" s="42"/>
      <c r="D173" s="353"/>
      <c r="E173" s="353"/>
      <c r="F173" s="353"/>
      <c r="G173" s="353"/>
      <c r="H173" s="353"/>
      <c r="I173" s="353"/>
      <c r="J173" s="353"/>
      <c r="K173" s="353"/>
      <c r="L173" s="353"/>
      <c r="M173" s="353"/>
      <c r="N173" s="353"/>
      <c r="O173" s="353"/>
      <c r="P173" s="44"/>
      <c r="Q173" s="44"/>
      <c r="R173" s="44"/>
      <c r="S173" s="44"/>
      <c r="T173" s="44"/>
      <c r="U173" s="45"/>
      <c r="V173" s="45"/>
      <c r="W173" s="45"/>
      <c r="X173" s="45"/>
      <c r="Y173" s="45"/>
      <c r="Z173" s="45"/>
      <c r="AA173" s="45"/>
      <c r="AB173" s="45"/>
      <c r="AC173" s="45"/>
      <c r="AD173" s="46"/>
      <c r="AE173" s="46"/>
      <c r="AF173" s="46"/>
      <c r="AG173" s="46"/>
      <c r="AH173" s="46"/>
      <c r="AI173" s="46"/>
      <c r="AJ173" s="46"/>
      <c r="AK173" s="46"/>
      <c r="AL173" s="46"/>
      <c r="AM173" s="47"/>
      <c r="AN173" s="47"/>
      <c r="AO173" s="47"/>
      <c r="AP173" s="47"/>
      <c r="AQ173" s="295"/>
      <c r="AR173" s="295"/>
      <c r="AS173" s="295"/>
      <c r="AT173" s="295"/>
      <c r="AV173" s="201" t="str">
        <f t="shared" si="32"/>
        <v>DEMOLITION</v>
      </c>
      <c r="AW173" s="322"/>
      <c r="AX173" s="322"/>
      <c r="AY173" s="322"/>
      <c r="AZ173" s="201"/>
      <c r="BA173" s="53">
        <f>BA132</f>
        <v>0</v>
      </c>
      <c r="BB173" s="53">
        <f>BB132</f>
        <v>0</v>
      </c>
      <c r="BC173" s="53">
        <f>BC132</f>
        <v>0</v>
      </c>
      <c r="BD173" s="53">
        <f>BD132</f>
        <v>0</v>
      </c>
      <c r="BE173" s="53">
        <f>BE132</f>
        <v>0</v>
      </c>
      <c r="BF173" s="53"/>
      <c r="BG173" s="53"/>
      <c r="BI173" s="53"/>
      <c r="BJ173" s="53"/>
      <c r="BK173" s="53"/>
    </row>
    <row r="174" spans="1:63" ht="21.6" hidden="1" customHeight="1">
      <c r="A174" s="95"/>
      <c r="B174" s="1259"/>
      <c r="C174" s="1259"/>
      <c r="D174" s="354"/>
      <c r="E174" s="354"/>
      <c r="F174" s="354"/>
      <c r="G174" s="354"/>
      <c r="H174" s="354"/>
      <c r="I174" s="354"/>
      <c r="J174" s="354"/>
      <c r="K174" s="354"/>
      <c r="L174" s="354"/>
      <c r="M174" s="354"/>
      <c r="N174" s="354"/>
      <c r="O174" s="354"/>
      <c r="P174" s="19"/>
      <c r="Q174" s="19"/>
      <c r="R174" s="19"/>
      <c r="S174" s="19"/>
      <c r="T174" s="19"/>
      <c r="U174" s="19"/>
      <c r="V174" s="19"/>
      <c r="W174" s="19"/>
      <c r="X174" s="19"/>
      <c r="Y174" s="19"/>
      <c r="Z174" s="19"/>
      <c r="AA174" s="19"/>
      <c r="AB174" s="19"/>
      <c r="AC174" s="202" t="str">
        <f>CONCATENATE(D132," ","TOTAL")</f>
        <v>DEMOLITION TOTAL</v>
      </c>
      <c r="AD174" s="1260">
        <f>SUBTOTAL(9,AD133:AD173)</f>
        <v>0</v>
      </c>
      <c r="AE174" s="1260"/>
      <c r="AF174" s="1260"/>
      <c r="AG174" s="1260">
        <f>SUBTOTAL(9,AG133:AG173)</f>
        <v>0</v>
      </c>
      <c r="AH174" s="1260"/>
      <c r="AI174" s="1260"/>
      <c r="AJ174" s="1260">
        <f>SUBTOTAL(9,AJ133:AJ173)</f>
        <v>0</v>
      </c>
      <c r="AK174" s="1260"/>
      <c r="AL174" s="1260"/>
      <c r="AM174" s="1260">
        <f>SUBTOTAL(9,AM133:AM173)</f>
        <v>0</v>
      </c>
      <c r="AN174" s="1260"/>
      <c r="AO174" s="1260"/>
      <c r="AP174" s="1260"/>
      <c r="AQ174" s="1254">
        <f>SUBTOTAL(9,AQ133:AQ173)</f>
        <v>0</v>
      </c>
      <c r="AR174" s="1254"/>
      <c r="AS174" s="1254"/>
      <c r="AT174" s="1254" t="e">
        <f>SUM(AT130:AT165)</f>
        <v>#REF!</v>
      </c>
      <c r="AV174" s="74" t="str">
        <f t="shared" si="32"/>
        <v>DEMOLITION</v>
      </c>
      <c r="AW174" s="308"/>
      <c r="AX174" s="321"/>
      <c r="AY174" s="321"/>
      <c r="AZ174" s="118"/>
      <c r="BA174" s="52">
        <f>BA132</f>
        <v>0</v>
      </c>
      <c r="BB174" s="52">
        <f>BB132</f>
        <v>0</v>
      </c>
      <c r="BC174" s="52">
        <f>BC132</f>
        <v>0</v>
      </c>
      <c r="BD174" s="52">
        <f>BD132</f>
        <v>0</v>
      </c>
      <c r="BE174" s="52">
        <f>BE132</f>
        <v>0</v>
      </c>
      <c r="BF174" s="52">
        <f>SUM(BF132:BF173)</f>
        <v>0</v>
      </c>
      <c r="BG174" s="28">
        <f>SUM(BG132:BG173)</f>
        <v>0</v>
      </c>
      <c r="BI174" s="52">
        <f>SUM(BI133:BI173)</f>
        <v>0</v>
      </c>
      <c r="BJ174" s="52">
        <f>SUM(BJ133:BJ173)</f>
        <v>0</v>
      </c>
      <c r="BK174" s="28">
        <f>SUM(BK133:BK173)</f>
        <v>0</v>
      </c>
    </row>
    <row r="175" spans="1:63" ht="5.0999999999999996" hidden="1" customHeight="1">
      <c r="A175" s="95"/>
      <c r="B175" s="42"/>
      <c r="C175" s="42"/>
      <c r="D175" s="353"/>
      <c r="E175" s="353"/>
      <c r="F175" s="353"/>
      <c r="G175" s="353"/>
      <c r="H175" s="353"/>
      <c r="I175" s="353"/>
      <c r="J175" s="353"/>
      <c r="K175" s="353"/>
      <c r="L175" s="353"/>
      <c r="M175" s="353"/>
      <c r="N175" s="353"/>
      <c r="O175" s="353"/>
      <c r="P175" s="44"/>
      <c r="Q175" s="44"/>
      <c r="R175" s="44"/>
      <c r="S175" s="44"/>
      <c r="T175" s="44"/>
      <c r="U175" s="45"/>
      <c r="V175" s="45"/>
      <c r="W175" s="45"/>
      <c r="X175" s="45"/>
      <c r="Y175" s="45"/>
      <c r="Z175" s="45"/>
      <c r="AA175" s="45"/>
      <c r="AB175" s="45"/>
      <c r="AC175" s="45"/>
      <c r="AD175" s="46"/>
      <c r="AE175" s="46"/>
      <c r="AF175" s="46"/>
      <c r="AG175" s="46"/>
      <c r="AH175" s="46"/>
      <c r="AI175" s="46"/>
      <c r="AJ175" s="46"/>
      <c r="AK175" s="46"/>
      <c r="AL175" s="46"/>
      <c r="AM175" s="47"/>
      <c r="AN175" s="47"/>
      <c r="AO175" s="47"/>
      <c r="AP175" s="47"/>
      <c r="AQ175" s="295"/>
      <c r="AR175" s="295"/>
      <c r="AS175" s="295"/>
      <c r="AT175" s="295"/>
      <c r="AV175" s="201" t="str">
        <f t="shared" si="32"/>
        <v>DEMOLITION</v>
      </c>
      <c r="AW175" s="322"/>
      <c r="AX175" s="322"/>
      <c r="AY175" s="322"/>
      <c r="AZ175" s="201"/>
      <c r="BA175" s="53">
        <f>BA132</f>
        <v>0</v>
      </c>
      <c r="BB175" s="53">
        <f>BB132</f>
        <v>0</v>
      </c>
      <c r="BC175" s="53">
        <f>BC132</f>
        <v>0</v>
      </c>
      <c r="BD175" s="53">
        <f>BD132</f>
        <v>0</v>
      </c>
      <c r="BE175" s="53">
        <f>BE132</f>
        <v>0</v>
      </c>
      <c r="BF175" s="53"/>
      <c r="BG175" s="53"/>
      <c r="BI175" s="53"/>
      <c r="BJ175" s="53"/>
      <c r="BK175" s="53"/>
    </row>
    <row r="176" spans="1:63" ht="9.6999999999999993" hidden="1" customHeight="1">
      <c r="A176" s="95"/>
      <c r="B176" s="49"/>
      <c r="C176" s="49"/>
      <c r="D176" s="355"/>
      <c r="E176" s="355"/>
      <c r="F176" s="355"/>
      <c r="G176" s="355"/>
      <c r="H176" s="355"/>
      <c r="I176" s="355"/>
      <c r="J176" s="355"/>
      <c r="K176" s="355"/>
      <c r="L176" s="355"/>
      <c r="M176" s="355"/>
      <c r="N176" s="355"/>
      <c r="O176" s="355"/>
      <c r="P176" s="50"/>
      <c r="Q176" s="50"/>
      <c r="R176" s="50"/>
      <c r="S176" s="50"/>
      <c r="T176" s="50"/>
      <c r="U176" s="50"/>
      <c r="V176" s="50"/>
      <c r="W176" s="50"/>
      <c r="X176" s="50"/>
      <c r="Y176" s="50"/>
      <c r="Z176" s="50"/>
      <c r="AA176" s="50"/>
      <c r="AB176" s="50"/>
      <c r="AC176" s="51"/>
      <c r="AD176" s="296"/>
      <c r="AE176" s="296"/>
      <c r="AF176" s="296"/>
      <c r="AG176" s="296"/>
      <c r="AH176" s="296"/>
      <c r="AI176" s="296"/>
      <c r="AJ176" s="296"/>
      <c r="AK176" s="296"/>
      <c r="AL176" s="296"/>
      <c r="AM176" s="296"/>
      <c r="AN176" s="296"/>
      <c r="AO176" s="296"/>
      <c r="AP176" s="296"/>
      <c r="AQ176" s="297"/>
      <c r="AR176" s="297"/>
      <c r="AS176" s="297"/>
      <c r="AT176" s="297"/>
      <c r="AV176" s="203" t="str">
        <f t="shared" si="32"/>
        <v>DEMOLITION</v>
      </c>
      <c r="AW176" s="325"/>
      <c r="AX176" s="344"/>
      <c r="AY176" s="344"/>
      <c r="AZ176" s="203"/>
      <c r="BA176" s="65">
        <f>BA174</f>
        <v>0</v>
      </c>
      <c r="BB176" s="65">
        <f t="shared" ref="BB176:BG176" si="76">BB174</f>
        <v>0</v>
      </c>
      <c r="BC176" s="65">
        <f>BC174</f>
        <v>0</v>
      </c>
      <c r="BD176" s="65">
        <f t="shared" si="76"/>
        <v>0</v>
      </c>
      <c r="BE176" s="65">
        <f t="shared" si="76"/>
        <v>0</v>
      </c>
      <c r="BF176" s="65">
        <f t="shared" si="76"/>
        <v>0</v>
      </c>
      <c r="BG176" s="65">
        <f t="shared" si="76"/>
        <v>0</v>
      </c>
      <c r="BI176" s="65"/>
      <c r="BJ176" s="65"/>
      <c r="BK176" s="65"/>
    </row>
    <row r="177" spans="1:63" ht="21.1" customHeight="1">
      <c r="A177" s="94" t="s">
        <v>665</v>
      </c>
      <c r="B177" s="1268"/>
      <c r="C177" s="1269"/>
      <c r="D177" s="1306" t="str">
        <f>T(N77)</f>
        <v>STRUCTURAL CONCRETE</v>
      </c>
      <c r="E177" s="1307"/>
      <c r="F177" s="1307"/>
      <c r="G177" s="1307"/>
      <c r="H177" s="1307"/>
      <c r="I177" s="1307"/>
      <c r="J177" s="1307"/>
      <c r="K177" s="1307"/>
      <c r="L177" s="1307"/>
      <c r="M177" s="1307"/>
      <c r="N177" s="1307"/>
      <c r="O177" s="1308"/>
      <c r="P177" s="1270"/>
      <c r="Q177" s="1270"/>
      <c r="R177" s="1270"/>
      <c r="S177" s="1271"/>
      <c r="T177" s="1272"/>
      <c r="U177" s="1273"/>
      <c r="V177" s="1273"/>
      <c r="W177" s="1273"/>
      <c r="X177" s="1273"/>
      <c r="Y177" s="1273"/>
      <c r="Z177" s="1273"/>
      <c r="AA177" s="1273"/>
      <c r="AB177" s="1273"/>
      <c r="AC177" s="1273"/>
      <c r="AD177" s="1260">
        <f>AD219</f>
        <v>0</v>
      </c>
      <c r="AE177" s="1260"/>
      <c r="AF177" s="1260"/>
      <c r="AG177" s="1260">
        <f>AG219</f>
        <v>0</v>
      </c>
      <c r="AH177" s="1260"/>
      <c r="AI177" s="1260"/>
      <c r="AJ177" s="1260">
        <f>AJ219</f>
        <v>0</v>
      </c>
      <c r="AK177" s="1260"/>
      <c r="AL177" s="1260"/>
      <c r="AM177" s="1260">
        <f>AM219</f>
        <v>0</v>
      </c>
      <c r="AN177" s="1260"/>
      <c r="AO177" s="1260"/>
      <c r="AP177" s="1260"/>
      <c r="AQ177" s="1254">
        <f>AQ219</f>
        <v>0</v>
      </c>
      <c r="AR177" s="1254"/>
      <c r="AS177" s="1254"/>
      <c r="AT177" s="1254" t="e">
        <f>SUM(#REF!)</f>
        <v>#REF!</v>
      </c>
      <c r="AV177" s="74" t="str">
        <f t="shared" ref="AV177:AV221" si="77">$D$177</f>
        <v>STRUCTURAL CONCRETE</v>
      </c>
      <c r="AW177" s="326"/>
      <c r="AX177" s="326"/>
      <c r="AY177" s="326"/>
      <c r="AZ177" s="327"/>
      <c r="BA177" s="28">
        <f>SUM(BA178:BA217)</f>
        <v>0</v>
      </c>
      <c r="BB177" s="28">
        <f>SUM(BB178:BB217)</f>
        <v>0</v>
      </c>
      <c r="BC177" s="28">
        <f>SUM(BC178:BC217)</f>
        <v>0</v>
      </c>
      <c r="BD177" s="28">
        <f>SUM(BD178:BD217)</f>
        <v>0</v>
      </c>
      <c r="BE177" s="28">
        <f>SUM(BE178:BE217)</f>
        <v>0</v>
      </c>
      <c r="BF177" s="28">
        <f t="shared" ref="BF177:BF215" si="78">AQ177</f>
        <v>0</v>
      </c>
      <c r="BG177" s="28">
        <f t="shared" ref="BG177:BG215" si="79">AM177</f>
        <v>0</v>
      </c>
      <c r="BI177" s="66">
        <f>AD177</f>
        <v>0</v>
      </c>
      <c r="BJ177" s="66">
        <f>AM177</f>
        <v>0</v>
      </c>
      <c r="BK177" s="66">
        <f>BJ177+BI177</f>
        <v>0</v>
      </c>
    </row>
    <row r="178" spans="1:63" hidden="1">
      <c r="A178" s="95"/>
      <c r="B178" s="1251"/>
      <c r="C178" s="1251"/>
      <c r="D178" s="1255" t="s">
        <v>285</v>
      </c>
      <c r="E178" s="1255"/>
      <c r="F178" s="1255"/>
      <c r="G178" s="1255"/>
      <c r="H178" s="1255"/>
      <c r="I178" s="1255"/>
      <c r="J178" s="1255"/>
      <c r="K178" s="1255"/>
      <c r="L178" s="1255"/>
      <c r="M178" s="1255"/>
      <c r="N178" s="1255"/>
      <c r="O178" s="1255"/>
      <c r="P178" s="1242"/>
      <c r="Q178" s="1242"/>
      <c r="R178" s="1243"/>
      <c r="S178" s="1242"/>
      <c r="T178" s="1242"/>
      <c r="U178" s="1244"/>
      <c r="V178" s="1245"/>
      <c r="W178" s="1245"/>
      <c r="X178" s="1245"/>
      <c r="Y178" s="1245"/>
      <c r="Z178" s="1245"/>
      <c r="AA178" s="1246"/>
      <c r="AB178" s="1247"/>
      <c r="AC178" s="1244"/>
      <c r="AD178" s="1248">
        <f t="shared" ref="AD178:AD215" si="80">((P178*U178)-AM178)</f>
        <v>0</v>
      </c>
      <c r="AE178" s="1248"/>
      <c r="AF178" s="1248"/>
      <c r="AG178" s="1248">
        <f>P178*X178*(1+$Y$85)</f>
        <v>0</v>
      </c>
      <c r="AH178" s="1248"/>
      <c r="AI178" s="1248"/>
      <c r="AJ178" s="1248">
        <f t="shared" ref="AJ178:AJ215" si="81">P178*AA178</f>
        <v>0</v>
      </c>
      <c r="AK178" s="1248"/>
      <c r="AL178" s="1248"/>
      <c r="AM178" s="1249">
        <f t="shared" ref="AM178:AM217" si="82">IF($B178="x",$P178*$U178,0)</f>
        <v>0</v>
      </c>
      <c r="AN178" s="1249"/>
      <c r="AO178" s="1249"/>
      <c r="AP178" s="1249"/>
      <c r="AQ178" s="1250">
        <f t="shared" ref="AQ178:AQ215" si="83">SUM(AD178:AL178)</f>
        <v>0</v>
      </c>
      <c r="AR178" s="1250"/>
      <c r="AS178" s="1250"/>
      <c r="AT178" s="1250">
        <f t="shared" ref="AT178:AT215" si="84">SUM(AD178:AL178)</f>
        <v>0</v>
      </c>
      <c r="AV178" s="74" t="str">
        <f t="shared" si="77"/>
        <v>STRUCTURAL CONCRETE</v>
      </c>
      <c r="AW178" s="307"/>
      <c r="AX178" s="99"/>
      <c r="AY178" s="99"/>
      <c r="AZ178" s="305"/>
      <c r="BA178" s="28">
        <f t="shared" ref="BA178:BA215" si="85">AD178</f>
        <v>0</v>
      </c>
      <c r="BB178" s="28">
        <f>AG178</f>
        <v>0</v>
      </c>
      <c r="BC178" s="28">
        <f>AJ178</f>
        <v>0</v>
      </c>
      <c r="BD178" s="28">
        <f t="shared" ref="BD178:BD215" si="86">IF(B178="x",1,0)</f>
        <v>0</v>
      </c>
      <c r="BE178" s="28">
        <f>SUM(BA178:BC178)</f>
        <v>0</v>
      </c>
      <c r="BF178" s="28">
        <f t="shared" si="78"/>
        <v>0</v>
      </c>
      <c r="BG178" s="28">
        <f t="shared" si="79"/>
        <v>0</v>
      </c>
      <c r="BI178" s="66">
        <f>AD178</f>
        <v>0</v>
      </c>
      <c r="BJ178" s="66">
        <f t="shared" ref="BJ178:BJ215" si="87">AM178</f>
        <v>0</v>
      </c>
      <c r="BK178" s="66">
        <f>BJ178+BI178</f>
        <v>0</v>
      </c>
    </row>
    <row r="179" spans="1:63" hidden="1">
      <c r="A179" s="95"/>
      <c r="B179" s="1251"/>
      <c r="C179" s="1251"/>
      <c r="D179" s="1256" t="s">
        <v>245</v>
      </c>
      <c r="E179" s="1256"/>
      <c r="F179" s="1256"/>
      <c r="G179" s="1256"/>
      <c r="H179" s="1256"/>
      <c r="I179" s="1256"/>
      <c r="J179" s="1256"/>
      <c r="K179" s="1256"/>
      <c r="L179" s="1256"/>
      <c r="M179" s="1256"/>
      <c r="N179" s="1256"/>
      <c r="O179" s="1256"/>
      <c r="P179" s="1242"/>
      <c r="Q179" s="1242"/>
      <c r="R179" s="1243"/>
      <c r="S179" s="1242" t="s">
        <v>1</v>
      </c>
      <c r="T179" s="1242" t="s">
        <v>1</v>
      </c>
      <c r="U179" s="1244"/>
      <c r="V179" s="1245"/>
      <c r="W179" s="1245"/>
      <c r="X179" s="1245"/>
      <c r="Y179" s="1245"/>
      <c r="Z179" s="1245"/>
      <c r="AA179" s="1246"/>
      <c r="AB179" s="1247"/>
      <c r="AC179" s="1244"/>
      <c r="AD179" s="1248">
        <f t="shared" si="80"/>
        <v>0</v>
      </c>
      <c r="AE179" s="1248"/>
      <c r="AF179" s="1248"/>
      <c r="AG179" s="1248">
        <f t="shared" ref="AG179:AG217" si="88">P179*X179*(1+$Y$85)</f>
        <v>0</v>
      </c>
      <c r="AH179" s="1248"/>
      <c r="AI179" s="1248"/>
      <c r="AJ179" s="1248">
        <f t="shared" si="81"/>
        <v>0</v>
      </c>
      <c r="AK179" s="1248"/>
      <c r="AL179" s="1248"/>
      <c r="AM179" s="1249">
        <f t="shared" si="82"/>
        <v>0</v>
      </c>
      <c r="AN179" s="1249"/>
      <c r="AO179" s="1249"/>
      <c r="AP179" s="1249"/>
      <c r="AQ179" s="1250">
        <f t="shared" si="83"/>
        <v>0</v>
      </c>
      <c r="AR179" s="1250"/>
      <c r="AS179" s="1250"/>
      <c r="AT179" s="1250">
        <f t="shared" si="84"/>
        <v>0</v>
      </c>
      <c r="AV179" s="74" t="str">
        <f t="shared" si="77"/>
        <v>STRUCTURAL CONCRETE</v>
      </c>
      <c r="AW179" s="307"/>
      <c r="AX179" s="99"/>
      <c r="AY179" s="99"/>
      <c r="AZ179" s="305"/>
      <c r="BA179" s="28">
        <f t="shared" si="85"/>
        <v>0</v>
      </c>
      <c r="BB179" s="28">
        <f t="shared" ref="BB179:BB215" si="89">AG179</f>
        <v>0</v>
      </c>
      <c r="BC179" s="28">
        <f t="shared" ref="BC179:BC215" si="90">AJ179</f>
        <v>0</v>
      </c>
      <c r="BD179" s="28">
        <f t="shared" si="86"/>
        <v>0</v>
      </c>
      <c r="BE179" s="28">
        <f t="shared" ref="BE179:BE195" si="91">SUM(BA179:BC179)</f>
        <v>0</v>
      </c>
      <c r="BF179" s="28">
        <f t="shared" si="78"/>
        <v>0</v>
      </c>
      <c r="BG179" s="28">
        <f t="shared" si="79"/>
        <v>0</v>
      </c>
      <c r="BI179" s="66">
        <f t="shared" ref="BI179:BI215" si="92">AD179</f>
        <v>0</v>
      </c>
      <c r="BJ179" s="66">
        <f t="shared" si="87"/>
        <v>0</v>
      </c>
      <c r="BK179" s="66">
        <f t="shared" ref="BK179:BK215" si="93">BJ179+BI179</f>
        <v>0</v>
      </c>
    </row>
    <row r="180" spans="1:63" hidden="1">
      <c r="A180" s="95"/>
      <c r="B180" s="1251"/>
      <c r="C180" s="1251"/>
      <c r="D180" s="1252" t="s">
        <v>244</v>
      </c>
      <c r="E180" s="1252"/>
      <c r="F180" s="1252"/>
      <c r="G180" s="1252"/>
      <c r="H180" s="1252"/>
      <c r="I180" s="1252"/>
      <c r="J180" s="1252"/>
      <c r="K180" s="1252"/>
      <c r="L180" s="1252"/>
      <c r="M180" s="1252"/>
      <c r="N180" s="1252"/>
      <c r="O180" s="1252"/>
      <c r="P180" s="1242"/>
      <c r="Q180" s="1242"/>
      <c r="R180" s="1243"/>
      <c r="S180" s="1242" t="s">
        <v>403</v>
      </c>
      <c r="T180" s="1242" t="s">
        <v>9</v>
      </c>
      <c r="U180" s="1244">
        <v>25</v>
      </c>
      <c r="V180" s="1245"/>
      <c r="W180" s="1245"/>
      <c r="X180" s="1245"/>
      <c r="Y180" s="1245"/>
      <c r="Z180" s="1245"/>
      <c r="AA180" s="1246"/>
      <c r="AB180" s="1247"/>
      <c r="AC180" s="1244"/>
      <c r="AD180" s="1248">
        <f t="shared" si="80"/>
        <v>0</v>
      </c>
      <c r="AE180" s="1248"/>
      <c r="AF180" s="1248"/>
      <c r="AG180" s="1248">
        <f t="shared" si="88"/>
        <v>0</v>
      </c>
      <c r="AH180" s="1248"/>
      <c r="AI180" s="1248"/>
      <c r="AJ180" s="1248">
        <f t="shared" si="81"/>
        <v>0</v>
      </c>
      <c r="AK180" s="1248"/>
      <c r="AL180" s="1248"/>
      <c r="AM180" s="1249">
        <f t="shared" si="82"/>
        <v>0</v>
      </c>
      <c r="AN180" s="1249"/>
      <c r="AO180" s="1249"/>
      <c r="AP180" s="1249"/>
      <c r="AQ180" s="1250">
        <f t="shared" si="83"/>
        <v>0</v>
      </c>
      <c r="AR180" s="1250"/>
      <c r="AS180" s="1250"/>
      <c r="AT180" s="1250">
        <f t="shared" si="84"/>
        <v>0</v>
      </c>
      <c r="AV180" s="74" t="str">
        <f t="shared" si="77"/>
        <v>STRUCTURAL CONCRETE</v>
      </c>
      <c r="AW180" s="307"/>
      <c r="AX180" s="99"/>
      <c r="AY180" s="99"/>
      <c r="AZ180" s="305"/>
      <c r="BA180" s="28">
        <f t="shared" si="85"/>
        <v>0</v>
      </c>
      <c r="BB180" s="28">
        <f t="shared" si="89"/>
        <v>0</v>
      </c>
      <c r="BC180" s="28">
        <f t="shared" si="90"/>
        <v>0</v>
      </c>
      <c r="BD180" s="28">
        <f t="shared" si="86"/>
        <v>0</v>
      </c>
      <c r="BE180" s="28">
        <f t="shared" si="91"/>
        <v>0</v>
      </c>
      <c r="BF180" s="28">
        <f t="shared" si="78"/>
        <v>0</v>
      </c>
      <c r="BG180" s="28">
        <f t="shared" si="79"/>
        <v>0</v>
      </c>
      <c r="BI180" s="66">
        <f t="shared" si="92"/>
        <v>0</v>
      </c>
      <c r="BJ180" s="66">
        <f t="shared" si="87"/>
        <v>0</v>
      </c>
      <c r="BK180" s="66">
        <f t="shared" si="93"/>
        <v>0</v>
      </c>
    </row>
    <row r="181" spans="1:63" hidden="1">
      <c r="A181" s="95"/>
      <c r="B181" s="1251"/>
      <c r="C181" s="1251"/>
      <c r="D181" s="1252" t="s">
        <v>246</v>
      </c>
      <c r="E181" s="1252"/>
      <c r="F181" s="1252"/>
      <c r="G181" s="1252"/>
      <c r="H181" s="1252"/>
      <c r="I181" s="1252"/>
      <c r="J181" s="1252"/>
      <c r="K181" s="1252"/>
      <c r="L181" s="1252"/>
      <c r="M181" s="1252"/>
      <c r="N181" s="1252"/>
      <c r="O181" s="1252"/>
      <c r="P181" s="1242"/>
      <c r="Q181" s="1242"/>
      <c r="R181" s="1243"/>
      <c r="S181" s="1242" t="s">
        <v>403</v>
      </c>
      <c r="T181" s="1242" t="s">
        <v>9</v>
      </c>
      <c r="U181" s="1244">
        <v>15</v>
      </c>
      <c r="V181" s="1245"/>
      <c r="W181" s="1245"/>
      <c r="X181" s="1245"/>
      <c r="Y181" s="1245"/>
      <c r="Z181" s="1245"/>
      <c r="AA181" s="1246"/>
      <c r="AB181" s="1247"/>
      <c r="AC181" s="1244"/>
      <c r="AD181" s="1248">
        <f t="shared" si="80"/>
        <v>0</v>
      </c>
      <c r="AE181" s="1248"/>
      <c r="AF181" s="1248"/>
      <c r="AG181" s="1248">
        <f t="shared" si="88"/>
        <v>0</v>
      </c>
      <c r="AH181" s="1248"/>
      <c r="AI181" s="1248"/>
      <c r="AJ181" s="1248">
        <f t="shared" si="81"/>
        <v>0</v>
      </c>
      <c r="AK181" s="1248"/>
      <c r="AL181" s="1248"/>
      <c r="AM181" s="1249">
        <f t="shared" si="82"/>
        <v>0</v>
      </c>
      <c r="AN181" s="1249"/>
      <c r="AO181" s="1249"/>
      <c r="AP181" s="1249"/>
      <c r="AQ181" s="1250">
        <f t="shared" si="83"/>
        <v>0</v>
      </c>
      <c r="AR181" s="1250"/>
      <c r="AS181" s="1250"/>
      <c r="AT181" s="1250">
        <f t="shared" si="84"/>
        <v>0</v>
      </c>
      <c r="AV181" s="74" t="str">
        <f t="shared" si="77"/>
        <v>STRUCTURAL CONCRETE</v>
      </c>
      <c r="AW181" s="307"/>
      <c r="AX181" s="99"/>
      <c r="AY181" s="99"/>
      <c r="AZ181" s="305"/>
      <c r="BA181" s="28">
        <f t="shared" si="85"/>
        <v>0</v>
      </c>
      <c r="BB181" s="28">
        <f t="shared" si="89"/>
        <v>0</v>
      </c>
      <c r="BC181" s="28">
        <f t="shared" si="90"/>
        <v>0</v>
      </c>
      <c r="BD181" s="28">
        <f t="shared" si="86"/>
        <v>0</v>
      </c>
      <c r="BE181" s="28">
        <f t="shared" si="91"/>
        <v>0</v>
      </c>
      <c r="BF181" s="28">
        <f t="shared" si="78"/>
        <v>0</v>
      </c>
      <c r="BG181" s="28">
        <f t="shared" si="79"/>
        <v>0</v>
      </c>
      <c r="BI181" s="66">
        <f t="shared" si="92"/>
        <v>0</v>
      </c>
      <c r="BJ181" s="66">
        <f t="shared" si="87"/>
        <v>0</v>
      </c>
      <c r="BK181" s="66">
        <f t="shared" si="93"/>
        <v>0</v>
      </c>
    </row>
    <row r="182" spans="1:63" hidden="1">
      <c r="A182" s="95"/>
      <c r="B182" s="1251"/>
      <c r="C182" s="1251"/>
      <c r="D182" s="1252"/>
      <c r="E182" s="1252"/>
      <c r="F182" s="1252"/>
      <c r="G182" s="1252"/>
      <c r="H182" s="1252"/>
      <c r="I182" s="1252"/>
      <c r="J182" s="1252"/>
      <c r="K182" s="1252"/>
      <c r="L182" s="1252"/>
      <c r="M182" s="1252"/>
      <c r="N182" s="1252"/>
      <c r="O182" s="1252"/>
      <c r="P182" s="1242"/>
      <c r="Q182" s="1242"/>
      <c r="R182" s="1243"/>
      <c r="S182" s="1242"/>
      <c r="T182" s="1242"/>
      <c r="U182" s="1244"/>
      <c r="V182" s="1245"/>
      <c r="W182" s="1245"/>
      <c r="X182" s="1245"/>
      <c r="Y182" s="1245"/>
      <c r="Z182" s="1245"/>
      <c r="AA182" s="1246"/>
      <c r="AB182" s="1247"/>
      <c r="AC182" s="1244"/>
      <c r="AD182" s="1248">
        <f t="shared" si="80"/>
        <v>0</v>
      </c>
      <c r="AE182" s="1248"/>
      <c r="AF182" s="1248"/>
      <c r="AG182" s="1248">
        <f t="shared" si="88"/>
        <v>0</v>
      </c>
      <c r="AH182" s="1248"/>
      <c r="AI182" s="1248"/>
      <c r="AJ182" s="1248">
        <f t="shared" si="81"/>
        <v>0</v>
      </c>
      <c r="AK182" s="1248"/>
      <c r="AL182" s="1248"/>
      <c r="AM182" s="1249">
        <f t="shared" si="82"/>
        <v>0</v>
      </c>
      <c r="AN182" s="1249"/>
      <c r="AO182" s="1249"/>
      <c r="AP182" s="1249"/>
      <c r="AQ182" s="1250">
        <f t="shared" si="83"/>
        <v>0</v>
      </c>
      <c r="AR182" s="1250"/>
      <c r="AS182" s="1250"/>
      <c r="AT182" s="1250">
        <f t="shared" si="84"/>
        <v>0</v>
      </c>
      <c r="AV182" s="74" t="str">
        <f t="shared" si="77"/>
        <v>STRUCTURAL CONCRETE</v>
      </c>
      <c r="AW182" s="307"/>
      <c r="AX182" s="99"/>
      <c r="AY182" s="99"/>
      <c r="AZ182" s="305"/>
      <c r="BA182" s="28">
        <f t="shared" si="85"/>
        <v>0</v>
      </c>
      <c r="BB182" s="28">
        <f t="shared" si="89"/>
        <v>0</v>
      </c>
      <c r="BC182" s="28">
        <f t="shared" si="90"/>
        <v>0</v>
      </c>
      <c r="BD182" s="28">
        <f t="shared" si="86"/>
        <v>0</v>
      </c>
      <c r="BE182" s="28">
        <f t="shared" si="91"/>
        <v>0</v>
      </c>
      <c r="BF182" s="28">
        <f t="shared" si="78"/>
        <v>0</v>
      </c>
      <c r="BG182" s="28">
        <f t="shared" si="79"/>
        <v>0</v>
      </c>
      <c r="BI182" s="66">
        <f t="shared" si="92"/>
        <v>0</v>
      </c>
      <c r="BJ182" s="66">
        <f t="shared" si="87"/>
        <v>0</v>
      </c>
      <c r="BK182" s="66">
        <f t="shared" si="93"/>
        <v>0</v>
      </c>
    </row>
    <row r="183" spans="1:63" hidden="1">
      <c r="A183" s="95"/>
      <c r="B183" s="1251"/>
      <c r="C183" s="1251"/>
      <c r="D183" s="1252"/>
      <c r="E183" s="1252"/>
      <c r="F183" s="1252"/>
      <c r="G183" s="1252"/>
      <c r="H183" s="1252"/>
      <c r="I183" s="1252"/>
      <c r="J183" s="1252"/>
      <c r="K183" s="1252"/>
      <c r="L183" s="1252"/>
      <c r="M183" s="1252"/>
      <c r="N183" s="1252"/>
      <c r="O183" s="1252"/>
      <c r="P183" s="1242"/>
      <c r="Q183" s="1242"/>
      <c r="R183" s="1243"/>
      <c r="S183" s="1242"/>
      <c r="T183" s="1242"/>
      <c r="U183" s="1244"/>
      <c r="V183" s="1245"/>
      <c r="W183" s="1245"/>
      <c r="X183" s="1245"/>
      <c r="Y183" s="1245"/>
      <c r="Z183" s="1245"/>
      <c r="AA183" s="1246"/>
      <c r="AB183" s="1247"/>
      <c r="AC183" s="1244"/>
      <c r="AD183" s="1248">
        <f t="shared" si="80"/>
        <v>0</v>
      </c>
      <c r="AE183" s="1248"/>
      <c r="AF183" s="1248"/>
      <c r="AG183" s="1248">
        <f t="shared" si="88"/>
        <v>0</v>
      </c>
      <c r="AH183" s="1248"/>
      <c r="AI183" s="1248"/>
      <c r="AJ183" s="1248">
        <f t="shared" si="81"/>
        <v>0</v>
      </c>
      <c r="AK183" s="1248"/>
      <c r="AL183" s="1248"/>
      <c r="AM183" s="1249">
        <f t="shared" si="82"/>
        <v>0</v>
      </c>
      <c r="AN183" s="1249"/>
      <c r="AO183" s="1249"/>
      <c r="AP183" s="1249"/>
      <c r="AQ183" s="1250">
        <f t="shared" si="83"/>
        <v>0</v>
      </c>
      <c r="AR183" s="1250"/>
      <c r="AS183" s="1250"/>
      <c r="AT183" s="1250">
        <f t="shared" si="84"/>
        <v>0</v>
      </c>
      <c r="AV183" s="74" t="str">
        <f t="shared" si="77"/>
        <v>STRUCTURAL CONCRETE</v>
      </c>
      <c r="AW183" s="307"/>
      <c r="AX183" s="99"/>
      <c r="AY183" s="99"/>
      <c r="AZ183" s="305"/>
      <c r="BA183" s="28">
        <f t="shared" si="85"/>
        <v>0</v>
      </c>
      <c r="BB183" s="28">
        <f t="shared" si="89"/>
        <v>0</v>
      </c>
      <c r="BC183" s="28">
        <f t="shared" si="90"/>
        <v>0</v>
      </c>
      <c r="BD183" s="28">
        <f t="shared" si="86"/>
        <v>0</v>
      </c>
      <c r="BE183" s="28">
        <f t="shared" si="91"/>
        <v>0</v>
      </c>
      <c r="BF183" s="28">
        <f t="shared" si="78"/>
        <v>0</v>
      </c>
      <c r="BG183" s="28">
        <f t="shared" si="79"/>
        <v>0</v>
      </c>
      <c r="BI183" s="66">
        <f t="shared" si="92"/>
        <v>0</v>
      </c>
      <c r="BJ183" s="66">
        <f t="shared" si="87"/>
        <v>0</v>
      </c>
      <c r="BK183" s="66">
        <f t="shared" si="93"/>
        <v>0</v>
      </c>
    </row>
    <row r="184" spans="1:63" hidden="1">
      <c r="A184" s="95"/>
      <c r="B184" s="1251"/>
      <c r="C184" s="1251"/>
      <c r="D184" s="1255" t="s">
        <v>243</v>
      </c>
      <c r="E184" s="1255"/>
      <c r="F184" s="1255"/>
      <c r="G184" s="1255"/>
      <c r="H184" s="1255"/>
      <c r="I184" s="1255"/>
      <c r="J184" s="1255"/>
      <c r="K184" s="1255"/>
      <c r="L184" s="1255"/>
      <c r="M184" s="1255"/>
      <c r="N184" s="1255"/>
      <c r="O184" s="1255"/>
      <c r="P184" s="1242"/>
      <c r="Q184" s="1242"/>
      <c r="R184" s="1243"/>
      <c r="S184" s="1242"/>
      <c r="T184" s="1242"/>
      <c r="U184" s="1244"/>
      <c r="V184" s="1245"/>
      <c r="W184" s="1245"/>
      <c r="X184" s="1245"/>
      <c r="Y184" s="1245"/>
      <c r="Z184" s="1245"/>
      <c r="AA184" s="1246"/>
      <c r="AB184" s="1247"/>
      <c r="AC184" s="1244"/>
      <c r="AD184" s="1248">
        <f t="shared" si="80"/>
        <v>0</v>
      </c>
      <c r="AE184" s="1248"/>
      <c r="AF184" s="1248"/>
      <c r="AG184" s="1248">
        <f t="shared" si="88"/>
        <v>0</v>
      </c>
      <c r="AH184" s="1248"/>
      <c r="AI184" s="1248"/>
      <c r="AJ184" s="1248">
        <f t="shared" si="81"/>
        <v>0</v>
      </c>
      <c r="AK184" s="1248"/>
      <c r="AL184" s="1248"/>
      <c r="AM184" s="1249">
        <f t="shared" si="82"/>
        <v>0</v>
      </c>
      <c r="AN184" s="1249"/>
      <c r="AO184" s="1249"/>
      <c r="AP184" s="1249"/>
      <c r="AQ184" s="1250">
        <f t="shared" si="83"/>
        <v>0</v>
      </c>
      <c r="AR184" s="1250"/>
      <c r="AS184" s="1250"/>
      <c r="AT184" s="1250">
        <f t="shared" si="84"/>
        <v>0</v>
      </c>
      <c r="AV184" s="74" t="str">
        <f t="shared" si="77"/>
        <v>STRUCTURAL CONCRETE</v>
      </c>
      <c r="AW184" s="307"/>
      <c r="AX184" s="99"/>
      <c r="AY184" s="99"/>
      <c r="AZ184" s="305"/>
      <c r="BA184" s="28">
        <f t="shared" si="85"/>
        <v>0</v>
      </c>
      <c r="BB184" s="28">
        <f t="shared" si="89"/>
        <v>0</v>
      </c>
      <c r="BC184" s="28">
        <f t="shared" si="90"/>
        <v>0</v>
      </c>
      <c r="BD184" s="28">
        <f t="shared" si="86"/>
        <v>0</v>
      </c>
      <c r="BE184" s="28">
        <f t="shared" si="91"/>
        <v>0</v>
      </c>
      <c r="BF184" s="28">
        <f t="shared" si="78"/>
        <v>0</v>
      </c>
      <c r="BG184" s="28">
        <f t="shared" si="79"/>
        <v>0</v>
      </c>
      <c r="BI184" s="66">
        <f t="shared" si="92"/>
        <v>0</v>
      </c>
      <c r="BJ184" s="66">
        <f t="shared" si="87"/>
        <v>0</v>
      </c>
      <c r="BK184" s="66">
        <f t="shared" si="93"/>
        <v>0</v>
      </c>
    </row>
    <row r="185" spans="1:63" hidden="1">
      <c r="A185" s="95"/>
      <c r="B185" s="1251"/>
      <c r="C185" s="1251"/>
      <c r="D185" s="1256" t="s">
        <v>284</v>
      </c>
      <c r="E185" s="1256"/>
      <c r="F185" s="1256"/>
      <c r="G185" s="1256"/>
      <c r="H185" s="1256"/>
      <c r="I185" s="1256"/>
      <c r="J185" s="1256"/>
      <c r="K185" s="1256"/>
      <c r="L185" s="1256"/>
      <c r="M185" s="1256"/>
      <c r="N185" s="1256"/>
      <c r="O185" s="1256"/>
      <c r="P185" s="1242"/>
      <c r="Q185" s="1242"/>
      <c r="R185" s="1243"/>
      <c r="S185" s="1242" t="s">
        <v>1</v>
      </c>
      <c r="T185" s="1242" t="s">
        <v>1</v>
      </c>
      <c r="U185" s="1244"/>
      <c r="V185" s="1245"/>
      <c r="W185" s="1245"/>
      <c r="X185" s="1245"/>
      <c r="Y185" s="1245"/>
      <c r="Z185" s="1245"/>
      <c r="AA185" s="1246"/>
      <c r="AB185" s="1247"/>
      <c r="AC185" s="1244"/>
      <c r="AD185" s="1248">
        <f t="shared" si="80"/>
        <v>0</v>
      </c>
      <c r="AE185" s="1248"/>
      <c r="AF185" s="1248"/>
      <c r="AG185" s="1248">
        <f t="shared" si="88"/>
        <v>0</v>
      </c>
      <c r="AH185" s="1248"/>
      <c r="AI185" s="1248"/>
      <c r="AJ185" s="1248">
        <f t="shared" si="81"/>
        <v>0</v>
      </c>
      <c r="AK185" s="1248"/>
      <c r="AL185" s="1248"/>
      <c r="AM185" s="1249">
        <f t="shared" si="82"/>
        <v>0</v>
      </c>
      <c r="AN185" s="1249"/>
      <c r="AO185" s="1249"/>
      <c r="AP185" s="1249"/>
      <c r="AQ185" s="1250">
        <f t="shared" si="83"/>
        <v>0</v>
      </c>
      <c r="AR185" s="1250"/>
      <c r="AS185" s="1250"/>
      <c r="AT185" s="1250">
        <f t="shared" si="84"/>
        <v>0</v>
      </c>
      <c r="AV185" s="74" t="str">
        <f t="shared" si="77"/>
        <v>STRUCTURAL CONCRETE</v>
      </c>
      <c r="AW185" s="307"/>
      <c r="AX185" s="99"/>
      <c r="AY185" s="99"/>
      <c r="AZ185" s="305"/>
      <c r="BA185" s="28">
        <f t="shared" si="85"/>
        <v>0</v>
      </c>
      <c r="BB185" s="28">
        <f t="shared" si="89"/>
        <v>0</v>
      </c>
      <c r="BC185" s="28">
        <f t="shared" si="90"/>
        <v>0</v>
      </c>
      <c r="BD185" s="28">
        <f t="shared" si="86"/>
        <v>0</v>
      </c>
      <c r="BE185" s="28">
        <f t="shared" si="91"/>
        <v>0</v>
      </c>
      <c r="BF185" s="28">
        <f t="shared" si="78"/>
        <v>0</v>
      </c>
      <c r="BG185" s="28">
        <f t="shared" si="79"/>
        <v>0</v>
      </c>
      <c r="BI185" s="66">
        <f t="shared" si="92"/>
        <v>0</v>
      </c>
      <c r="BJ185" s="66">
        <f t="shared" si="87"/>
        <v>0</v>
      </c>
      <c r="BK185" s="66">
        <f t="shared" si="93"/>
        <v>0</v>
      </c>
    </row>
    <row r="186" spans="1:63" hidden="1">
      <c r="A186" s="95"/>
      <c r="B186" s="1251"/>
      <c r="C186" s="1251"/>
      <c r="D186" s="1252" t="s">
        <v>247</v>
      </c>
      <c r="E186" s="1252"/>
      <c r="F186" s="1252"/>
      <c r="G186" s="1252"/>
      <c r="H186" s="1252"/>
      <c r="I186" s="1252"/>
      <c r="J186" s="1252"/>
      <c r="K186" s="1252"/>
      <c r="L186" s="1252"/>
      <c r="M186" s="1252"/>
      <c r="N186" s="1252"/>
      <c r="O186" s="1252"/>
      <c r="P186" s="1242"/>
      <c r="Q186" s="1242"/>
      <c r="R186" s="1243"/>
      <c r="S186" s="1242" t="s">
        <v>8</v>
      </c>
      <c r="T186" s="1242" t="s">
        <v>1</v>
      </c>
      <c r="U186" s="1244">
        <v>3</v>
      </c>
      <c r="V186" s="1245"/>
      <c r="W186" s="1245"/>
      <c r="X186" s="1245">
        <v>2.5</v>
      </c>
      <c r="Y186" s="1245"/>
      <c r="Z186" s="1245">
        <v>2.5</v>
      </c>
      <c r="AA186" s="1246"/>
      <c r="AB186" s="1247"/>
      <c r="AC186" s="1244"/>
      <c r="AD186" s="1248">
        <f t="shared" si="80"/>
        <v>0</v>
      </c>
      <c r="AE186" s="1248"/>
      <c r="AF186" s="1248"/>
      <c r="AG186" s="1248">
        <f t="shared" si="88"/>
        <v>0</v>
      </c>
      <c r="AH186" s="1248"/>
      <c r="AI186" s="1248"/>
      <c r="AJ186" s="1248">
        <f t="shared" si="81"/>
        <v>0</v>
      </c>
      <c r="AK186" s="1248"/>
      <c r="AL186" s="1248"/>
      <c r="AM186" s="1249">
        <f t="shared" si="82"/>
        <v>0</v>
      </c>
      <c r="AN186" s="1249"/>
      <c r="AO186" s="1249"/>
      <c r="AP186" s="1249"/>
      <c r="AQ186" s="1250">
        <f t="shared" si="83"/>
        <v>0</v>
      </c>
      <c r="AR186" s="1250"/>
      <c r="AS186" s="1250"/>
      <c r="AT186" s="1250">
        <f t="shared" si="84"/>
        <v>0</v>
      </c>
      <c r="AV186" s="74" t="str">
        <f t="shared" si="77"/>
        <v>STRUCTURAL CONCRETE</v>
      </c>
      <c r="AW186" s="307"/>
      <c r="AX186" s="99"/>
      <c r="AY186" s="99"/>
      <c r="AZ186" s="305"/>
      <c r="BA186" s="28">
        <f t="shared" si="85"/>
        <v>0</v>
      </c>
      <c r="BB186" s="28">
        <f t="shared" si="89"/>
        <v>0</v>
      </c>
      <c r="BC186" s="28">
        <f t="shared" si="90"/>
        <v>0</v>
      </c>
      <c r="BD186" s="28">
        <f t="shared" si="86"/>
        <v>0</v>
      </c>
      <c r="BE186" s="28">
        <f t="shared" si="91"/>
        <v>0</v>
      </c>
      <c r="BF186" s="28">
        <f t="shared" si="78"/>
        <v>0</v>
      </c>
      <c r="BG186" s="28">
        <f t="shared" si="79"/>
        <v>0</v>
      </c>
      <c r="BI186" s="66">
        <f t="shared" si="92"/>
        <v>0</v>
      </c>
      <c r="BJ186" s="66">
        <f t="shared" si="87"/>
        <v>0</v>
      </c>
      <c r="BK186" s="66">
        <f t="shared" si="93"/>
        <v>0</v>
      </c>
    </row>
    <row r="187" spans="1:63" hidden="1">
      <c r="A187" s="95"/>
      <c r="B187" s="1251"/>
      <c r="C187" s="1251"/>
      <c r="D187" s="1252" t="s">
        <v>253</v>
      </c>
      <c r="E187" s="1252"/>
      <c r="F187" s="1252"/>
      <c r="G187" s="1252"/>
      <c r="H187" s="1252"/>
      <c r="I187" s="1252"/>
      <c r="J187" s="1252"/>
      <c r="K187" s="1252"/>
      <c r="L187" s="1252"/>
      <c r="M187" s="1252"/>
      <c r="N187" s="1252"/>
      <c r="O187" s="1252"/>
      <c r="P187" s="1242"/>
      <c r="Q187" s="1242"/>
      <c r="R187" s="1243"/>
      <c r="S187" s="1242" t="s">
        <v>9</v>
      </c>
      <c r="T187" s="1242" t="s">
        <v>9</v>
      </c>
      <c r="U187" s="1244">
        <v>25</v>
      </c>
      <c r="V187" s="1245"/>
      <c r="W187" s="1245"/>
      <c r="X187" s="1245">
        <v>15</v>
      </c>
      <c r="Y187" s="1245"/>
      <c r="Z187" s="1245">
        <v>10</v>
      </c>
      <c r="AA187" s="1246"/>
      <c r="AB187" s="1247"/>
      <c r="AC187" s="1244"/>
      <c r="AD187" s="1248">
        <f t="shared" si="80"/>
        <v>0</v>
      </c>
      <c r="AE187" s="1248"/>
      <c r="AF187" s="1248"/>
      <c r="AG187" s="1248">
        <f t="shared" si="88"/>
        <v>0</v>
      </c>
      <c r="AH187" s="1248"/>
      <c r="AI187" s="1248"/>
      <c r="AJ187" s="1248">
        <f t="shared" si="81"/>
        <v>0</v>
      </c>
      <c r="AK187" s="1248"/>
      <c r="AL187" s="1248"/>
      <c r="AM187" s="1249">
        <f t="shared" si="82"/>
        <v>0</v>
      </c>
      <c r="AN187" s="1249"/>
      <c r="AO187" s="1249"/>
      <c r="AP187" s="1249"/>
      <c r="AQ187" s="1250">
        <f t="shared" si="83"/>
        <v>0</v>
      </c>
      <c r="AR187" s="1250"/>
      <c r="AS187" s="1250"/>
      <c r="AT187" s="1250">
        <f t="shared" si="84"/>
        <v>0</v>
      </c>
      <c r="AV187" s="74" t="str">
        <f t="shared" si="77"/>
        <v>STRUCTURAL CONCRETE</v>
      </c>
      <c r="AW187" s="307"/>
      <c r="AX187" s="99"/>
      <c r="AY187" s="99"/>
      <c r="AZ187" s="305"/>
      <c r="BA187" s="28">
        <f t="shared" si="85"/>
        <v>0</v>
      </c>
      <c r="BB187" s="28">
        <f t="shared" si="89"/>
        <v>0</v>
      </c>
      <c r="BC187" s="28">
        <f t="shared" si="90"/>
        <v>0</v>
      </c>
      <c r="BD187" s="28">
        <f t="shared" si="86"/>
        <v>0</v>
      </c>
      <c r="BE187" s="28">
        <f t="shared" si="91"/>
        <v>0</v>
      </c>
      <c r="BF187" s="28">
        <f t="shared" si="78"/>
        <v>0</v>
      </c>
      <c r="BG187" s="28">
        <f t="shared" si="79"/>
        <v>0</v>
      </c>
      <c r="BI187" s="66">
        <f t="shared" si="92"/>
        <v>0</v>
      </c>
      <c r="BJ187" s="66">
        <f t="shared" si="87"/>
        <v>0</v>
      </c>
      <c r="BK187" s="66">
        <f t="shared" si="93"/>
        <v>0</v>
      </c>
    </row>
    <row r="188" spans="1:63" hidden="1">
      <c r="A188" s="95"/>
      <c r="B188" s="1251"/>
      <c r="C188" s="1251"/>
      <c r="D188" s="1252" t="s">
        <v>248</v>
      </c>
      <c r="E188" s="1252"/>
      <c r="F188" s="1252"/>
      <c r="G188" s="1252"/>
      <c r="H188" s="1252"/>
      <c r="I188" s="1252"/>
      <c r="J188" s="1252"/>
      <c r="K188" s="1252"/>
      <c r="L188" s="1252"/>
      <c r="M188" s="1252"/>
      <c r="N188" s="1252"/>
      <c r="O188" s="1252"/>
      <c r="P188" s="1242"/>
      <c r="Q188" s="1242"/>
      <c r="R188" s="1243"/>
      <c r="S188" s="1242" t="s">
        <v>9</v>
      </c>
      <c r="T188" s="1242" t="s">
        <v>9</v>
      </c>
      <c r="U188" s="1244">
        <v>115</v>
      </c>
      <c r="V188" s="1245"/>
      <c r="W188" s="1245"/>
      <c r="X188" s="1245">
        <v>30</v>
      </c>
      <c r="Y188" s="1245"/>
      <c r="Z188" s="1245">
        <v>30</v>
      </c>
      <c r="AA188" s="1246"/>
      <c r="AB188" s="1247"/>
      <c r="AC188" s="1244"/>
      <c r="AD188" s="1248">
        <f t="shared" si="80"/>
        <v>0</v>
      </c>
      <c r="AE188" s="1248"/>
      <c r="AF188" s="1248"/>
      <c r="AG188" s="1248">
        <f t="shared" si="88"/>
        <v>0</v>
      </c>
      <c r="AH188" s="1248"/>
      <c r="AI188" s="1248"/>
      <c r="AJ188" s="1248">
        <f t="shared" si="81"/>
        <v>0</v>
      </c>
      <c r="AK188" s="1248"/>
      <c r="AL188" s="1248"/>
      <c r="AM188" s="1249">
        <f t="shared" si="82"/>
        <v>0</v>
      </c>
      <c r="AN188" s="1249"/>
      <c r="AO188" s="1249"/>
      <c r="AP188" s="1249"/>
      <c r="AQ188" s="1250">
        <f t="shared" si="83"/>
        <v>0</v>
      </c>
      <c r="AR188" s="1250"/>
      <c r="AS188" s="1250"/>
      <c r="AT188" s="1250">
        <f t="shared" si="84"/>
        <v>0</v>
      </c>
      <c r="AV188" s="74" t="str">
        <f t="shared" si="77"/>
        <v>STRUCTURAL CONCRETE</v>
      </c>
      <c r="AW188" s="307"/>
      <c r="AX188" s="99"/>
      <c r="AY188" s="99"/>
      <c r="AZ188" s="305"/>
      <c r="BA188" s="28">
        <f t="shared" si="85"/>
        <v>0</v>
      </c>
      <c r="BB188" s="28">
        <f t="shared" si="89"/>
        <v>0</v>
      </c>
      <c r="BC188" s="28">
        <f t="shared" si="90"/>
        <v>0</v>
      </c>
      <c r="BD188" s="28">
        <f t="shared" si="86"/>
        <v>0</v>
      </c>
      <c r="BE188" s="28">
        <f t="shared" si="91"/>
        <v>0</v>
      </c>
      <c r="BF188" s="28">
        <f t="shared" si="78"/>
        <v>0</v>
      </c>
      <c r="BG188" s="28">
        <f t="shared" si="79"/>
        <v>0</v>
      </c>
      <c r="BI188" s="66">
        <f t="shared" si="92"/>
        <v>0</v>
      </c>
      <c r="BJ188" s="66">
        <f t="shared" si="87"/>
        <v>0</v>
      </c>
      <c r="BK188" s="66">
        <f t="shared" si="93"/>
        <v>0</v>
      </c>
    </row>
    <row r="189" spans="1:63" hidden="1">
      <c r="A189" s="95"/>
      <c r="B189" s="1251"/>
      <c r="C189" s="1251"/>
      <c r="D189" s="1252"/>
      <c r="E189" s="1252"/>
      <c r="F189" s="1252"/>
      <c r="G189" s="1252"/>
      <c r="H189" s="1252"/>
      <c r="I189" s="1252"/>
      <c r="J189" s="1252"/>
      <c r="K189" s="1252"/>
      <c r="L189" s="1252"/>
      <c r="M189" s="1252"/>
      <c r="N189" s="1252"/>
      <c r="O189" s="1252"/>
      <c r="P189" s="1242"/>
      <c r="Q189" s="1242"/>
      <c r="R189" s="1243"/>
      <c r="S189" s="1242"/>
      <c r="T189" s="1242"/>
      <c r="U189" s="1244"/>
      <c r="V189" s="1245"/>
      <c r="W189" s="1245"/>
      <c r="X189" s="1245"/>
      <c r="Y189" s="1245"/>
      <c r="Z189" s="1245"/>
      <c r="AA189" s="1246"/>
      <c r="AB189" s="1247"/>
      <c r="AC189" s="1244"/>
      <c r="AD189" s="1248">
        <f t="shared" si="80"/>
        <v>0</v>
      </c>
      <c r="AE189" s="1248"/>
      <c r="AF189" s="1248"/>
      <c r="AG189" s="1248">
        <f t="shared" si="88"/>
        <v>0</v>
      </c>
      <c r="AH189" s="1248"/>
      <c r="AI189" s="1248"/>
      <c r="AJ189" s="1248">
        <f t="shared" si="81"/>
        <v>0</v>
      </c>
      <c r="AK189" s="1248"/>
      <c r="AL189" s="1248"/>
      <c r="AM189" s="1249">
        <f t="shared" si="82"/>
        <v>0</v>
      </c>
      <c r="AN189" s="1249"/>
      <c r="AO189" s="1249"/>
      <c r="AP189" s="1249"/>
      <c r="AQ189" s="1250">
        <f t="shared" si="83"/>
        <v>0</v>
      </c>
      <c r="AR189" s="1250"/>
      <c r="AS189" s="1250"/>
      <c r="AT189" s="1250">
        <f t="shared" si="84"/>
        <v>0</v>
      </c>
      <c r="AV189" s="74" t="str">
        <f t="shared" si="77"/>
        <v>STRUCTURAL CONCRETE</v>
      </c>
      <c r="AW189" s="307"/>
      <c r="AX189" s="99"/>
      <c r="AY189" s="99"/>
      <c r="AZ189" s="305"/>
      <c r="BA189" s="28">
        <f t="shared" si="85"/>
        <v>0</v>
      </c>
      <c r="BB189" s="28">
        <f t="shared" si="89"/>
        <v>0</v>
      </c>
      <c r="BC189" s="28">
        <f t="shared" si="90"/>
        <v>0</v>
      </c>
      <c r="BD189" s="28">
        <f t="shared" si="86"/>
        <v>0</v>
      </c>
      <c r="BE189" s="28">
        <f t="shared" si="91"/>
        <v>0</v>
      </c>
      <c r="BF189" s="28">
        <f t="shared" si="78"/>
        <v>0</v>
      </c>
      <c r="BG189" s="28">
        <f t="shared" si="79"/>
        <v>0</v>
      </c>
      <c r="BI189" s="66">
        <f t="shared" si="92"/>
        <v>0</v>
      </c>
      <c r="BJ189" s="66">
        <f t="shared" si="87"/>
        <v>0</v>
      </c>
      <c r="BK189" s="66">
        <f t="shared" si="93"/>
        <v>0</v>
      </c>
    </row>
    <row r="190" spans="1:63" hidden="1">
      <c r="A190" s="95"/>
      <c r="B190" s="1251"/>
      <c r="C190" s="1251"/>
      <c r="D190" s="1267"/>
      <c r="E190" s="1267"/>
      <c r="F190" s="1267"/>
      <c r="G190" s="1267"/>
      <c r="H190" s="1267"/>
      <c r="I190" s="1267"/>
      <c r="J190" s="1267"/>
      <c r="K190" s="1267"/>
      <c r="L190" s="1267"/>
      <c r="M190" s="1267"/>
      <c r="N190" s="1267"/>
      <c r="O190" s="1267"/>
      <c r="P190" s="1242"/>
      <c r="Q190" s="1242"/>
      <c r="R190" s="1243"/>
      <c r="S190" s="1242"/>
      <c r="T190" s="1242"/>
      <c r="U190" s="1244"/>
      <c r="V190" s="1245"/>
      <c r="W190" s="1245"/>
      <c r="X190" s="1245"/>
      <c r="Y190" s="1245"/>
      <c r="Z190" s="1245"/>
      <c r="AA190" s="1246"/>
      <c r="AB190" s="1247"/>
      <c r="AC190" s="1244"/>
      <c r="AD190" s="1248">
        <f t="shared" si="80"/>
        <v>0</v>
      </c>
      <c r="AE190" s="1248"/>
      <c r="AF190" s="1248"/>
      <c r="AG190" s="1248">
        <f t="shared" si="88"/>
        <v>0</v>
      </c>
      <c r="AH190" s="1248"/>
      <c r="AI190" s="1248"/>
      <c r="AJ190" s="1248">
        <f t="shared" si="81"/>
        <v>0</v>
      </c>
      <c r="AK190" s="1248"/>
      <c r="AL190" s="1248"/>
      <c r="AM190" s="1249">
        <f t="shared" si="82"/>
        <v>0</v>
      </c>
      <c r="AN190" s="1249"/>
      <c r="AO190" s="1249"/>
      <c r="AP190" s="1249"/>
      <c r="AQ190" s="1250">
        <f t="shared" si="83"/>
        <v>0</v>
      </c>
      <c r="AR190" s="1250"/>
      <c r="AS190" s="1250"/>
      <c r="AT190" s="1250">
        <f t="shared" si="84"/>
        <v>0</v>
      </c>
      <c r="AV190" s="74" t="str">
        <f t="shared" si="77"/>
        <v>STRUCTURAL CONCRETE</v>
      </c>
      <c r="AW190" s="307"/>
      <c r="AX190" s="99"/>
      <c r="AY190" s="99"/>
      <c r="AZ190" s="305"/>
      <c r="BA190" s="28">
        <f t="shared" si="85"/>
        <v>0</v>
      </c>
      <c r="BB190" s="28">
        <f t="shared" si="89"/>
        <v>0</v>
      </c>
      <c r="BC190" s="28">
        <f t="shared" si="90"/>
        <v>0</v>
      </c>
      <c r="BD190" s="28">
        <f t="shared" si="86"/>
        <v>0</v>
      </c>
      <c r="BE190" s="28">
        <f t="shared" si="91"/>
        <v>0</v>
      </c>
      <c r="BF190" s="28">
        <f t="shared" si="78"/>
        <v>0</v>
      </c>
      <c r="BG190" s="28">
        <f t="shared" si="79"/>
        <v>0</v>
      </c>
      <c r="BI190" s="66">
        <f t="shared" si="92"/>
        <v>0</v>
      </c>
      <c r="BJ190" s="66">
        <f t="shared" si="87"/>
        <v>0</v>
      </c>
      <c r="BK190" s="66">
        <f t="shared" si="93"/>
        <v>0</v>
      </c>
    </row>
    <row r="191" spans="1:63" hidden="1">
      <c r="A191" s="95"/>
      <c r="B191" s="1251"/>
      <c r="C191" s="1251"/>
      <c r="D191" s="1255" t="s">
        <v>207</v>
      </c>
      <c r="E191" s="1255"/>
      <c r="F191" s="1255"/>
      <c r="G191" s="1255"/>
      <c r="H191" s="1255"/>
      <c r="I191" s="1255"/>
      <c r="J191" s="1255"/>
      <c r="K191" s="1255"/>
      <c r="L191" s="1255"/>
      <c r="M191" s="1255"/>
      <c r="N191" s="1255"/>
      <c r="O191" s="1255"/>
      <c r="P191" s="1242"/>
      <c r="Q191" s="1242"/>
      <c r="R191" s="1243"/>
      <c r="S191" s="1242"/>
      <c r="T191" s="1242"/>
      <c r="U191" s="1244"/>
      <c r="V191" s="1245"/>
      <c r="W191" s="1245"/>
      <c r="X191" s="1245"/>
      <c r="Y191" s="1245"/>
      <c r="Z191" s="1245"/>
      <c r="AA191" s="1246"/>
      <c r="AB191" s="1247"/>
      <c r="AC191" s="1244"/>
      <c r="AD191" s="1248">
        <f t="shared" si="80"/>
        <v>0</v>
      </c>
      <c r="AE191" s="1248"/>
      <c r="AF191" s="1248"/>
      <c r="AG191" s="1248">
        <f t="shared" si="88"/>
        <v>0</v>
      </c>
      <c r="AH191" s="1248"/>
      <c r="AI191" s="1248"/>
      <c r="AJ191" s="1248">
        <f t="shared" si="81"/>
        <v>0</v>
      </c>
      <c r="AK191" s="1248"/>
      <c r="AL191" s="1248"/>
      <c r="AM191" s="1249">
        <f t="shared" si="82"/>
        <v>0</v>
      </c>
      <c r="AN191" s="1249"/>
      <c r="AO191" s="1249"/>
      <c r="AP191" s="1249"/>
      <c r="AQ191" s="1250">
        <f t="shared" si="83"/>
        <v>0</v>
      </c>
      <c r="AR191" s="1250"/>
      <c r="AS191" s="1250"/>
      <c r="AT191" s="1250">
        <f t="shared" si="84"/>
        <v>0</v>
      </c>
      <c r="AV191" s="74" t="str">
        <f t="shared" si="77"/>
        <v>STRUCTURAL CONCRETE</v>
      </c>
      <c r="AW191" s="307"/>
      <c r="AX191" s="99"/>
      <c r="AY191" s="99"/>
      <c r="AZ191" s="305"/>
      <c r="BA191" s="28">
        <f t="shared" si="85"/>
        <v>0</v>
      </c>
      <c r="BB191" s="28">
        <f t="shared" si="89"/>
        <v>0</v>
      </c>
      <c r="BC191" s="28">
        <f t="shared" si="90"/>
        <v>0</v>
      </c>
      <c r="BD191" s="28">
        <f t="shared" si="86"/>
        <v>0</v>
      </c>
      <c r="BE191" s="28">
        <f t="shared" si="91"/>
        <v>0</v>
      </c>
      <c r="BF191" s="28">
        <f t="shared" si="78"/>
        <v>0</v>
      </c>
      <c r="BG191" s="28">
        <f t="shared" si="79"/>
        <v>0</v>
      </c>
      <c r="BI191" s="66">
        <f t="shared" si="92"/>
        <v>0</v>
      </c>
      <c r="BJ191" s="66">
        <f t="shared" si="87"/>
        <v>0</v>
      </c>
      <c r="BK191" s="66">
        <f t="shared" si="93"/>
        <v>0</v>
      </c>
    </row>
    <row r="192" spans="1:63" hidden="1">
      <c r="A192" s="95"/>
      <c r="B192" s="1251"/>
      <c r="C192" s="1251"/>
      <c r="D192" s="1256" t="s">
        <v>286</v>
      </c>
      <c r="E192" s="1256"/>
      <c r="F192" s="1256"/>
      <c r="G192" s="1256"/>
      <c r="H192" s="1256"/>
      <c r="I192" s="1256"/>
      <c r="J192" s="1256"/>
      <c r="K192" s="1256"/>
      <c r="L192" s="1256"/>
      <c r="M192" s="1256"/>
      <c r="N192" s="1256"/>
      <c r="O192" s="1256"/>
      <c r="P192" s="1242"/>
      <c r="Q192" s="1242"/>
      <c r="R192" s="1243"/>
      <c r="S192" s="1242" t="s">
        <v>1</v>
      </c>
      <c r="T192" s="1242" t="s">
        <v>1</v>
      </c>
      <c r="U192" s="1244"/>
      <c r="V192" s="1245"/>
      <c r="W192" s="1245"/>
      <c r="X192" s="1245"/>
      <c r="Y192" s="1245"/>
      <c r="Z192" s="1245"/>
      <c r="AA192" s="1246"/>
      <c r="AB192" s="1247"/>
      <c r="AC192" s="1244"/>
      <c r="AD192" s="1248">
        <f t="shared" si="80"/>
        <v>0</v>
      </c>
      <c r="AE192" s="1248"/>
      <c r="AF192" s="1248"/>
      <c r="AG192" s="1248">
        <f t="shared" si="88"/>
        <v>0</v>
      </c>
      <c r="AH192" s="1248"/>
      <c r="AI192" s="1248"/>
      <c r="AJ192" s="1248">
        <f t="shared" si="81"/>
        <v>0</v>
      </c>
      <c r="AK192" s="1248"/>
      <c r="AL192" s="1248"/>
      <c r="AM192" s="1249">
        <f t="shared" si="82"/>
        <v>0</v>
      </c>
      <c r="AN192" s="1249"/>
      <c r="AO192" s="1249"/>
      <c r="AP192" s="1249"/>
      <c r="AQ192" s="1250">
        <f t="shared" si="83"/>
        <v>0</v>
      </c>
      <c r="AR192" s="1250"/>
      <c r="AS192" s="1250"/>
      <c r="AT192" s="1250">
        <f t="shared" si="84"/>
        <v>0</v>
      </c>
      <c r="AV192" s="74" t="str">
        <f t="shared" si="77"/>
        <v>STRUCTURAL CONCRETE</v>
      </c>
      <c r="AW192" s="307"/>
      <c r="AX192" s="99"/>
      <c r="AY192" s="99"/>
      <c r="AZ192" s="305"/>
      <c r="BA192" s="28">
        <f t="shared" si="85"/>
        <v>0</v>
      </c>
      <c r="BB192" s="28">
        <f t="shared" si="89"/>
        <v>0</v>
      </c>
      <c r="BC192" s="28">
        <f t="shared" si="90"/>
        <v>0</v>
      </c>
      <c r="BD192" s="28">
        <f t="shared" si="86"/>
        <v>0</v>
      </c>
      <c r="BE192" s="28">
        <f t="shared" si="91"/>
        <v>0</v>
      </c>
      <c r="BF192" s="28">
        <f t="shared" si="78"/>
        <v>0</v>
      </c>
      <c r="BG192" s="28">
        <f t="shared" si="79"/>
        <v>0</v>
      </c>
      <c r="BI192" s="66">
        <f t="shared" si="92"/>
        <v>0</v>
      </c>
      <c r="BJ192" s="66">
        <f t="shared" si="87"/>
        <v>0</v>
      </c>
      <c r="BK192" s="66">
        <f t="shared" si="93"/>
        <v>0</v>
      </c>
    </row>
    <row r="193" spans="1:63" hidden="1">
      <c r="A193" s="95"/>
      <c r="B193" s="1251"/>
      <c r="C193" s="1251"/>
      <c r="D193" s="1252" t="s">
        <v>63</v>
      </c>
      <c r="E193" s="1252"/>
      <c r="F193" s="1252"/>
      <c r="G193" s="1252"/>
      <c r="H193" s="1252"/>
      <c r="I193" s="1252"/>
      <c r="J193" s="1252"/>
      <c r="K193" s="1252"/>
      <c r="L193" s="1252"/>
      <c r="M193" s="1252"/>
      <c r="N193" s="1252"/>
      <c r="O193" s="1252"/>
      <c r="P193" s="1242"/>
      <c r="Q193" s="1242"/>
      <c r="R193" s="1243"/>
      <c r="S193" s="1242" t="s">
        <v>0</v>
      </c>
      <c r="T193" s="1242" t="s">
        <v>1</v>
      </c>
      <c r="U193" s="1244"/>
      <c r="V193" s="1245"/>
      <c r="W193" s="1245"/>
      <c r="X193" s="1245"/>
      <c r="Y193" s="1245"/>
      <c r="Z193" s="1245"/>
      <c r="AA193" s="1246">
        <v>500</v>
      </c>
      <c r="AB193" s="1247"/>
      <c r="AC193" s="1244">
        <v>500</v>
      </c>
      <c r="AD193" s="1248">
        <f t="shared" si="80"/>
        <v>0</v>
      </c>
      <c r="AE193" s="1248"/>
      <c r="AF193" s="1248"/>
      <c r="AG193" s="1248">
        <f t="shared" si="88"/>
        <v>0</v>
      </c>
      <c r="AH193" s="1248"/>
      <c r="AI193" s="1248"/>
      <c r="AJ193" s="1248">
        <f t="shared" si="81"/>
        <v>0</v>
      </c>
      <c r="AK193" s="1248"/>
      <c r="AL193" s="1248"/>
      <c r="AM193" s="1249">
        <f t="shared" si="82"/>
        <v>0</v>
      </c>
      <c r="AN193" s="1249"/>
      <c r="AO193" s="1249"/>
      <c r="AP193" s="1249"/>
      <c r="AQ193" s="1250">
        <f t="shared" si="83"/>
        <v>0</v>
      </c>
      <c r="AR193" s="1250"/>
      <c r="AS193" s="1250"/>
      <c r="AT193" s="1250">
        <f t="shared" si="84"/>
        <v>0</v>
      </c>
      <c r="AV193" s="74" t="str">
        <f t="shared" si="77"/>
        <v>STRUCTURAL CONCRETE</v>
      </c>
      <c r="AW193" s="307"/>
      <c r="AX193" s="99"/>
      <c r="AY193" s="99"/>
      <c r="AZ193" s="305"/>
      <c r="BA193" s="28">
        <f t="shared" si="85"/>
        <v>0</v>
      </c>
      <c r="BB193" s="28">
        <f t="shared" si="89"/>
        <v>0</v>
      </c>
      <c r="BC193" s="28">
        <f t="shared" si="90"/>
        <v>0</v>
      </c>
      <c r="BD193" s="28">
        <f t="shared" si="86"/>
        <v>0</v>
      </c>
      <c r="BE193" s="28">
        <f t="shared" si="91"/>
        <v>0</v>
      </c>
      <c r="BF193" s="28">
        <f t="shared" si="78"/>
        <v>0</v>
      </c>
      <c r="BG193" s="28">
        <f t="shared" si="79"/>
        <v>0</v>
      </c>
      <c r="BI193" s="66">
        <f t="shared" si="92"/>
        <v>0</v>
      </c>
      <c r="BJ193" s="66">
        <f t="shared" si="87"/>
        <v>0</v>
      </c>
      <c r="BK193" s="66">
        <f t="shared" si="93"/>
        <v>0</v>
      </c>
    </row>
    <row r="194" spans="1:63" hidden="1">
      <c r="A194" s="95"/>
      <c r="B194" s="1251"/>
      <c r="C194" s="1251"/>
      <c r="D194" s="1252" t="s">
        <v>164</v>
      </c>
      <c r="E194" s="1252"/>
      <c r="F194" s="1252"/>
      <c r="G194" s="1252"/>
      <c r="H194" s="1252"/>
      <c r="I194" s="1252"/>
      <c r="J194" s="1252"/>
      <c r="K194" s="1252"/>
      <c r="L194" s="1252"/>
      <c r="M194" s="1252"/>
      <c r="N194" s="1252"/>
      <c r="O194" s="1252"/>
      <c r="P194" s="1242"/>
      <c r="Q194" s="1242"/>
      <c r="R194" s="1243"/>
      <c r="S194" s="1242" t="s">
        <v>0</v>
      </c>
      <c r="T194" s="1242" t="s">
        <v>0</v>
      </c>
      <c r="U194" s="1244"/>
      <c r="V194" s="1245"/>
      <c r="W194" s="1245"/>
      <c r="X194" s="1245"/>
      <c r="Y194" s="1245"/>
      <c r="Z194" s="1245"/>
      <c r="AA194" s="1246">
        <v>800</v>
      </c>
      <c r="AB194" s="1247"/>
      <c r="AC194" s="1244">
        <v>500</v>
      </c>
      <c r="AD194" s="1248">
        <f t="shared" si="80"/>
        <v>0</v>
      </c>
      <c r="AE194" s="1248"/>
      <c r="AF194" s="1248"/>
      <c r="AG194" s="1248">
        <f t="shared" si="88"/>
        <v>0</v>
      </c>
      <c r="AH194" s="1248"/>
      <c r="AI194" s="1248"/>
      <c r="AJ194" s="1248">
        <f t="shared" si="81"/>
        <v>0</v>
      </c>
      <c r="AK194" s="1248"/>
      <c r="AL194" s="1248"/>
      <c r="AM194" s="1249">
        <f t="shared" si="82"/>
        <v>0</v>
      </c>
      <c r="AN194" s="1249"/>
      <c r="AO194" s="1249"/>
      <c r="AP194" s="1249"/>
      <c r="AQ194" s="1250">
        <f t="shared" si="83"/>
        <v>0</v>
      </c>
      <c r="AR194" s="1250"/>
      <c r="AS194" s="1250"/>
      <c r="AT194" s="1250">
        <f t="shared" si="84"/>
        <v>0</v>
      </c>
      <c r="AV194" s="74" t="str">
        <f t="shared" si="77"/>
        <v>STRUCTURAL CONCRETE</v>
      </c>
      <c r="AW194" s="307"/>
      <c r="AX194" s="99"/>
      <c r="AY194" s="99"/>
      <c r="AZ194" s="305"/>
      <c r="BA194" s="28">
        <f t="shared" si="85"/>
        <v>0</v>
      </c>
      <c r="BB194" s="28">
        <f t="shared" si="89"/>
        <v>0</v>
      </c>
      <c r="BC194" s="28">
        <f t="shared" si="90"/>
        <v>0</v>
      </c>
      <c r="BD194" s="28">
        <f t="shared" si="86"/>
        <v>0</v>
      </c>
      <c r="BE194" s="28">
        <f t="shared" si="91"/>
        <v>0</v>
      </c>
      <c r="BF194" s="28">
        <f t="shared" si="78"/>
        <v>0</v>
      </c>
      <c r="BG194" s="28">
        <f t="shared" si="79"/>
        <v>0</v>
      </c>
      <c r="BI194" s="66">
        <f t="shared" si="92"/>
        <v>0</v>
      </c>
      <c r="BJ194" s="66">
        <f t="shared" si="87"/>
        <v>0</v>
      </c>
      <c r="BK194" s="66">
        <f t="shared" si="93"/>
        <v>0</v>
      </c>
    </row>
    <row r="195" spans="1:63" hidden="1">
      <c r="A195" s="95"/>
      <c r="B195" s="1251"/>
      <c r="C195" s="1251"/>
      <c r="D195" s="1252" t="s">
        <v>165</v>
      </c>
      <c r="E195" s="1252"/>
      <c r="F195" s="1252"/>
      <c r="G195" s="1252"/>
      <c r="H195" s="1252"/>
      <c r="I195" s="1252"/>
      <c r="J195" s="1252"/>
      <c r="K195" s="1252"/>
      <c r="L195" s="1252"/>
      <c r="M195" s="1252"/>
      <c r="N195" s="1252"/>
      <c r="O195" s="1252"/>
      <c r="P195" s="1242"/>
      <c r="Q195" s="1242"/>
      <c r="R195" s="1243"/>
      <c r="S195" s="1242" t="s">
        <v>0</v>
      </c>
      <c r="T195" s="1242" t="s">
        <v>0</v>
      </c>
      <c r="U195" s="1244"/>
      <c r="V195" s="1245"/>
      <c r="W195" s="1245"/>
      <c r="X195" s="1245"/>
      <c r="Y195" s="1245"/>
      <c r="Z195" s="1245"/>
      <c r="AA195" s="1246">
        <v>1100</v>
      </c>
      <c r="AB195" s="1247"/>
      <c r="AC195" s="1244">
        <v>850</v>
      </c>
      <c r="AD195" s="1248">
        <f t="shared" si="80"/>
        <v>0</v>
      </c>
      <c r="AE195" s="1248"/>
      <c r="AF195" s="1248"/>
      <c r="AG195" s="1248">
        <f t="shared" si="88"/>
        <v>0</v>
      </c>
      <c r="AH195" s="1248"/>
      <c r="AI195" s="1248"/>
      <c r="AJ195" s="1248">
        <f t="shared" si="81"/>
        <v>0</v>
      </c>
      <c r="AK195" s="1248"/>
      <c r="AL195" s="1248"/>
      <c r="AM195" s="1249">
        <f t="shared" si="82"/>
        <v>0</v>
      </c>
      <c r="AN195" s="1249"/>
      <c r="AO195" s="1249"/>
      <c r="AP195" s="1249"/>
      <c r="AQ195" s="1250">
        <f t="shared" si="83"/>
        <v>0</v>
      </c>
      <c r="AR195" s="1250"/>
      <c r="AS195" s="1250"/>
      <c r="AT195" s="1250">
        <f t="shared" si="84"/>
        <v>0</v>
      </c>
      <c r="AV195" s="74" t="str">
        <f t="shared" si="77"/>
        <v>STRUCTURAL CONCRETE</v>
      </c>
      <c r="AW195" s="307"/>
      <c r="AX195" s="99"/>
      <c r="AY195" s="99"/>
      <c r="AZ195" s="305"/>
      <c r="BA195" s="28">
        <f t="shared" si="85"/>
        <v>0</v>
      </c>
      <c r="BB195" s="28">
        <f t="shared" si="89"/>
        <v>0</v>
      </c>
      <c r="BC195" s="28">
        <f t="shared" si="90"/>
        <v>0</v>
      </c>
      <c r="BD195" s="28">
        <f t="shared" si="86"/>
        <v>0</v>
      </c>
      <c r="BE195" s="28">
        <f t="shared" si="91"/>
        <v>0</v>
      </c>
      <c r="BF195" s="28">
        <f t="shared" si="78"/>
        <v>0</v>
      </c>
      <c r="BG195" s="28">
        <f t="shared" si="79"/>
        <v>0</v>
      </c>
      <c r="BI195" s="66">
        <f t="shared" si="92"/>
        <v>0</v>
      </c>
      <c r="BJ195" s="66">
        <f t="shared" si="87"/>
        <v>0</v>
      </c>
      <c r="BK195" s="66">
        <f t="shared" si="93"/>
        <v>0</v>
      </c>
    </row>
    <row r="196" spans="1:63" hidden="1">
      <c r="A196" s="95"/>
      <c r="B196" s="1251"/>
      <c r="C196" s="1251"/>
      <c r="D196" s="1252" t="s">
        <v>418</v>
      </c>
      <c r="E196" s="1252"/>
      <c r="F196" s="1252"/>
      <c r="G196" s="1252"/>
      <c r="H196" s="1252"/>
      <c r="I196" s="1252"/>
      <c r="J196" s="1252"/>
      <c r="K196" s="1252"/>
      <c r="L196" s="1252"/>
      <c r="M196" s="1252"/>
      <c r="N196" s="1252"/>
      <c r="O196" s="1252"/>
      <c r="P196" s="1242"/>
      <c r="Q196" s="1242"/>
      <c r="R196" s="1243"/>
      <c r="S196" s="1242" t="s">
        <v>9</v>
      </c>
      <c r="T196" s="1242"/>
      <c r="U196" s="1244"/>
      <c r="V196" s="1245"/>
      <c r="W196" s="1245"/>
      <c r="X196" s="1245"/>
      <c r="Y196" s="1245"/>
      <c r="Z196" s="1245"/>
      <c r="AA196" s="1246">
        <v>145</v>
      </c>
      <c r="AB196" s="1247"/>
      <c r="AC196" s="1244"/>
      <c r="AD196" s="1248">
        <f t="shared" si="80"/>
        <v>0</v>
      </c>
      <c r="AE196" s="1248"/>
      <c r="AF196" s="1248"/>
      <c r="AG196" s="1248">
        <f t="shared" si="88"/>
        <v>0</v>
      </c>
      <c r="AH196" s="1248"/>
      <c r="AI196" s="1248"/>
      <c r="AJ196" s="1248">
        <f t="shared" si="81"/>
        <v>0</v>
      </c>
      <c r="AK196" s="1248"/>
      <c r="AL196" s="1248"/>
      <c r="AM196" s="1249">
        <f t="shared" si="82"/>
        <v>0</v>
      </c>
      <c r="AN196" s="1249"/>
      <c r="AO196" s="1249"/>
      <c r="AP196" s="1249"/>
      <c r="AQ196" s="1250">
        <f t="shared" si="83"/>
        <v>0</v>
      </c>
      <c r="AR196" s="1250"/>
      <c r="AS196" s="1250"/>
      <c r="AT196" s="1250">
        <f t="shared" si="84"/>
        <v>0</v>
      </c>
      <c r="AV196" s="74" t="str">
        <f t="shared" si="77"/>
        <v>STRUCTURAL CONCRETE</v>
      </c>
      <c r="AW196" s="307"/>
      <c r="AX196" s="99"/>
      <c r="AY196" s="99"/>
      <c r="AZ196" s="305"/>
      <c r="BA196" s="28">
        <f t="shared" si="85"/>
        <v>0</v>
      </c>
      <c r="BB196" s="28">
        <f t="shared" si="89"/>
        <v>0</v>
      </c>
      <c r="BC196" s="28">
        <f t="shared" si="90"/>
        <v>0</v>
      </c>
      <c r="BD196" s="28">
        <f t="shared" si="86"/>
        <v>0</v>
      </c>
      <c r="BE196" s="28">
        <f>SUM(BA196:BC196)</f>
        <v>0</v>
      </c>
      <c r="BF196" s="28">
        <f t="shared" si="78"/>
        <v>0</v>
      </c>
      <c r="BG196" s="28">
        <f t="shared" si="79"/>
        <v>0</v>
      </c>
      <c r="BI196" s="66">
        <f t="shared" si="92"/>
        <v>0</v>
      </c>
      <c r="BJ196" s="66">
        <f t="shared" si="87"/>
        <v>0</v>
      </c>
      <c r="BK196" s="66">
        <f t="shared" si="93"/>
        <v>0</v>
      </c>
    </row>
    <row r="197" spans="1:63" hidden="1">
      <c r="A197" s="95"/>
      <c r="B197" s="1251"/>
      <c r="C197" s="1251"/>
      <c r="D197" s="1252" t="s">
        <v>417</v>
      </c>
      <c r="E197" s="1252"/>
      <c r="F197" s="1252"/>
      <c r="G197" s="1252"/>
      <c r="H197" s="1252"/>
      <c r="I197" s="1252"/>
      <c r="J197" s="1252"/>
      <c r="K197" s="1252"/>
      <c r="L197" s="1252"/>
      <c r="M197" s="1252"/>
      <c r="N197" s="1252"/>
      <c r="O197" s="1252"/>
      <c r="P197" s="1242"/>
      <c r="Q197" s="1242"/>
      <c r="R197" s="1243"/>
      <c r="S197" s="1242" t="s">
        <v>9</v>
      </c>
      <c r="T197" s="1242"/>
      <c r="U197" s="1244"/>
      <c r="V197" s="1245"/>
      <c r="W197" s="1245"/>
      <c r="X197" s="1245"/>
      <c r="Y197" s="1245"/>
      <c r="Z197" s="1245"/>
      <c r="AA197" s="1246">
        <v>70</v>
      </c>
      <c r="AB197" s="1247"/>
      <c r="AC197" s="1244"/>
      <c r="AD197" s="1248">
        <f t="shared" si="80"/>
        <v>0</v>
      </c>
      <c r="AE197" s="1248"/>
      <c r="AF197" s="1248"/>
      <c r="AG197" s="1248">
        <f t="shared" si="88"/>
        <v>0</v>
      </c>
      <c r="AH197" s="1248"/>
      <c r="AI197" s="1248"/>
      <c r="AJ197" s="1248">
        <f t="shared" si="81"/>
        <v>0</v>
      </c>
      <c r="AK197" s="1248"/>
      <c r="AL197" s="1248"/>
      <c r="AM197" s="1249">
        <f t="shared" si="82"/>
        <v>0</v>
      </c>
      <c r="AN197" s="1249"/>
      <c r="AO197" s="1249"/>
      <c r="AP197" s="1249"/>
      <c r="AQ197" s="1250">
        <f t="shared" si="83"/>
        <v>0</v>
      </c>
      <c r="AR197" s="1250"/>
      <c r="AS197" s="1250"/>
      <c r="AT197" s="1250">
        <f t="shared" si="84"/>
        <v>0</v>
      </c>
      <c r="AV197" s="74" t="str">
        <f t="shared" si="77"/>
        <v>STRUCTURAL CONCRETE</v>
      </c>
      <c r="AW197" s="307"/>
      <c r="AX197" s="99"/>
      <c r="AY197" s="99"/>
      <c r="AZ197" s="305"/>
      <c r="BA197" s="28">
        <f t="shared" si="85"/>
        <v>0</v>
      </c>
      <c r="BB197" s="28">
        <f t="shared" si="89"/>
        <v>0</v>
      </c>
      <c r="BC197" s="28">
        <f t="shared" si="90"/>
        <v>0</v>
      </c>
      <c r="BD197" s="28">
        <f t="shared" si="86"/>
        <v>0</v>
      </c>
      <c r="BE197" s="28">
        <f>SUM(BA197:BC197)</f>
        <v>0</v>
      </c>
      <c r="BF197" s="28">
        <f t="shared" si="78"/>
        <v>0</v>
      </c>
      <c r="BG197" s="28">
        <f t="shared" si="79"/>
        <v>0</v>
      </c>
      <c r="BI197" s="66">
        <f t="shared" si="92"/>
        <v>0</v>
      </c>
      <c r="BJ197" s="66">
        <f t="shared" si="87"/>
        <v>0</v>
      </c>
      <c r="BK197" s="66">
        <f t="shared" si="93"/>
        <v>0</v>
      </c>
    </row>
    <row r="198" spans="1:63" hidden="1">
      <c r="A198" s="95"/>
      <c r="B198" s="1251"/>
      <c r="C198" s="1251"/>
      <c r="D198" s="1252"/>
      <c r="E198" s="1252"/>
      <c r="F198" s="1252"/>
      <c r="G198" s="1252"/>
      <c r="H198" s="1252"/>
      <c r="I198" s="1252"/>
      <c r="J198" s="1252"/>
      <c r="K198" s="1252"/>
      <c r="L198" s="1252"/>
      <c r="M198" s="1252"/>
      <c r="N198" s="1252"/>
      <c r="O198" s="1252"/>
      <c r="P198" s="1242"/>
      <c r="Q198" s="1242"/>
      <c r="R198" s="1243"/>
      <c r="S198" s="1242"/>
      <c r="T198" s="1242"/>
      <c r="U198" s="1244"/>
      <c r="V198" s="1245"/>
      <c r="W198" s="1245"/>
      <c r="X198" s="1245"/>
      <c r="Y198" s="1245"/>
      <c r="Z198" s="1245"/>
      <c r="AA198" s="1246"/>
      <c r="AB198" s="1247"/>
      <c r="AC198" s="1244"/>
      <c r="AD198" s="1248">
        <f t="shared" ref="AD198:AD207" si="94">((P198*U198)-AM198)</f>
        <v>0</v>
      </c>
      <c r="AE198" s="1248"/>
      <c r="AF198" s="1248"/>
      <c r="AG198" s="1248">
        <f t="shared" si="88"/>
        <v>0</v>
      </c>
      <c r="AH198" s="1248"/>
      <c r="AI198" s="1248"/>
      <c r="AJ198" s="1248">
        <f t="shared" ref="AJ198:AJ207" si="95">P198*AA198</f>
        <v>0</v>
      </c>
      <c r="AK198" s="1248"/>
      <c r="AL198" s="1248"/>
      <c r="AM198" s="1249">
        <f t="shared" si="82"/>
        <v>0</v>
      </c>
      <c r="AN198" s="1249"/>
      <c r="AO198" s="1249"/>
      <c r="AP198" s="1249"/>
      <c r="AQ198" s="1250">
        <f t="shared" ref="AQ198:AQ207" si="96">SUM(AD198:AL198)</f>
        <v>0</v>
      </c>
      <c r="AR198" s="1250"/>
      <c r="AS198" s="1250"/>
      <c r="AT198" s="1250">
        <f t="shared" ref="AT198:AT207" si="97">SUM(AD198:AL198)</f>
        <v>0</v>
      </c>
      <c r="AV198" s="74" t="str">
        <f t="shared" si="77"/>
        <v>STRUCTURAL CONCRETE</v>
      </c>
      <c r="AW198" s="307"/>
      <c r="AX198" s="99"/>
      <c r="AY198" s="99"/>
      <c r="AZ198" s="305"/>
      <c r="BA198" s="28">
        <f t="shared" ref="BA198:BA207" si="98">AD198</f>
        <v>0</v>
      </c>
      <c r="BB198" s="28">
        <f t="shared" ref="BB198:BB207" si="99">AG198</f>
        <v>0</v>
      </c>
      <c r="BC198" s="28">
        <f t="shared" ref="BC198:BC207" si="100">AJ198</f>
        <v>0</v>
      </c>
      <c r="BD198" s="28">
        <f t="shared" ref="BD198:BD207" si="101">IF(B198="x",1,0)</f>
        <v>0</v>
      </c>
      <c r="BE198" s="28">
        <f t="shared" ref="BE198:BE207" si="102">SUM(BA198:BC198)</f>
        <v>0</v>
      </c>
      <c r="BF198" s="28">
        <f t="shared" ref="BF198:BF207" si="103">AQ198</f>
        <v>0</v>
      </c>
      <c r="BG198" s="28">
        <f t="shared" ref="BG198:BG207" si="104">AM198</f>
        <v>0</v>
      </c>
      <c r="BI198" s="66">
        <f t="shared" ref="BI198:BI207" si="105">AD198</f>
        <v>0</v>
      </c>
      <c r="BJ198" s="66">
        <f t="shared" ref="BJ198:BJ207" si="106">AM198</f>
        <v>0</v>
      </c>
      <c r="BK198" s="66">
        <f t="shared" ref="BK198:BK207" si="107">BJ198+BI198</f>
        <v>0</v>
      </c>
    </row>
    <row r="199" spans="1:63" hidden="1">
      <c r="A199" s="95"/>
      <c r="B199" s="1251"/>
      <c r="C199" s="1251"/>
      <c r="D199" s="1267"/>
      <c r="E199" s="1267"/>
      <c r="F199" s="1267"/>
      <c r="G199" s="1267"/>
      <c r="H199" s="1267"/>
      <c r="I199" s="1267"/>
      <c r="J199" s="1267"/>
      <c r="K199" s="1267"/>
      <c r="L199" s="1267"/>
      <c r="M199" s="1267"/>
      <c r="N199" s="1267"/>
      <c r="O199" s="1267"/>
      <c r="P199" s="1242"/>
      <c r="Q199" s="1242"/>
      <c r="R199" s="1243"/>
      <c r="S199" s="1242"/>
      <c r="T199" s="1242"/>
      <c r="U199" s="1244"/>
      <c r="V199" s="1245"/>
      <c r="W199" s="1245"/>
      <c r="X199" s="1245"/>
      <c r="Y199" s="1245"/>
      <c r="Z199" s="1245"/>
      <c r="AA199" s="1246"/>
      <c r="AB199" s="1247"/>
      <c r="AC199" s="1244"/>
      <c r="AD199" s="1248">
        <f t="shared" si="94"/>
        <v>0</v>
      </c>
      <c r="AE199" s="1248"/>
      <c r="AF199" s="1248"/>
      <c r="AG199" s="1248">
        <f t="shared" si="88"/>
        <v>0</v>
      </c>
      <c r="AH199" s="1248"/>
      <c r="AI199" s="1248"/>
      <c r="AJ199" s="1248">
        <f t="shared" si="95"/>
        <v>0</v>
      </c>
      <c r="AK199" s="1248"/>
      <c r="AL199" s="1248"/>
      <c r="AM199" s="1249">
        <f t="shared" si="82"/>
        <v>0</v>
      </c>
      <c r="AN199" s="1249"/>
      <c r="AO199" s="1249"/>
      <c r="AP199" s="1249"/>
      <c r="AQ199" s="1250">
        <f t="shared" si="96"/>
        <v>0</v>
      </c>
      <c r="AR199" s="1250"/>
      <c r="AS199" s="1250"/>
      <c r="AT199" s="1250">
        <f t="shared" si="97"/>
        <v>0</v>
      </c>
      <c r="AV199" s="74" t="str">
        <f t="shared" si="77"/>
        <v>STRUCTURAL CONCRETE</v>
      </c>
      <c r="AW199" s="307"/>
      <c r="AX199" s="99"/>
      <c r="AY199" s="99"/>
      <c r="AZ199" s="305"/>
      <c r="BA199" s="28">
        <f t="shared" si="98"/>
        <v>0</v>
      </c>
      <c r="BB199" s="28">
        <f t="shared" si="99"/>
        <v>0</v>
      </c>
      <c r="BC199" s="28">
        <f t="shared" si="100"/>
        <v>0</v>
      </c>
      <c r="BD199" s="28">
        <f t="shared" si="101"/>
        <v>0</v>
      </c>
      <c r="BE199" s="28">
        <f t="shared" si="102"/>
        <v>0</v>
      </c>
      <c r="BF199" s="28">
        <f t="shared" si="103"/>
        <v>0</v>
      </c>
      <c r="BG199" s="28">
        <f t="shared" si="104"/>
        <v>0</v>
      </c>
      <c r="BI199" s="66">
        <f t="shared" si="105"/>
        <v>0</v>
      </c>
      <c r="BJ199" s="66">
        <f t="shared" si="106"/>
        <v>0</v>
      </c>
      <c r="BK199" s="66">
        <f t="shared" si="107"/>
        <v>0</v>
      </c>
    </row>
    <row r="200" spans="1:63" hidden="1">
      <c r="A200" s="95"/>
      <c r="B200" s="1251"/>
      <c r="C200" s="1251"/>
      <c r="D200" s="1252"/>
      <c r="E200" s="1252"/>
      <c r="F200" s="1252"/>
      <c r="G200" s="1252"/>
      <c r="H200" s="1252"/>
      <c r="I200" s="1252"/>
      <c r="J200" s="1252"/>
      <c r="K200" s="1252"/>
      <c r="L200" s="1252"/>
      <c r="M200" s="1252"/>
      <c r="N200" s="1252"/>
      <c r="O200" s="1252"/>
      <c r="P200" s="1242"/>
      <c r="Q200" s="1242"/>
      <c r="R200" s="1243"/>
      <c r="S200" s="1242"/>
      <c r="T200" s="1242"/>
      <c r="U200" s="1244"/>
      <c r="V200" s="1245"/>
      <c r="W200" s="1245"/>
      <c r="X200" s="1245"/>
      <c r="Y200" s="1245"/>
      <c r="Z200" s="1245"/>
      <c r="AA200" s="1246"/>
      <c r="AB200" s="1247"/>
      <c r="AC200" s="1244"/>
      <c r="AD200" s="1248">
        <f t="shared" si="94"/>
        <v>0</v>
      </c>
      <c r="AE200" s="1248"/>
      <c r="AF200" s="1248"/>
      <c r="AG200" s="1248">
        <f t="shared" si="88"/>
        <v>0</v>
      </c>
      <c r="AH200" s="1248"/>
      <c r="AI200" s="1248"/>
      <c r="AJ200" s="1248">
        <f t="shared" si="95"/>
        <v>0</v>
      </c>
      <c r="AK200" s="1248"/>
      <c r="AL200" s="1248"/>
      <c r="AM200" s="1249">
        <f t="shared" si="82"/>
        <v>0</v>
      </c>
      <c r="AN200" s="1249"/>
      <c r="AO200" s="1249"/>
      <c r="AP200" s="1249"/>
      <c r="AQ200" s="1250">
        <f t="shared" si="96"/>
        <v>0</v>
      </c>
      <c r="AR200" s="1250"/>
      <c r="AS200" s="1250"/>
      <c r="AT200" s="1250">
        <f t="shared" si="97"/>
        <v>0</v>
      </c>
      <c r="AV200" s="74" t="str">
        <f t="shared" si="77"/>
        <v>STRUCTURAL CONCRETE</v>
      </c>
      <c r="AW200" s="307"/>
      <c r="AX200" s="99"/>
      <c r="AY200" s="99"/>
      <c r="AZ200" s="305"/>
      <c r="BA200" s="28">
        <f t="shared" si="98"/>
        <v>0</v>
      </c>
      <c r="BB200" s="28">
        <f t="shared" si="99"/>
        <v>0</v>
      </c>
      <c r="BC200" s="28">
        <f t="shared" si="100"/>
        <v>0</v>
      </c>
      <c r="BD200" s="28">
        <f t="shared" si="101"/>
        <v>0</v>
      </c>
      <c r="BE200" s="28">
        <f t="shared" si="102"/>
        <v>0</v>
      </c>
      <c r="BF200" s="28">
        <f t="shared" si="103"/>
        <v>0</v>
      </c>
      <c r="BG200" s="28">
        <f t="shared" si="104"/>
        <v>0</v>
      </c>
      <c r="BI200" s="66">
        <f t="shared" si="105"/>
        <v>0</v>
      </c>
      <c r="BJ200" s="66">
        <f t="shared" si="106"/>
        <v>0</v>
      </c>
      <c r="BK200" s="66">
        <f t="shared" si="107"/>
        <v>0</v>
      </c>
    </row>
    <row r="201" spans="1:63" hidden="1">
      <c r="A201" s="95"/>
      <c r="B201" s="1251"/>
      <c r="C201" s="1251"/>
      <c r="D201" s="1267"/>
      <c r="E201" s="1267"/>
      <c r="F201" s="1267"/>
      <c r="G201" s="1267"/>
      <c r="H201" s="1267"/>
      <c r="I201" s="1267"/>
      <c r="J201" s="1267"/>
      <c r="K201" s="1267"/>
      <c r="L201" s="1267"/>
      <c r="M201" s="1267"/>
      <c r="N201" s="1267"/>
      <c r="O201" s="1267"/>
      <c r="P201" s="1242"/>
      <c r="Q201" s="1242"/>
      <c r="R201" s="1243"/>
      <c r="S201" s="1242"/>
      <c r="T201" s="1242"/>
      <c r="U201" s="1244"/>
      <c r="V201" s="1245"/>
      <c r="W201" s="1245"/>
      <c r="X201" s="1245"/>
      <c r="Y201" s="1245"/>
      <c r="Z201" s="1245"/>
      <c r="AA201" s="1246"/>
      <c r="AB201" s="1247"/>
      <c r="AC201" s="1244"/>
      <c r="AD201" s="1248">
        <f t="shared" si="94"/>
        <v>0</v>
      </c>
      <c r="AE201" s="1248"/>
      <c r="AF201" s="1248"/>
      <c r="AG201" s="1248">
        <f t="shared" si="88"/>
        <v>0</v>
      </c>
      <c r="AH201" s="1248"/>
      <c r="AI201" s="1248"/>
      <c r="AJ201" s="1248">
        <f t="shared" si="95"/>
        <v>0</v>
      </c>
      <c r="AK201" s="1248"/>
      <c r="AL201" s="1248"/>
      <c r="AM201" s="1249">
        <f t="shared" si="82"/>
        <v>0</v>
      </c>
      <c r="AN201" s="1249"/>
      <c r="AO201" s="1249"/>
      <c r="AP201" s="1249"/>
      <c r="AQ201" s="1250">
        <f t="shared" si="96"/>
        <v>0</v>
      </c>
      <c r="AR201" s="1250"/>
      <c r="AS201" s="1250"/>
      <c r="AT201" s="1250">
        <f t="shared" si="97"/>
        <v>0</v>
      </c>
      <c r="AV201" s="74" t="str">
        <f t="shared" si="77"/>
        <v>STRUCTURAL CONCRETE</v>
      </c>
      <c r="AW201" s="307"/>
      <c r="AX201" s="99"/>
      <c r="AY201" s="99"/>
      <c r="AZ201" s="305"/>
      <c r="BA201" s="28">
        <f t="shared" si="98"/>
        <v>0</v>
      </c>
      <c r="BB201" s="28">
        <f t="shared" si="99"/>
        <v>0</v>
      </c>
      <c r="BC201" s="28">
        <f t="shared" si="100"/>
        <v>0</v>
      </c>
      <c r="BD201" s="28">
        <f t="shared" si="101"/>
        <v>0</v>
      </c>
      <c r="BE201" s="28">
        <f t="shared" si="102"/>
        <v>0</v>
      </c>
      <c r="BF201" s="28">
        <f t="shared" si="103"/>
        <v>0</v>
      </c>
      <c r="BG201" s="28">
        <f t="shared" si="104"/>
        <v>0</v>
      </c>
      <c r="BI201" s="66">
        <f t="shared" si="105"/>
        <v>0</v>
      </c>
      <c r="BJ201" s="66">
        <f t="shared" si="106"/>
        <v>0</v>
      </c>
      <c r="BK201" s="66">
        <f t="shared" si="107"/>
        <v>0</v>
      </c>
    </row>
    <row r="202" spans="1:63" hidden="1">
      <c r="A202" s="95"/>
      <c r="B202" s="1251"/>
      <c r="C202" s="1251"/>
      <c r="D202" s="1252"/>
      <c r="E202" s="1252"/>
      <c r="F202" s="1252"/>
      <c r="G202" s="1252"/>
      <c r="H202" s="1252"/>
      <c r="I202" s="1252"/>
      <c r="J202" s="1252"/>
      <c r="K202" s="1252"/>
      <c r="L202" s="1252"/>
      <c r="M202" s="1252"/>
      <c r="N202" s="1252"/>
      <c r="O202" s="1252"/>
      <c r="P202" s="1242"/>
      <c r="Q202" s="1242"/>
      <c r="R202" s="1243"/>
      <c r="S202" s="1242"/>
      <c r="T202" s="1242"/>
      <c r="U202" s="1244"/>
      <c r="V202" s="1245"/>
      <c r="W202" s="1245"/>
      <c r="X202" s="1245"/>
      <c r="Y202" s="1245"/>
      <c r="Z202" s="1245"/>
      <c r="AA202" s="1246"/>
      <c r="AB202" s="1247"/>
      <c r="AC202" s="1244"/>
      <c r="AD202" s="1248">
        <f t="shared" si="94"/>
        <v>0</v>
      </c>
      <c r="AE202" s="1248"/>
      <c r="AF202" s="1248"/>
      <c r="AG202" s="1248">
        <f t="shared" si="88"/>
        <v>0</v>
      </c>
      <c r="AH202" s="1248"/>
      <c r="AI202" s="1248"/>
      <c r="AJ202" s="1248">
        <f t="shared" si="95"/>
        <v>0</v>
      </c>
      <c r="AK202" s="1248"/>
      <c r="AL202" s="1248"/>
      <c r="AM202" s="1249">
        <f t="shared" si="82"/>
        <v>0</v>
      </c>
      <c r="AN202" s="1249"/>
      <c r="AO202" s="1249"/>
      <c r="AP202" s="1249"/>
      <c r="AQ202" s="1250">
        <f t="shared" si="96"/>
        <v>0</v>
      </c>
      <c r="AR202" s="1250"/>
      <c r="AS202" s="1250"/>
      <c r="AT202" s="1250">
        <f t="shared" si="97"/>
        <v>0</v>
      </c>
      <c r="AV202" s="74" t="str">
        <f t="shared" si="77"/>
        <v>STRUCTURAL CONCRETE</v>
      </c>
      <c r="AW202" s="307"/>
      <c r="AX202" s="99"/>
      <c r="AY202" s="99"/>
      <c r="AZ202" s="305"/>
      <c r="BA202" s="28">
        <f t="shared" si="98"/>
        <v>0</v>
      </c>
      <c r="BB202" s="28">
        <f t="shared" si="99"/>
        <v>0</v>
      </c>
      <c r="BC202" s="28">
        <f t="shared" si="100"/>
        <v>0</v>
      </c>
      <c r="BD202" s="28">
        <f t="shared" si="101"/>
        <v>0</v>
      </c>
      <c r="BE202" s="28">
        <f t="shared" si="102"/>
        <v>0</v>
      </c>
      <c r="BF202" s="28">
        <f t="shared" si="103"/>
        <v>0</v>
      </c>
      <c r="BG202" s="28">
        <f t="shared" si="104"/>
        <v>0</v>
      </c>
      <c r="BI202" s="66">
        <f t="shared" si="105"/>
        <v>0</v>
      </c>
      <c r="BJ202" s="66">
        <f t="shared" si="106"/>
        <v>0</v>
      </c>
      <c r="BK202" s="66">
        <f t="shared" si="107"/>
        <v>0</v>
      </c>
    </row>
    <row r="203" spans="1:63" hidden="1">
      <c r="A203" s="95"/>
      <c r="B203" s="1251"/>
      <c r="C203" s="1251"/>
      <c r="D203" s="1267"/>
      <c r="E203" s="1267"/>
      <c r="F203" s="1267"/>
      <c r="G203" s="1267"/>
      <c r="H203" s="1267"/>
      <c r="I203" s="1267"/>
      <c r="J203" s="1267"/>
      <c r="K203" s="1267"/>
      <c r="L203" s="1267"/>
      <c r="M203" s="1267"/>
      <c r="N203" s="1267"/>
      <c r="O203" s="1267"/>
      <c r="P203" s="1242"/>
      <c r="Q203" s="1242"/>
      <c r="R203" s="1243"/>
      <c r="S203" s="1242"/>
      <c r="T203" s="1242"/>
      <c r="U203" s="1244"/>
      <c r="V203" s="1245"/>
      <c r="W203" s="1245"/>
      <c r="X203" s="1245"/>
      <c r="Y203" s="1245"/>
      <c r="Z203" s="1245"/>
      <c r="AA203" s="1246"/>
      <c r="AB203" s="1247"/>
      <c r="AC203" s="1244"/>
      <c r="AD203" s="1248">
        <f t="shared" si="94"/>
        <v>0</v>
      </c>
      <c r="AE203" s="1248"/>
      <c r="AF203" s="1248"/>
      <c r="AG203" s="1248">
        <f t="shared" si="88"/>
        <v>0</v>
      </c>
      <c r="AH203" s="1248"/>
      <c r="AI203" s="1248"/>
      <c r="AJ203" s="1248">
        <f t="shared" si="95"/>
        <v>0</v>
      </c>
      <c r="AK203" s="1248"/>
      <c r="AL203" s="1248"/>
      <c r="AM203" s="1249">
        <f t="shared" si="82"/>
        <v>0</v>
      </c>
      <c r="AN203" s="1249"/>
      <c r="AO203" s="1249"/>
      <c r="AP203" s="1249"/>
      <c r="AQ203" s="1250">
        <f t="shared" si="96"/>
        <v>0</v>
      </c>
      <c r="AR203" s="1250"/>
      <c r="AS203" s="1250"/>
      <c r="AT203" s="1250">
        <f t="shared" si="97"/>
        <v>0</v>
      </c>
      <c r="AV203" s="74" t="str">
        <f t="shared" si="77"/>
        <v>STRUCTURAL CONCRETE</v>
      </c>
      <c r="AW203" s="307"/>
      <c r="AX203" s="99"/>
      <c r="AY203" s="99"/>
      <c r="AZ203" s="305"/>
      <c r="BA203" s="28">
        <f t="shared" si="98"/>
        <v>0</v>
      </c>
      <c r="BB203" s="28">
        <f t="shared" si="99"/>
        <v>0</v>
      </c>
      <c r="BC203" s="28">
        <f t="shared" si="100"/>
        <v>0</v>
      </c>
      <c r="BD203" s="28">
        <f t="shared" si="101"/>
        <v>0</v>
      </c>
      <c r="BE203" s="28">
        <f t="shared" si="102"/>
        <v>0</v>
      </c>
      <c r="BF203" s="28">
        <f t="shared" si="103"/>
        <v>0</v>
      </c>
      <c r="BG203" s="28">
        <f t="shared" si="104"/>
        <v>0</v>
      </c>
      <c r="BI203" s="66">
        <f t="shared" si="105"/>
        <v>0</v>
      </c>
      <c r="BJ203" s="66">
        <f t="shared" si="106"/>
        <v>0</v>
      </c>
      <c r="BK203" s="66">
        <f t="shared" si="107"/>
        <v>0</v>
      </c>
    </row>
    <row r="204" spans="1:63" hidden="1">
      <c r="A204" s="95"/>
      <c r="B204" s="1251"/>
      <c r="C204" s="1251"/>
      <c r="D204" s="1252"/>
      <c r="E204" s="1252"/>
      <c r="F204" s="1252"/>
      <c r="G204" s="1252"/>
      <c r="H204" s="1252"/>
      <c r="I204" s="1252"/>
      <c r="J204" s="1252"/>
      <c r="K204" s="1252"/>
      <c r="L204" s="1252"/>
      <c r="M204" s="1252"/>
      <c r="N204" s="1252"/>
      <c r="O204" s="1252"/>
      <c r="P204" s="1242"/>
      <c r="Q204" s="1242"/>
      <c r="R204" s="1243"/>
      <c r="S204" s="1242"/>
      <c r="T204" s="1242"/>
      <c r="U204" s="1244"/>
      <c r="V204" s="1245"/>
      <c r="W204" s="1245"/>
      <c r="X204" s="1245"/>
      <c r="Y204" s="1245"/>
      <c r="Z204" s="1245"/>
      <c r="AA204" s="1246"/>
      <c r="AB204" s="1247"/>
      <c r="AC204" s="1244"/>
      <c r="AD204" s="1248">
        <f t="shared" si="94"/>
        <v>0</v>
      </c>
      <c r="AE204" s="1248"/>
      <c r="AF204" s="1248"/>
      <c r="AG204" s="1248">
        <f t="shared" si="88"/>
        <v>0</v>
      </c>
      <c r="AH204" s="1248"/>
      <c r="AI204" s="1248"/>
      <c r="AJ204" s="1248">
        <f t="shared" si="95"/>
        <v>0</v>
      </c>
      <c r="AK204" s="1248"/>
      <c r="AL204" s="1248"/>
      <c r="AM204" s="1249">
        <f t="shared" si="82"/>
        <v>0</v>
      </c>
      <c r="AN204" s="1249"/>
      <c r="AO204" s="1249"/>
      <c r="AP204" s="1249"/>
      <c r="AQ204" s="1250">
        <f t="shared" si="96"/>
        <v>0</v>
      </c>
      <c r="AR204" s="1250"/>
      <c r="AS204" s="1250"/>
      <c r="AT204" s="1250">
        <f t="shared" si="97"/>
        <v>0</v>
      </c>
      <c r="AV204" s="74" t="str">
        <f t="shared" si="77"/>
        <v>STRUCTURAL CONCRETE</v>
      </c>
      <c r="AW204" s="307"/>
      <c r="AX204" s="99"/>
      <c r="AY204" s="99"/>
      <c r="AZ204" s="305"/>
      <c r="BA204" s="28">
        <f t="shared" si="98"/>
        <v>0</v>
      </c>
      <c r="BB204" s="28">
        <f t="shared" si="99"/>
        <v>0</v>
      </c>
      <c r="BC204" s="28">
        <f t="shared" si="100"/>
        <v>0</v>
      </c>
      <c r="BD204" s="28">
        <f t="shared" si="101"/>
        <v>0</v>
      </c>
      <c r="BE204" s="28">
        <f t="shared" si="102"/>
        <v>0</v>
      </c>
      <c r="BF204" s="28">
        <f t="shared" si="103"/>
        <v>0</v>
      </c>
      <c r="BG204" s="28">
        <f t="shared" si="104"/>
        <v>0</v>
      </c>
      <c r="BI204" s="66">
        <f t="shared" si="105"/>
        <v>0</v>
      </c>
      <c r="BJ204" s="66">
        <f t="shared" si="106"/>
        <v>0</v>
      </c>
      <c r="BK204" s="66">
        <f t="shared" si="107"/>
        <v>0</v>
      </c>
    </row>
    <row r="205" spans="1:63" hidden="1">
      <c r="A205" s="95"/>
      <c r="B205" s="1251"/>
      <c r="C205" s="1251"/>
      <c r="D205" s="1267"/>
      <c r="E205" s="1267"/>
      <c r="F205" s="1267"/>
      <c r="G205" s="1267"/>
      <c r="H205" s="1267"/>
      <c r="I205" s="1267"/>
      <c r="J205" s="1267"/>
      <c r="K205" s="1267"/>
      <c r="L205" s="1267"/>
      <c r="M205" s="1267"/>
      <c r="N205" s="1267"/>
      <c r="O205" s="1267"/>
      <c r="P205" s="1242"/>
      <c r="Q205" s="1242"/>
      <c r="R205" s="1243"/>
      <c r="S205" s="1242"/>
      <c r="T205" s="1242"/>
      <c r="U205" s="1244"/>
      <c r="V205" s="1245"/>
      <c r="W205" s="1245"/>
      <c r="X205" s="1245"/>
      <c r="Y205" s="1245"/>
      <c r="Z205" s="1245"/>
      <c r="AA205" s="1246"/>
      <c r="AB205" s="1247"/>
      <c r="AC205" s="1244"/>
      <c r="AD205" s="1248">
        <f t="shared" si="94"/>
        <v>0</v>
      </c>
      <c r="AE205" s="1248"/>
      <c r="AF205" s="1248"/>
      <c r="AG205" s="1248">
        <f t="shared" si="88"/>
        <v>0</v>
      </c>
      <c r="AH205" s="1248"/>
      <c r="AI205" s="1248"/>
      <c r="AJ205" s="1248">
        <f t="shared" si="95"/>
        <v>0</v>
      </c>
      <c r="AK205" s="1248"/>
      <c r="AL205" s="1248"/>
      <c r="AM205" s="1249">
        <f t="shared" si="82"/>
        <v>0</v>
      </c>
      <c r="AN205" s="1249"/>
      <c r="AO205" s="1249"/>
      <c r="AP205" s="1249"/>
      <c r="AQ205" s="1250">
        <f t="shared" si="96"/>
        <v>0</v>
      </c>
      <c r="AR205" s="1250"/>
      <c r="AS205" s="1250"/>
      <c r="AT205" s="1250">
        <f t="shared" si="97"/>
        <v>0</v>
      </c>
      <c r="AV205" s="74" t="str">
        <f t="shared" si="77"/>
        <v>STRUCTURAL CONCRETE</v>
      </c>
      <c r="AW205" s="307"/>
      <c r="AX205" s="99"/>
      <c r="AY205" s="99"/>
      <c r="AZ205" s="305"/>
      <c r="BA205" s="28">
        <f t="shared" si="98"/>
        <v>0</v>
      </c>
      <c r="BB205" s="28">
        <f t="shared" si="99"/>
        <v>0</v>
      </c>
      <c r="BC205" s="28">
        <f t="shared" si="100"/>
        <v>0</v>
      </c>
      <c r="BD205" s="28">
        <f t="shared" si="101"/>
        <v>0</v>
      </c>
      <c r="BE205" s="28">
        <f t="shared" si="102"/>
        <v>0</v>
      </c>
      <c r="BF205" s="28">
        <f t="shared" si="103"/>
        <v>0</v>
      </c>
      <c r="BG205" s="28">
        <f t="shared" si="104"/>
        <v>0</v>
      </c>
      <c r="BI205" s="66">
        <f t="shared" si="105"/>
        <v>0</v>
      </c>
      <c r="BJ205" s="66">
        <f t="shared" si="106"/>
        <v>0</v>
      </c>
      <c r="BK205" s="66">
        <f t="shared" si="107"/>
        <v>0</v>
      </c>
    </row>
    <row r="206" spans="1:63" hidden="1">
      <c r="A206" s="95"/>
      <c r="B206" s="1251"/>
      <c r="C206" s="1251"/>
      <c r="D206" s="1252"/>
      <c r="E206" s="1252"/>
      <c r="F206" s="1252"/>
      <c r="G206" s="1252"/>
      <c r="H206" s="1252"/>
      <c r="I206" s="1252"/>
      <c r="J206" s="1252"/>
      <c r="K206" s="1252"/>
      <c r="L206" s="1252"/>
      <c r="M206" s="1252"/>
      <c r="N206" s="1252"/>
      <c r="O206" s="1252"/>
      <c r="P206" s="1242"/>
      <c r="Q206" s="1242"/>
      <c r="R206" s="1243"/>
      <c r="S206" s="1242"/>
      <c r="T206" s="1242"/>
      <c r="U206" s="1244"/>
      <c r="V206" s="1245"/>
      <c r="W206" s="1245"/>
      <c r="X206" s="1245"/>
      <c r="Y206" s="1245"/>
      <c r="Z206" s="1245"/>
      <c r="AA206" s="1246"/>
      <c r="AB206" s="1247"/>
      <c r="AC206" s="1244"/>
      <c r="AD206" s="1248">
        <f t="shared" si="94"/>
        <v>0</v>
      </c>
      <c r="AE206" s="1248"/>
      <c r="AF206" s="1248"/>
      <c r="AG206" s="1248">
        <f t="shared" si="88"/>
        <v>0</v>
      </c>
      <c r="AH206" s="1248"/>
      <c r="AI206" s="1248"/>
      <c r="AJ206" s="1248">
        <f t="shared" si="95"/>
        <v>0</v>
      </c>
      <c r="AK206" s="1248"/>
      <c r="AL206" s="1248"/>
      <c r="AM206" s="1249">
        <f t="shared" si="82"/>
        <v>0</v>
      </c>
      <c r="AN206" s="1249"/>
      <c r="AO206" s="1249"/>
      <c r="AP206" s="1249"/>
      <c r="AQ206" s="1250">
        <f t="shared" si="96"/>
        <v>0</v>
      </c>
      <c r="AR206" s="1250"/>
      <c r="AS206" s="1250"/>
      <c r="AT206" s="1250">
        <f t="shared" si="97"/>
        <v>0</v>
      </c>
      <c r="AV206" s="74" t="str">
        <f t="shared" si="77"/>
        <v>STRUCTURAL CONCRETE</v>
      </c>
      <c r="AW206" s="307"/>
      <c r="AX206" s="99"/>
      <c r="AY206" s="99"/>
      <c r="AZ206" s="305"/>
      <c r="BA206" s="28">
        <f t="shared" si="98"/>
        <v>0</v>
      </c>
      <c r="BB206" s="28">
        <f t="shared" si="99"/>
        <v>0</v>
      </c>
      <c r="BC206" s="28">
        <f t="shared" si="100"/>
        <v>0</v>
      </c>
      <c r="BD206" s="28">
        <f t="shared" si="101"/>
        <v>0</v>
      </c>
      <c r="BE206" s="28">
        <f t="shared" si="102"/>
        <v>0</v>
      </c>
      <c r="BF206" s="28">
        <f t="shared" si="103"/>
        <v>0</v>
      </c>
      <c r="BG206" s="28">
        <f t="shared" si="104"/>
        <v>0</v>
      </c>
      <c r="BI206" s="66">
        <f t="shared" si="105"/>
        <v>0</v>
      </c>
      <c r="BJ206" s="66">
        <f t="shared" si="106"/>
        <v>0</v>
      </c>
      <c r="BK206" s="66">
        <f t="shared" si="107"/>
        <v>0</v>
      </c>
    </row>
    <row r="207" spans="1:63" hidden="1">
      <c r="A207" s="95"/>
      <c r="B207" s="1251"/>
      <c r="C207" s="1251"/>
      <c r="D207" s="1267"/>
      <c r="E207" s="1267"/>
      <c r="F207" s="1267"/>
      <c r="G207" s="1267"/>
      <c r="H207" s="1267"/>
      <c r="I207" s="1267"/>
      <c r="J207" s="1267"/>
      <c r="K207" s="1267"/>
      <c r="L207" s="1267"/>
      <c r="M207" s="1267"/>
      <c r="N207" s="1267"/>
      <c r="O207" s="1267"/>
      <c r="P207" s="1242"/>
      <c r="Q207" s="1242"/>
      <c r="R207" s="1243"/>
      <c r="S207" s="1242"/>
      <c r="T207" s="1242"/>
      <c r="U207" s="1244"/>
      <c r="V207" s="1245"/>
      <c r="W207" s="1245"/>
      <c r="X207" s="1245"/>
      <c r="Y207" s="1245"/>
      <c r="Z207" s="1245"/>
      <c r="AA207" s="1246"/>
      <c r="AB207" s="1247"/>
      <c r="AC207" s="1244"/>
      <c r="AD207" s="1248">
        <f t="shared" si="94"/>
        <v>0</v>
      </c>
      <c r="AE207" s="1248"/>
      <c r="AF207" s="1248"/>
      <c r="AG207" s="1248">
        <f t="shared" si="88"/>
        <v>0</v>
      </c>
      <c r="AH207" s="1248"/>
      <c r="AI207" s="1248"/>
      <c r="AJ207" s="1248">
        <f t="shared" si="95"/>
        <v>0</v>
      </c>
      <c r="AK207" s="1248"/>
      <c r="AL207" s="1248"/>
      <c r="AM207" s="1249">
        <f t="shared" si="82"/>
        <v>0</v>
      </c>
      <c r="AN207" s="1249"/>
      <c r="AO207" s="1249"/>
      <c r="AP207" s="1249"/>
      <c r="AQ207" s="1250">
        <f t="shared" si="96"/>
        <v>0</v>
      </c>
      <c r="AR207" s="1250"/>
      <c r="AS207" s="1250"/>
      <c r="AT207" s="1250">
        <f t="shared" si="97"/>
        <v>0</v>
      </c>
      <c r="AV207" s="74" t="str">
        <f t="shared" si="77"/>
        <v>STRUCTURAL CONCRETE</v>
      </c>
      <c r="AW207" s="307"/>
      <c r="AX207" s="99"/>
      <c r="AY207" s="99"/>
      <c r="AZ207" s="305"/>
      <c r="BA207" s="28">
        <f t="shared" si="98"/>
        <v>0</v>
      </c>
      <c r="BB207" s="28">
        <f t="shared" si="99"/>
        <v>0</v>
      </c>
      <c r="BC207" s="28">
        <f t="shared" si="100"/>
        <v>0</v>
      </c>
      <c r="BD207" s="28">
        <f t="shared" si="101"/>
        <v>0</v>
      </c>
      <c r="BE207" s="28">
        <f t="shared" si="102"/>
        <v>0</v>
      </c>
      <c r="BF207" s="28">
        <f t="shared" si="103"/>
        <v>0</v>
      </c>
      <c r="BG207" s="28">
        <f t="shared" si="104"/>
        <v>0</v>
      </c>
      <c r="BI207" s="66">
        <f t="shared" si="105"/>
        <v>0</v>
      </c>
      <c r="BJ207" s="66">
        <f t="shared" si="106"/>
        <v>0</v>
      </c>
      <c r="BK207" s="66">
        <f t="shared" si="107"/>
        <v>0</v>
      </c>
    </row>
    <row r="208" spans="1:63" hidden="1">
      <c r="A208" s="95"/>
      <c r="B208" s="1251"/>
      <c r="C208" s="1251"/>
      <c r="D208" s="1252"/>
      <c r="E208" s="1252"/>
      <c r="F208" s="1252"/>
      <c r="G208" s="1252"/>
      <c r="H208" s="1252"/>
      <c r="I208" s="1252"/>
      <c r="J208" s="1252"/>
      <c r="K208" s="1252"/>
      <c r="L208" s="1252"/>
      <c r="M208" s="1252"/>
      <c r="N208" s="1252"/>
      <c r="O208" s="1252"/>
      <c r="P208" s="1242"/>
      <c r="Q208" s="1242"/>
      <c r="R208" s="1243"/>
      <c r="S208" s="1242"/>
      <c r="T208" s="1242"/>
      <c r="U208" s="1244"/>
      <c r="V208" s="1245"/>
      <c r="W208" s="1245"/>
      <c r="X208" s="1245"/>
      <c r="Y208" s="1245"/>
      <c r="Z208" s="1245"/>
      <c r="AA208" s="1246"/>
      <c r="AB208" s="1247"/>
      <c r="AC208" s="1244"/>
      <c r="AD208" s="1248">
        <f t="shared" si="80"/>
        <v>0</v>
      </c>
      <c r="AE208" s="1248"/>
      <c r="AF208" s="1248"/>
      <c r="AG208" s="1248">
        <f t="shared" si="88"/>
        <v>0</v>
      </c>
      <c r="AH208" s="1248"/>
      <c r="AI208" s="1248"/>
      <c r="AJ208" s="1248">
        <f t="shared" si="81"/>
        <v>0</v>
      </c>
      <c r="AK208" s="1248"/>
      <c r="AL208" s="1248"/>
      <c r="AM208" s="1249">
        <f t="shared" si="82"/>
        <v>0</v>
      </c>
      <c r="AN208" s="1249"/>
      <c r="AO208" s="1249"/>
      <c r="AP208" s="1249"/>
      <c r="AQ208" s="1250">
        <f t="shared" si="83"/>
        <v>0</v>
      </c>
      <c r="AR208" s="1250"/>
      <c r="AS208" s="1250"/>
      <c r="AT208" s="1250">
        <f t="shared" si="84"/>
        <v>0</v>
      </c>
      <c r="AV208" s="74" t="str">
        <f t="shared" si="77"/>
        <v>STRUCTURAL CONCRETE</v>
      </c>
      <c r="AW208" s="307"/>
      <c r="AX208" s="99"/>
      <c r="AY208" s="99"/>
      <c r="AZ208" s="305"/>
      <c r="BA208" s="28">
        <f t="shared" si="85"/>
        <v>0</v>
      </c>
      <c r="BB208" s="28">
        <f t="shared" si="89"/>
        <v>0</v>
      </c>
      <c r="BC208" s="28">
        <f t="shared" si="90"/>
        <v>0</v>
      </c>
      <c r="BD208" s="28">
        <f t="shared" si="86"/>
        <v>0</v>
      </c>
      <c r="BE208" s="28">
        <f t="shared" ref="BE208:BE217" si="108">SUM(BA208:BC208)</f>
        <v>0</v>
      </c>
      <c r="BF208" s="28">
        <f t="shared" si="78"/>
        <v>0</v>
      </c>
      <c r="BG208" s="28">
        <f t="shared" si="79"/>
        <v>0</v>
      </c>
      <c r="BI208" s="66">
        <f t="shared" si="92"/>
        <v>0</v>
      </c>
      <c r="BJ208" s="66">
        <f t="shared" si="87"/>
        <v>0</v>
      </c>
      <c r="BK208" s="66">
        <f t="shared" si="93"/>
        <v>0</v>
      </c>
    </row>
    <row r="209" spans="1:63" hidden="1">
      <c r="A209" s="95"/>
      <c r="B209" s="1251"/>
      <c r="C209" s="1251"/>
      <c r="D209" s="1267"/>
      <c r="E209" s="1267"/>
      <c r="F209" s="1267"/>
      <c r="G209" s="1267"/>
      <c r="H209" s="1267"/>
      <c r="I209" s="1267"/>
      <c r="J209" s="1267"/>
      <c r="K209" s="1267"/>
      <c r="L209" s="1267"/>
      <c r="M209" s="1267"/>
      <c r="N209" s="1267"/>
      <c r="O209" s="1267"/>
      <c r="P209" s="1242"/>
      <c r="Q209" s="1242"/>
      <c r="R209" s="1243"/>
      <c r="S209" s="1242"/>
      <c r="T209" s="1242"/>
      <c r="U209" s="1244"/>
      <c r="V209" s="1245"/>
      <c r="W209" s="1245"/>
      <c r="X209" s="1245"/>
      <c r="Y209" s="1245"/>
      <c r="Z209" s="1245"/>
      <c r="AA209" s="1246"/>
      <c r="AB209" s="1247"/>
      <c r="AC209" s="1244"/>
      <c r="AD209" s="1248">
        <f t="shared" si="80"/>
        <v>0</v>
      </c>
      <c r="AE209" s="1248"/>
      <c r="AF209" s="1248"/>
      <c r="AG209" s="1248">
        <f t="shared" si="88"/>
        <v>0</v>
      </c>
      <c r="AH209" s="1248"/>
      <c r="AI209" s="1248"/>
      <c r="AJ209" s="1248">
        <f t="shared" si="81"/>
        <v>0</v>
      </c>
      <c r="AK209" s="1248"/>
      <c r="AL209" s="1248"/>
      <c r="AM209" s="1249">
        <f t="shared" si="82"/>
        <v>0</v>
      </c>
      <c r="AN209" s="1249"/>
      <c r="AO209" s="1249"/>
      <c r="AP209" s="1249"/>
      <c r="AQ209" s="1250">
        <f t="shared" si="83"/>
        <v>0</v>
      </c>
      <c r="AR209" s="1250"/>
      <c r="AS209" s="1250"/>
      <c r="AT209" s="1250">
        <f t="shared" si="84"/>
        <v>0</v>
      </c>
      <c r="AV209" s="74" t="str">
        <f t="shared" si="77"/>
        <v>STRUCTURAL CONCRETE</v>
      </c>
      <c r="AW209" s="307"/>
      <c r="AX209" s="99"/>
      <c r="AY209" s="99"/>
      <c r="AZ209" s="305"/>
      <c r="BA209" s="28">
        <f t="shared" si="85"/>
        <v>0</v>
      </c>
      <c r="BB209" s="28">
        <f t="shared" si="89"/>
        <v>0</v>
      </c>
      <c r="BC209" s="28">
        <f t="shared" si="90"/>
        <v>0</v>
      </c>
      <c r="BD209" s="28">
        <f t="shared" si="86"/>
        <v>0</v>
      </c>
      <c r="BE209" s="28">
        <f t="shared" si="108"/>
        <v>0</v>
      </c>
      <c r="BF209" s="28">
        <f t="shared" si="78"/>
        <v>0</v>
      </c>
      <c r="BG209" s="28">
        <f t="shared" si="79"/>
        <v>0</v>
      </c>
      <c r="BI209" s="66">
        <f t="shared" si="92"/>
        <v>0</v>
      </c>
      <c r="BJ209" s="66">
        <f t="shared" si="87"/>
        <v>0</v>
      </c>
      <c r="BK209" s="66">
        <f t="shared" si="93"/>
        <v>0</v>
      </c>
    </row>
    <row r="210" spans="1:63" hidden="1">
      <c r="A210" s="95"/>
      <c r="B210" s="1251"/>
      <c r="C210" s="1251"/>
      <c r="D210" s="1252"/>
      <c r="E210" s="1252"/>
      <c r="F210" s="1252"/>
      <c r="G210" s="1252"/>
      <c r="H210" s="1252"/>
      <c r="I210" s="1252"/>
      <c r="J210" s="1252"/>
      <c r="K210" s="1252"/>
      <c r="L210" s="1252"/>
      <c r="M210" s="1252"/>
      <c r="N210" s="1252"/>
      <c r="O210" s="1252"/>
      <c r="P210" s="1242"/>
      <c r="Q210" s="1242"/>
      <c r="R210" s="1243"/>
      <c r="S210" s="1242"/>
      <c r="T210" s="1242"/>
      <c r="U210" s="1244"/>
      <c r="V210" s="1245"/>
      <c r="W210" s="1245"/>
      <c r="X210" s="1245"/>
      <c r="Y210" s="1245"/>
      <c r="Z210" s="1245"/>
      <c r="AA210" s="1246"/>
      <c r="AB210" s="1247"/>
      <c r="AC210" s="1244"/>
      <c r="AD210" s="1248">
        <f>((P210*U210)-AM210)</f>
        <v>0</v>
      </c>
      <c r="AE210" s="1248"/>
      <c r="AF210" s="1248"/>
      <c r="AG210" s="1248">
        <f t="shared" si="88"/>
        <v>0</v>
      </c>
      <c r="AH210" s="1248"/>
      <c r="AI210" s="1248"/>
      <c r="AJ210" s="1248">
        <f>P210*AA210</f>
        <v>0</v>
      </c>
      <c r="AK210" s="1248"/>
      <c r="AL210" s="1248"/>
      <c r="AM210" s="1249">
        <f t="shared" si="82"/>
        <v>0</v>
      </c>
      <c r="AN210" s="1249"/>
      <c r="AO210" s="1249"/>
      <c r="AP210" s="1249"/>
      <c r="AQ210" s="1250">
        <f>SUM(AD210:AL210)</f>
        <v>0</v>
      </c>
      <c r="AR210" s="1250"/>
      <c r="AS210" s="1250"/>
      <c r="AT210" s="1250">
        <f>SUM(AD210:AL210)</f>
        <v>0</v>
      </c>
      <c r="AV210" s="74" t="str">
        <f t="shared" si="77"/>
        <v>STRUCTURAL CONCRETE</v>
      </c>
      <c r="AW210" s="307"/>
      <c r="AX210" s="99"/>
      <c r="AY210" s="99"/>
      <c r="AZ210" s="305"/>
      <c r="BA210" s="28">
        <f>AD210</f>
        <v>0</v>
      </c>
      <c r="BB210" s="28">
        <f>AG210</f>
        <v>0</v>
      </c>
      <c r="BC210" s="28">
        <f>AJ210</f>
        <v>0</v>
      </c>
      <c r="BD210" s="28">
        <f>IF(B210="x",1,0)</f>
        <v>0</v>
      </c>
      <c r="BE210" s="28">
        <f t="shared" si="108"/>
        <v>0</v>
      </c>
      <c r="BF210" s="28">
        <f>AQ210</f>
        <v>0</v>
      </c>
      <c r="BG210" s="28">
        <f>AM210</f>
        <v>0</v>
      </c>
      <c r="BI210" s="66">
        <f>AD210</f>
        <v>0</v>
      </c>
      <c r="BJ210" s="66">
        <f>AM210</f>
        <v>0</v>
      </c>
      <c r="BK210" s="66">
        <f>BJ210+BI210</f>
        <v>0</v>
      </c>
    </row>
    <row r="211" spans="1:63" hidden="1">
      <c r="A211" s="95"/>
      <c r="B211" s="1251"/>
      <c r="C211" s="1251"/>
      <c r="D211" s="1267"/>
      <c r="E211" s="1267"/>
      <c r="F211" s="1267"/>
      <c r="G211" s="1267"/>
      <c r="H211" s="1267"/>
      <c r="I211" s="1267"/>
      <c r="J211" s="1267"/>
      <c r="K211" s="1267"/>
      <c r="L211" s="1267"/>
      <c r="M211" s="1267"/>
      <c r="N211" s="1267"/>
      <c r="O211" s="1267"/>
      <c r="P211" s="1242"/>
      <c r="Q211" s="1242"/>
      <c r="R211" s="1243"/>
      <c r="S211" s="1242"/>
      <c r="T211" s="1242"/>
      <c r="U211" s="1244"/>
      <c r="V211" s="1245"/>
      <c r="W211" s="1245"/>
      <c r="X211" s="1245"/>
      <c r="Y211" s="1245"/>
      <c r="Z211" s="1245"/>
      <c r="AA211" s="1246"/>
      <c r="AB211" s="1247"/>
      <c r="AC211" s="1244"/>
      <c r="AD211" s="1248">
        <f>((P211*U211)-AM211)</f>
        <v>0</v>
      </c>
      <c r="AE211" s="1248"/>
      <c r="AF211" s="1248"/>
      <c r="AG211" s="1248">
        <f t="shared" si="88"/>
        <v>0</v>
      </c>
      <c r="AH211" s="1248"/>
      <c r="AI211" s="1248"/>
      <c r="AJ211" s="1248">
        <f>P211*AA211</f>
        <v>0</v>
      </c>
      <c r="AK211" s="1248"/>
      <c r="AL211" s="1248"/>
      <c r="AM211" s="1249">
        <f t="shared" si="82"/>
        <v>0</v>
      </c>
      <c r="AN211" s="1249"/>
      <c r="AO211" s="1249"/>
      <c r="AP211" s="1249"/>
      <c r="AQ211" s="1250">
        <f>SUM(AD211:AL211)</f>
        <v>0</v>
      </c>
      <c r="AR211" s="1250"/>
      <c r="AS211" s="1250"/>
      <c r="AT211" s="1250">
        <f>SUM(AD211:AL211)</f>
        <v>0</v>
      </c>
      <c r="AV211" s="74" t="str">
        <f t="shared" si="77"/>
        <v>STRUCTURAL CONCRETE</v>
      </c>
      <c r="AW211" s="307"/>
      <c r="AX211" s="99"/>
      <c r="AY211" s="99"/>
      <c r="AZ211" s="305"/>
      <c r="BA211" s="28">
        <f>AD211</f>
        <v>0</v>
      </c>
      <c r="BB211" s="28">
        <f>AG211</f>
        <v>0</v>
      </c>
      <c r="BC211" s="28">
        <f>AJ211</f>
        <v>0</v>
      </c>
      <c r="BD211" s="28">
        <f>IF(B211="x",1,0)</f>
        <v>0</v>
      </c>
      <c r="BE211" s="28">
        <f t="shared" si="108"/>
        <v>0</v>
      </c>
      <c r="BF211" s="28">
        <f>AQ211</f>
        <v>0</v>
      </c>
      <c r="BG211" s="28">
        <f>AM211</f>
        <v>0</v>
      </c>
      <c r="BI211" s="66">
        <f>AD211</f>
        <v>0</v>
      </c>
      <c r="BJ211" s="66">
        <f>AM211</f>
        <v>0</v>
      </c>
      <c r="BK211" s="66">
        <f>BJ211+BI211</f>
        <v>0</v>
      </c>
    </row>
    <row r="212" spans="1:63" hidden="1">
      <c r="A212" s="95"/>
      <c r="B212" s="1251"/>
      <c r="C212" s="1251"/>
      <c r="D212" s="1252"/>
      <c r="E212" s="1252"/>
      <c r="F212" s="1252"/>
      <c r="G212" s="1252"/>
      <c r="H212" s="1252"/>
      <c r="I212" s="1252"/>
      <c r="J212" s="1252"/>
      <c r="K212" s="1252"/>
      <c r="L212" s="1252"/>
      <c r="M212" s="1252"/>
      <c r="N212" s="1252"/>
      <c r="O212" s="1252"/>
      <c r="P212" s="1242"/>
      <c r="Q212" s="1242"/>
      <c r="R212" s="1243"/>
      <c r="S212" s="1242"/>
      <c r="T212" s="1242"/>
      <c r="U212" s="1244"/>
      <c r="V212" s="1245"/>
      <c r="W212" s="1245"/>
      <c r="X212" s="1245"/>
      <c r="Y212" s="1245"/>
      <c r="Z212" s="1245"/>
      <c r="AA212" s="1246"/>
      <c r="AB212" s="1247"/>
      <c r="AC212" s="1244"/>
      <c r="AD212" s="1248">
        <f>((P212*U212)-AM212)</f>
        <v>0</v>
      </c>
      <c r="AE212" s="1248"/>
      <c r="AF212" s="1248"/>
      <c r="AG212" s="1248">
        <f t="shared" si="88"/>
        <v>0</v>
      </c>
      <c r="AH212" s="1248"/>
      <c r="AI212" s="1248"/>
      <c r="AJ212" s="1248">
        <f>P212*AA212</f>
        <v>0</v>
      </c>
      <c r="AK212" s="1248"/>
      <c r="AL212" s="1248"/>
      <c r="AM212" s="1249">
        <f t="shared" si="82"/>
        <v>0</v>
      </c>
      <c r="AN212" s="1249"/>
      <c r="AO212" s="1249"/>
      <c r="AP212" s="1249"/>
      <c r="AQ212" s="1250">
        <f>SUM(AD212:AL212)</f>
        <v>0</v>
      </c>
      <c r="AR212" s="1250"/>
      <c r="AS212" s="1250"/>
      <c r="AT212" s="1250">
        <f>SUM(AD212:AL212)</f>
        <v>0</v>
      </c>
      <c r="AV212" s="74" t="str">
        <f t="shared" si="77"/>
        <v>STRUCTURAL CONCRETE</v>
      </c>
      <c r="AW212" s="307"/>
      <c r="AX212" s="99"/>
      <c r="AY212" s="99"/>
      <c r="AZ212" s="305"/>
      <c r="BA212" s="28">
        <f>AD212</f>
        <v>0</v>
      </c>
      <c r="BB212" s="28">
        <f>AG212</f>
        <v>0</v>
      </c>
      <c r="BC212" s="28">
        <f>AJ212</f>
        <v>0</v>
      </c>
      <c r="BD212" s="28">
        <f>IF(B212="x",1,0)</f>
        <v>0</v>
      </c>
      <c r="BE212" s="28">
        <f t="shared" si="108"/>
        <v>0</v>
      </c>
      <c r="BF212" s="28">
        <f>AQ212</f>
        <v>0</v>
      </c>
      <c r="BG212" s="28">
        <f>AM212</f>
        <v>0</v>
      </c>
      <c r="BI212" s="66">
        <f>AD212</f>
        <v>0</v>
      </c>
      <c r="BJ212" s="66">
        <f>AM212</f>
        <v>0</v>
      </c>
      <c r="BK212" s="66">
        <f>BJ212+BI212</f>
        <v>0</v>
      </c>
    </row>
    <row r="213" spans="1:63" hidden="1">
      <c r="A213" s="95"/>
      <c r="B213" s="1251"/>
      <c r="C213" s="1251"/>
      <c r="D213" s="1267"/>
      <c r="E213" s="1267"/>
      <c r="F213" s="1267"/>
      <c r="G213" s="1267"/>
      <c r="H213" s="1267"/>
      <c r="I213" s="1267"/>
      <c r="J213" s="1267"/>
      <c r="K213" s="1267"/>
      <c r="L213" s="1267"/>
      <c r="M213" s="1267"/>
      <c r="N213" s="1267"/>
      <c r="O213" s="1267"/>
      <c r="P213" s="1242"/>
      <c r="Q213" s="1242"/>
      <c r="R213" s="1243"/>
      <c r="S213" s="1242"/>
      <c r="T213" s="1242"/>
      <c r="U213" s="1244"/>
      <c r="V213" s="1245"/>
      <c r="W213" s="1245"/>
      <c r="X213" s="1245"/>
      <c r="Y213" s="1245"/>
      <c r="Z213" s="1245"/>
      <c r="AA213" s="1246"/>
      <c r="AB213" s="1247"/>
      <c r="AC213" s="1244"/>
      <c r="AD213" s="1248">
        <f>((P213*U213)-AM213)</f>
        <v>0</v>
      </c>
      <c r="AE213" s="1248"/>
      <c r="AF213" s="1248"/>
      <c r="AG213" s="1248">
        <f t="shared" si="88"/>
        <v>0</v>
      </c>
      <c r="AH213" s="1248"/>
      <c r="AI213" s="1248"/>
      <c r="AJ213" s="1248">
        <f>P213*AA213</f>
        <v>0</v>
      </c>
      <c r="AK213" s="1248"/>
      <c r="AL213" s="1248"/>
      <c r="AM213" s="1249">
        <f t="shared" si="82"/>
        <v>0</v>
      </c>
      <c r="AN213" s="1249"/>
      <c r="AO213" s="1249"/>
      <c r="AP213" s="1249"/>
      <c r="AQ213" s="1250">
        <f>SUM(AD213:AL213)</f>
        <v>0</v>
      </c>
      <c r="AR213" s="1250"/>
      <c r="AS213" s="1250"/>
      <c r="AT213" s="1250">
        <f>SUM(AD213:AL213)</f>
        <v>0</v>
      </c>
      <c r="AV213" s="74" t="str">
        <f t="shared" si="77"/>
        <v>STRUCTURAL CONCRETE</v>
      </c>
      <c r="AW213" s="307"/>
      <c r="AX213" s="99"/>
      <c r="AY213" s="99"/>
      <c r="AZ213" s="305"/>
      <c r="BA213" s="28">
        <f>AD213</f>
        <v>0</v>
      </c>
      <c r="BB213" s="28">
        <f>AG213</f>
        <v>0</v>
      </c>
      <c r="BC213" s="28">
        <f>AJ213</f>
        <v>0</v>
      </c>
      <c r="BD213" s="28">
        <f>IF(B213="x",1,0)</f>
        <v>0</v>
      </c>
      <c r="BE213" s="28">
        <f t="shared" si="108"/>
        <v>0</v>
      </c>
      <c r="BF213" s="28">
        <f>AQ213</f>
        <v>0</v>
      </c>
      <c r="BG213" s="28">
        <f>AM213</f>
        <v>0</v>
      </c>
      <c r="BI213" s="66">
        <f>AD213</f>
        <v>0</v>
      </c>
      <c r="BJ213" s="66">
        <f>AM213</f>
        <v>0</v>
      </c>
      <c r="BK213" s="66">
        <f>BJ213+BI213</f>
        <v>0</v>
      </c>
    </row>
    <row r="214" spans="1:63" hidden="1">
      <c r="A214" s="95"/>
      <c r="B214" s="1251"/>
      <c r="C214" s="1251"/>
      <c r="D214" s="1252"/>
      <c r="E214" s="1252"/>
      <c r="F214" s="1252"/>
      <c r="G214" s="1252"/>
      <c r="H214" s="1252"/>
      <c r="I214" s="1252"/>
      <c r="J214" s="1252"/>
      <c r="K214" s="1252"/>
      <c r="L214" s="1252"/>
      <c r="M214" s="1252"/>
      <c r="N214" s="1252"/>
      <c r="O214" s="1252"/>
      <c r="P214" s="1242"/>
      <c r="Q214" s="1242"/>
      <c r="R214" s="1243"/>
      <c r="S214" s="1242"/>
      <c r="T214" s="1242"/>
      <c r="U214" s="1244"/>
      <c r="V214" s="1245"/>
      <c r="W214" s="1245"/>
      <c r="X214" s="1245"/>
      <c r="Y214" s="1245"/>
      <c r="Z214" s="1245"/>
      <c r="AA214" s="1246"/>
      <c r="AB214" s="1247"/>
      <c r="AC214" s="1244"/>
      <c r="AD214" s="1248">
        <f t="shared" si="80"/>
        <v>0</v>
      </c>
      <c r="AE214" s="1248"/>
      <c r="AF214" s="1248"/>
      <c r="AG214" s="1248">
        <f t="shared" si="88"/>
        <v>0</v>
      </c>
      <c r="AH214" s="1248"/>
      <c r="AI214" s="1248"/>
      <c r="AJ214" s="1248">
        <f t="shared" si="81"/>
        <v>0</v>
      </c>
      <c r="AK214" s="1248"/>
      <c r="AL214" s="1248"/>
      <c r="AM214" s="1249">
        <f t="shared" si="82"/>
        <v>0</v>
      </c>
      <c r="AN214" s="1249"/>
      <c r="AO214" s="1249"/>
      <c r="AP214" s="1249"/>
      <c r="AQ214" s="1250">
        <f t="shared" si="83"/>
        <v>0</v>
      </c>
      <c r="AR214" s="1250"/>
      <c r="AS214" s="1250"/>
      <c r="AT214" s="1250">
        <f t="shared" si="84"/>
        <v>0</v>
      </c>
      <c r="AV214" s="74" t="str">
        <f t="shared" si="77"/>
        <v>STRUCTURAL CONCRETE</v>
      </c>
      <c r="AW214" s="307"/>
      <c r="AX214" s="99"/>
      <c r="AY214" s="99"/>
      <c r="AZ214" s="305"/>
      <c r="BA214" s="28">
        <f t="shared" si="85"/>
        <v>0</v>
      </c>
      <c r="BB214" s="28">
        <f t="shared" si="89"/>
        <v>0</v>
      </c>
      <c r="BC214" s="28">
        <f t="shared" si="90"/>
        <v>0</v>
      </c>
      <c r="BD214" s="28">
        <f t="shared" si="86"/>
        <v>0</v>
      </c>
      <c r="BE214" s="28">
        <f t="shared" si="108"/>
        <v>0</v>
      </c>
      <c r="BF214" s="28">
        <f t="shared" si="78"/>
        <v>0</v>
      </c>
      <c r="BG214" s="28">
        <f t="shared" si="79"/>
        <v>0</v>
      </c>
      <c r="BI214" s="66">
        <f t="shared" si="92"/>
        <v>0</v>
      </c>
      <c r="BJ214" s="66">
        <f t="shared" si="87"/>
        <v>0</v>
      </c>
      <c r="BK214" s="66">
        <f t="shared" si="93"/>
        <v>0</v>
      </c>
    </row>
    <row r="215" spans="1:63" hidden="1">
      <c r="A215" s="95"/>
      <c r="B215" s="1251"/>
      <c r="C215" s="1251"/>
      <c r="D215" s="1267"/>
      <c r="E215" s="1267"/>
      <c r="F215" s="1267"/>
      <c r="G215" s="1267"/>
      <c r="H215" s="1267"/>
      <c r="I215" s="1267"/>
      <c r="J215" s="1267"/>
      <c r="K215" s="1267"/>
      <c r="L215" s="1267"/>
      <c r="M215" s="1267"/>
      <c r="N215" s="1267"/>
      <c r="O215" s="1267"/>
      <c r="P215" s="1242"/>
      <c r="Q215" s="1242"/>
      <c r="R215" s="1243"/>
      <c r="S215" s="1242"/>
      <c r="T215" s="1242"/>
      <c r="U215" s="1244"/>
      <c r="V215" s="1245"/>
      <c r="W215" s="1245"/>
      <c r="X215" s="1245"/>
      <c r="Y215" s="1245"/>
      <c r="Z215" s="1245"/>
      <c r="AA215" s="1246"/>
      <c r="AB215" s="1247"/>
      <c r="AC215" s="1244"/>
      <c r="AD215" s="1248">
        <f t="shared" si="80"/>
        <v>0</v>
      </c>
      <c r="AE215" s="1248"/>
      <c r="AF215" s="1248"/>
      <c r="AG215" s="1248">
        <f t="shared" si="88"/>
        <v>0</v>
      </c>
      <c r="AH215" s="1248"/>
      <c r="AI215" s="1248"/>
      <c r="AJ215" s="1248">
        <f t="shared" si="81"/>
        <v>0</v>
      </c>
      <c r="AK215" s="1248"/>
      <c r="AL215" s="1248"/>
      <c r="AM215" s="1249">
        <f t="shared" si="82"/>
        <v>0</v>
      </c>
      <c r="AN215" s="1249"/>
      <c r="AO215" s="1249"/>
      <c r="AP215" s="1249"/>
      <c r="AQ215" s="1250">
        <f t="shared" si="83"/>
        <v>0</v>
      </c>
      <c r="AR215" s="1250"/>
      <c r="AS215" s="1250"/>
      <c r="AT215" s="1250">
        <f t="shared" si="84"/>
        <v>0</v>
      </c>
      <c r="AV215" s="74" t="str">
        <f t="shared" si="77"/>
        <v>STRUCTURAL CONCRETE</v>
      </c>
      <c r="AW215" s="307"/>
      <c r="AX215" s="99"/>
      <c r="AY215" s="99"/>
      <c r="AZ215" s="305"/>
      <c r="BA215" s="28">
        <f t="shared" si="85"/>
        <v>0</v>
      </c>
      <c r="BB215" s="28">
        <f t="shared" si="89"/>
        <v>0</v>
      </c>
      <c r="BC215" s="28">
        <f t="shared" si="90"/>
        <v>0</v>
      </c>
      <c r="BD215" s="28">
        <f t="shared" si="86"/>
        <v>0</v>
      </c>
      <c r="BE215" s="28">
        <f t="shared" si="108"/>
        <v>0</v>
      </c>
      <c r="BF215" s="28">
        <f t="shared" si="78"/>
        <v>0</v>
      </c>
      <c r="BG215" s="28">
        <f t="shared" si="79"/>
        <v>0</v>
      </c>
      <c r="BI215" s="66">
        <f t="shared" si="92"/>
        <v>0</v>
      </c>
      <c r="BJ215" s="66">
        <f t="shared" si="87"/>
        <v>0</v>
      </c>
      <c r="BK215" s="66">
        <f t="shared" si="93"/>
        <v>0</v>
      </c>
    </row>
    <row r="216" spans="1:63" hidden="1">
      <c r="A216" s="95"/>
      <c r="B216" s="1251"/>
      <c r="C216" s="1251"/>
      <c r="D216" s="1252"/>
      <c r="E216" s="1252"/>
      <c r="F216" s="1252"/>
      <c r="G216" s="1252"/>
      <c r="H216" s="1252"/>
      <c r="I216" s="1252"/>
      <c r="J216" s="1252"/>
      <c r="K216" s="1252"/>
      <c r="L216" s="1252"/>
      <c r="M216" s="1252"/>
      <c r="N216" s="1252"/>
      <c r="O216" s="1252"/>
      <c r="P216" s="1242"/>
      <c r="Q216" s="1242"/>
      <c r="R216" s="1243"/>
      <c r="S216" s="1242"/>
      <c r="T216" s="1242"/>
      <c r="U216" s="1244"/>
      <c r="V216" s="1245"/>
      <c r="W216" s="1245"/>
      <c r="X216" s="1245"/>
      <c r="Y216" s="1245"/>
      <c r="Z216" s="1245"/>
      <c r="AA216" s="1246"/>
      <c r="AB216" s="1247"/>
      <c r="AC216" s="1244"/>
      <c r="AD216" s="1248">
        <f>((P216*U216)-AM216)</f>
        <v>0</v>
      </c>
      <c r="AE216" s="1248"/>
      <c r="AF216" s="1248"/>
      <c r="AG216" s="1248">
        <f t="shared" si="88"/>
        <v>0</v>
      </c>
      <c r="AH216" s="1248"/>
      <c r="AI216" s="1248"/>
      <c r="AJ216" s="1248">
        <f>P216*AA216</f>
        <v>0</v>
      </c>
      <c r="AK216" s="1248"/>
      <c r="AL216" s="1248"/>
      <c r="AM216" s="1249">
        <f t="shared" si="82"/>
        <v>0</v>
      </c>
      <c r="AN216" s="1249"/>
      <c r="AO216" s="1249"/>
      <c r="AP216" s="1249"/>
      <c r="AQ216" s="1250">
        <f>SUM(AD216:AL216)</f>
        <v>0</v>
      </c>
      <c r="AR216" s="1250"/>
      <c r="AS216" s="1250"/>
      <c r="AT216" s="1250">
        <f>SUM(AD216:AL216)</f>
        <v>0</v>
      </c>
      <c r="AV216" s="74" t="str">
        <f t="shared" si="77"/>
        <v>STRUCTURAL CONCRETE</v>
      </c>
      <c r="AW216" s="307"/>
      <c r="AX216" s="99"/>
      <c r="AY216" s="99"/>
      <c r="AZ216" s="305"/>
      <c r="BA216" s="28">
        <f>AD216</f>
        <v>0</v>
      </c>
      <c r="BB216" s="28">
        <f>AG216</f>
        <v>0</v>
      </c>
      <c r="BC216" s="28">
        <f>AJ216</f>
        <v>0</v>
      </c>
      <c r="BD216" s="28">
        <f>IF(B216="x",1,0)</f>
        <v>0</v>
      </c>
      <c r="BE216" s="28">
        <f t="shared" si="108"/>
        <v>0</v>
      </c>
      <c r="BF216" s="28">
        <f>AQ216</f>
        <v>0</v>
      </c>
      <c r="BG216" s="28">
        <f>AM216</f>
        <v>0</v>
      </c>
      <c r="BI216" s="66">
        <f>AD216</f>
        <v>0</v>
      </c>
      <c r="BJ216" s="66">
        <f>AM216</f>
        <v>0</v>
      </c>
      <c r="BK216" s="66">
        <f>BJ216+BI216</f>
        <v>0</v>
      </c>
    </row>
    <row r="217" spans="1:63" hidden="1">
      <c r="A217" s="95"/>
      <c r="B217" s="1251"/>
      <c r="C217" s="1251"/>
      <c r="D217" s="1267"/>
      <c r="E217" s="1267"/>
      <c r="F217" s="1267"/>
      <c r="G217" s="1267"/>
      <c r="H217" s="1267"/>
      <c r="I217" s="1267"/>
      <c r="J217" s="1267"/>
      <c r="K217" s="1267"/>
      <c r="L217" s="1267"/>
      <c r="M217" s="1267"/>
      <c r="N217" s="1267"/>
      <c r="O217" s="1267"/>
      <c r="P217" s="1242"/>
      <c r="Q217" s="1242"/>
      <c r="R217" s="1243"/>
      <c r="S217" s="1242"/>
      <c r="T217" s="1242"/>
      <c r="U217" s="1244"/>
      <c r="V217" s="1245"/>
      <c r="W217" s="1245"/>
      <c r="X217" s="1245"/>
      <c r="Y217" s="1245"/>
      <c r="Z217" s="1245"/>
      <c r="AA217" s="1246"/>
      <c r="AB217" s="1247"/>
      <c r="AC217" s="1244"/>
      <c r="AD217" s="1248">
        <f>((P217*U217)-AM217)</f>
        <v>0</v>
      </c>
      <c r="AE217" s="1248"/>
      <c r="AF217" s="1248"/>
      <c r="AG217" s="1248">
        <f t="shared" si="88"/>
        <v>0</v>
      </c>
      <c r="AH217" s="1248"/>
      <c r="AI217" s="1248"/>
      <c r="AJ217" s="1248">
        <f>P217*AA217</f>
        <v>0</v>
      </c>
      <c r="AK217" s="1248"/>
      <c r="AL217" s="1248"/>
      <c r="AM217" s="1249">
        <f t="shared" si="82"/>
        <v>0</v>
      </c>
      <c r="AN217" s="1249"/>
      <c r="AO217" s="1249"/>
      <c r="AP217" s="1249"/>
      <c r="AQ217" s="1250">
        <f>SUM(AD217:AL217)</f>
        <v>0</v>
      </c>
      <c r="AR217" s="1250"/>
      <c r="AS217" s="1250"/>
      <c r="AT217" s="1250">
        <f>SUM(AD217:AL217)</f>
        <v>0</v>
      </c>
      <c r="AV217" s="74" t="str">
        <f t="shared" si="77"/>
        <v>STRUCTURAL CONCRETE</v>
      </c>
      <c r="AW217" s="307"/>
      <c r="AX217" s="99"/>
      <c r="AY217" s="99"/>
      <c r="AZ217" s="305"/>
      <c r="BA217" s="28">
        <f>AD217</f>
        <v>0</v>
      </c>
      <c r="BB217" s="28">
        <f>AG217</f>
        <v>0</v>
      </c>
      <c r="BC217" s="28">
        <f>AJ217</f>
        <v>0</v>
      </c>
      <c r="BD217" s="28">
        <f>IF(B217="x",1,0)</f>
        <v>0</v>
      </c>
      <c r="BE217" s="28">
        <f t="shared" si="108"/>
        <v>0</v>
      </c>
      <c r="BF217" s="28">
        <f>AQ217</f>
        <v>0</v>
      </c>
      <c r="BG217" s="28">
        <f>AM217</f>
        <v>0</v>
      </c>
      <c r="BI217" s="66">
        <f>AD217</f>
        <v>0</v>
      </c>
      <c r="BJ217" s="66">
        <f>AM217</f>
        <v>0</v>
      </c>
      <c r="BK217" s="66">
        <f>BJ217+BI217</f>
        <v>0</v>
      </c>
    </row>
    <row r="218" spans="1:63" ht="5.0999999999999996" hidden="1" customHeight="1">
      <c r="A218" s="95"/>
      <c r="B218" s="42"/>
      <c r="C218" s="42"/>
      <c r="D218" s="353"/>
      <c r="E218" s="353"/>
      <c r="F218" s="353"/>
      <c r="G218" s="353"/>
      <c r="H218" s="353"/>
      <c r="I218" s="353"/>
      <c r="J218" s="353"/>
      <c r="K218" s="353"/>
      <c r="L218" s="353"/>
      <c r="M218" s="353"/>
      <c r="N218" s="353"/>
      <c r="O218" s="353"/>
      <c r="P218" s="44"/>
      <c r="Q218" s="44"/>
      <c r="R218" s="44"/>
      <c r="S218" s="44"/>
      <c r="T218" s="44"/>
      <c r="U218" s="45"/>
      <c r="V218" s="45"/>
      <c r="W218" s="45"/>
      <c r="X218" s="45"/>
      <c r="Y218" s="45"/>
      <c r="Z218" s="45"/>
      <c r="AA218" s="45"/>
      <c r="AB218" s="45"/>
      <c r="AC218" s="45"/>
      <c r="AD218" s="46"/>
      <c r="AE218" s="46"/>
      <c r="AF218" s="46"/>
      <c r="AG218" s="46"/>
      <c r="AH218" s="46"/>
      <c r="AI218" s="46"/>
      <c r="AJ218" s="46"/>
      <c r="AK218" s="46"/>
      <c r="AL218" s="46"/>
      <c r="AM218" s="47"/>
      <c r="AN218" s="47"/>
      <c r="AO218" s="47"/>
      <c r="AP218" s="47"/>
      <c r="AQ218" s="295"/>
      <c r="AR218" s="295"/>
      <c r="AS218" s="295"/>
      <c r="AT218" s="295"/>
      <c r="AV218" s="201" t="str">
        <f t="shared" si="77"/>
        <v>STRUCTURAL CONCRETE</v>
      </c>
      <c r="AW218" s="322"/>
      <c r="AX218" s="322"/>
      <c r="AY218" s="322"/>
      <c r="AZ218" s="201"/>
      <c r="BA218" s="53">
        <f>BA177</f>
        <v>0</v>
      </c>
      <c r="BB218" s="53">
        <f>BB177</f>
        <v>0</v>
      </c>
      <c r="BC218" s="53">
        <f>BC177</f>
        <v>0</v>
      </c>
      <c r="BD218" s="53">
        <f>BD177</f>
        <v>0</v>
      </c>
      <c r="BE218" s="53">
        <f>BE177</f>
        <v>0</v>
      </c>
      <c r="BF218" s="53"/>
      <c r="BG218" s="53"/>
      <c r="BI218" s="53"/>
      <c r="BJ218" s="53"/>
      <c r="BK218" s="53"/>
    </row>
    <row r="219" spans="1:63" ht="21.6" hidden="1" customHeight="1">
      <c r="A219" s="95"/>
      <c r="B219" s="1259"/>
      <c r="C219" s="1259"/>
      <c r="D219" s="354"/>
      <c r="E219" s="354"/>
      <c r="F219" s="354"/>
      <c r="G219" s="354"/>
      <c r="H219" s="354"/>
      <c r="I219" s="354"/>
      <c r="J219" s="354"/>
      <c r="K219" s="354"/>
      <c r="L219" s="354"/>
      <c r="M219" s="354"/>
      <c r="N219" s="354"/>
      <c r="O219" s="354"/>
      <c r="P219" s="19"/>
      <c r="Q219" s="19"/>
      <c r="R219" s="19"/>
      <c r="S219" s="19"/>
      <c r="T219" s="19"/>
      <c r="U219" s="19"/>
      <c r="V219" s="19"/>
      <c r="W219" s="19"/>
      <c r="X219" s="19"/>
      <c r="Y219" s="19"/>
      <c r="Z219" s="19"/>
      <c r="AA219" s="19"/>
      <c r="AB219" s="19"/>
      <c r="AC219" s="202" t="str">
        <f>CONCATENATE(D177," ","TOTAL")</f>
        <v>STRUCTURAL CONCRETE TOTAL</v>
      </c>
      <c r="AD219" s="1260">
        <f>SUBTOTAL(9,AD178:AD218)</f>
        <v>0</v>
      </c>
      <c r="AE219" s="1260"/>
      <c r="AF219" s="1260"/>
      <c r="AG219" s="1260">
        <f>SUBTOTAL(9,AG178:AG218)</f>
        <v>0</v>
      </c>
      <c r="AH219" s="1260"/>
      <c r="AI219" s="1260"/>
      <c r="AJ219" s="1260">
        <f>SUBTOTAL(9,AJ178:AJ218)</f>
        <v>0</v>
      </c>
      <c r="AK219" s="1260"/>
      <c r="AL219" s="1260"/>
      <c r="AM219" s="1260">
        <f>SUBTOTAL(9,AM178:AM218)</f>
        <v>0</v>
      </c>
      <c r="AN219" s="1260"/>
      <c r="AO219" s="1260"/>
      <c r="AP219" s="1260"/>
      <c r="AQ219" s="1254">
        <f>SUBTOTAL(9,AQ178:AQ218)</f>
        <v>0</v>
      </c>
      <c r="AR219" s="1254"/>
      <c r="AS219" s="1254"/>
      <c r="AT219" s="1254" t="e">
        <f>SUM(AT175:AT210)</f>
        <v>#REF!</v>
      </c>
      <c r="AV219" s="74" t="str">
        <f t="shared" si="77"/>
        <v>STRUCTURAL CONCRETE</v>
      </c>
      <c r="AW219" s="308"/>
      <c r="AX219" s="321"/>
      <c r="AY219" s="321"/>
      <c r="AZ219" s="118"/>
      <c r="BA219" s="52">
        <f>BA177</f>
        <v>0</v>
      </c>
      <c r="BB219" s="52">
        <f>BB177</f>
        <v>0</v>
      </c>
      <c r="BC219" s="52">
        <f>BC177</f>
        <v>0</v>
      </c>
      <c r="BD219" s="52">
        <f>BD177</f>
        <v>0</v>
      </c>
      <c r="BE219" s="52">
        <f>BE177</f>
        <v>0</v>
      </c>
      <c r="BF219" s="52">
        <f>SUM(BF177:BF218)</f>
        <v>0</v>
      </c>
      <c r="BG219" s="28">
        <f>SUM(BG177:BG218)</f>
        <v>0</v>
      </c>
      <c r="BI219" s="52">
        <f>SUM(BI178:BI218)</f>
        <v>0</v>
      </c>
      <c r="BJ219" s="52">
        <f>SUM(BJ178:BJ218)</f>
        <v>0</v>
      </c>
      <c r="BK219" s="28">
        <f>SUM(BK178:BK218)</f>
        <v>0</v>
      </c>
    </row>
    <row r="220" spans="1:63" ht="5.0999999999999996" hidden="1" customHeight="1">
      <c r="A220" s="95"/>
      <c r="B220" s="42"/>
      <c r="C220" s="42"/>
      <c r="D220" s="353"/>
      <c r="E220" s="353"/>
      <c r="F220" s="353"/>
      <c r="G220" s="353"/>
      <c r="H220" s="353"/>
      <c r="I220" s="353"/>
      <c r="J220" s="353"/>
      <c r="K220" s="353"/>
      <c r="L220" s="353"/>
      <c r="M220" s="353"/>
      <c r="N220" s="353"/>
      <c r="O220" s="353"/>
      <c r="P220" s="44"/>
      <c r="Q220" s="44"/>
      <c r="R220" s="44"/>
      <c r="S220" s="44"/>
      <c r="T220" s="44"/>
      <c r="U220" s="45"/>
      <c r="V220" s="45"/>
      <c r="W220" s="45"/>
      <c r="X220" s="45"/>
      <c r="Y220" s="45"/>
      <c r="Z220" s="45"/>
      <c r="AA220" s="45"/>
      <c r="AB220" s="45"/>
      <c r="AC220" s="45"/>
      <c r="AD220" s="46"/>
      <c r="AE220" s="46"/>
      <c r="AF220" s="46"/>
      <c r="AG220" s="46"/>
      <c r="AH220" s="46"/>
      <c r="AI220" s="46"/>
      <c r="AJ220" s="46"/>
      <c r="AK220" s="46"/>
      <c r="AL220" s="46"/>
      <c r="AM220" s="47"/>
      <c r="AN220" s="47"/>
      <c r="AO220" s="47"/>
      <c r="AP220" s="47"/>
      <c r="AQ220" s="295"/>
      <c r="AR220" s="295"/>
      <c r="AS220" s="295"/>
      <c r="AT220" s="295"/>
      <c r="AV220" s="201" t="str">
        <f t="shared" si="77"/>
        <v>STRUCTURAL CONCRETE</v>
      </c>
      <c r="AW220" s="322"/>
      <c r="AX220" s="322"/>
      <c r="AY220" s="322"/>
      <c r="AZ220" s="201"/>
      <c r="BA220" s="53">
        <f>BA177</f>
        <v>0</v>
      </c>
      <c r="BB220" s="53">
        <f>BB177</f>
        <v>0</v>
      </c>
      <c r="BC220" s="53">
        <f>BC177</f>
        <v>0</v>
      </c>
      <c r="BD220" s="53">
        <f>BD177</f>
        <v>0</v>
      </c>
      <c r="BE220" s="53">
        <f>BE177</f>
        <v>0</v>
      </c>
      <c r="BF220" s="53"/>
      <c r="BG220" s="53"/>
      <c r="BI220" s="53"/>
      <c r="BJ220" s="53"/>
      <c r="BK220" s="53"/>
    </row>
    <row r="221" spans="1:63" ht="9.6999999999999993" hidden="1" customHeight="1">
      <c r="A221" s="95"/>
      <c r="B221" s="49"/>
      <c r="C221" s="49"/>
      <c r="D221" s="355"/>
      <c r="E221" s="355"/>
      <c r="F221" s="355"/>
      <c r="G221" s="355"/>
      <c r="H221" s="355"/>
      <c r="I221" s="355"/>
      <c r="J221" s="355"/>
      <c r="K221" s="355"/>
      <c r="L221" s="355"/>
      <c r="M221" s="355"/>
      <c r="N221" s="355"/>
      <c r="O221" s="355"/>
      <c r="P221" s="50"/>
      <c r="Q221" s="50"/>
      <c r="R221" s="50"/>
      <c r="S221" s="50"/>
      <c r="T221" s="50"/>
      <c r="U221" s="50"/>
      <c r="V221" s="50"/>
      <c r="W221" s="50"/>
      <c r="X221" s="50"/>
      <c r="Y221" s="50"/>
      <c r="Z221" s="50"/>
      <c r="AA221" s="50"/>
      <c r="AB221" s="50"/>
      <c r="AC221" s="51"/>
      <c r="AD221" s="296"/>
      <c r="AE221" s="296"/>
      <c r="AF221" s="296"/>
      <c r="AG221" s="296"/>
      <c r="AH221" s="296"/>
      <c r="AI221" s="296"/>
      <c r="AJ221" s="296"/>
      <c r="AK221" s="296"/>
      <c r="AL221" s="296"/>
      <c r="AM221" s="296"/>
      <c r="AN221" s="296"/>
      <c r="AO221" s="296"/>
      <c r="AP221" s="296"/>
      <c r="AQ221" s="297"/>
      <c r="AR221" s="297"/>
      <c r="AS221" s="297"/>
      <c r="AT221" s="297"/>
      <c r="AV221" s="203" t="str">
        <f t="shared" si="77"/>
        <v>STRUCTURAL CONCRETE</v>
      </c>
      <c r="AW221" s="325"/>
      <c r="AX221" s="344"/>
      <c r="AY221" s="344"/>
      <c r="AZ221" s="203"/>
      <c r="BA221" s="65">
        <f>BA219</f>
        <v>0</v>
      </c>
      <c r="BB221" s="65">
        <f t="shared" ref="BB221:BG221" si="109">BB219</f>
        <v>0</v>
      </c>
      <c r="BC221" s="65">
        <f>BC219</f>
        <v>0</v>
      </c>
      <c r="BD221" s="65">
        <f t="shared" si="109"/>
        <v>0</v>
      </c>
      <c r="BE221" s="65">
        <f t="shared" si="109"/>
        <v>0</v>
      </c>
      <c r="BF221" s="65">
        <f t="shared" si="109"/>
        <v>0</v>
      </c>
      <c r="BG221" s="65">
        <f t="shared" si="109"/>
        <v>0</v>
      </c>
      <c r="BI221" s="65"/>
      <c r="BJ221" s="65"/>
      <c r="BK221" s="65"/>
    </row>
    <row r="222" spans="1:63" ht="21.1" customHeight="1">
      <c r="A222" s="94" t="s">
        <v>665</v>
      </c>
      <c r="B222" s="1268"/>
      <c r="C222" s="1269"/>
      <c r="D222" s="1306" t="str">
        <f>T(N78)</f>
        <v>CONCRETE &amp; FLATWORK</v>
      </c>
      <c r="E222" s="1307"/>
      <c r="F222" s="1307"/>
      <c r="G222" s="1307"/>
      <c r="H222" s="1307"/>
      <c r="I222" s="1307"/>
      <c r="J222" s="1307"/>
      <c r="K222" s="1307"/>
      <c r="L222" s="1307"/>
      <c r="M222" s="1307"/>
      <c r="N222" s="1307"/>
      <c r="O222" s="1308"/>
      <c r="P222" s="1270"/>
      <c r="Q222" s="1270"/>
      <c r="R222" s="1270"/>
      <c r="S222" s="1271"/>
      <c r="T222" s="1272"/>
      <c r="U222" s="1273"/>
      <c r="V222" s="1273"/>
      <c r="W222" s="1273"/>
      <c r="X222" s="1273"/>
      <c r="Y222" s="1273"/>
      <c r="Z222" s="1273"/>
      <c r="AA222" s="1273"/>
      <c r="AB222" s="1273"/>
      <c r="AC222" s="1273"/>
      <c r="AD222" s="1260">
        <f>AD264</f>
        <v>0</v>
      </c>
      <c r="AE222" s="1260"/>
      <c r="AF222" s="1260"/>
      <c r="AG222" s="1260">
        <f>AG264</f>
        <v>0</v>
      </c>
      <c r="AH222" s="1260"/>
      <c r="AI222" s="1260"/>
      <c r="AJ222" s="1260">
        <f>AJ264</f>
        <v>0</v>
      </c>
      <c r="AK222" s="1260"/>
      <c r="AL222" s="1260"/>
      <c r="AM222" s="1260">
        <f>AM264</f>
        <v>0</v>
      </c>
      <c r="AN222" s="1260"/>
      <c r="AO222" s="1260"/>
      <c r="AP222" s="1260"/>
      <c r="AQ222" s="1254">
        <f>AQ264</f>
        <v>0</v>
      </c>
      <c r="AR222" s="1254"/>
      <c r="AS222" s="1254"/>
      <c r="AT222" s="1254" t="e">
        <f>SUM(#REF!)</f>
        <v>#REF!</v>
      </c>
      <c r="AV222" s="74" t="str">
        <f t="shared" ref="AV222:AV266" si="110">$D$222</f>
        <v>CONCRETE &amp; FLATWORK</v>
      </c>
      <c r="AW222" s="326"/>
      <c r="AX222" s="326"/>
      <c r="AY222" s="326"/>
      <c r="AZ222" s="327"/>
      <c r="BA222" s="28">
        <f>SUM(BA223:BA262)</f>
        <v>0</v>
      </c>
      <c r="BB222" s="28">
        <f>SUM(BB223:BB262)</f>
        <v>0</v>
      </c>
      <c r="BC222" s="28">
        <f>SUM(BC223:BC262)</f>
        <v>0</v>
      </c>
      <c r="BD222" s="28">
        <f>SUM(BD223:BD262)</f>
        <v>0</v>
      </c>
      <c r="BE222" s="28">
        <f>SUM(BE223:BE262)</f>
        <v>0</v>
      </c>
      <c r="BF222" s="28">
        <f t="shared" ref="BF222:BF262" si="111">AQ222</f>
        <v>0</v>
      </c>
      <c r="BG222" s="28">
        <f t="shared" ref="BG222:BG262" si="112">AM222</f>
        <v>0</v>
      </c>
      <c r="BI222" s="66">
        <f>AD222</f>
        <v>0</v>
      </c>
      <c r="BJ222" s="66">
        <f>AM222</f>
        <v>0</v>
      </c>
      <c r="BK222" s="66">
        <f>BJ222+BI222</f>
        <v>0</v>
      </c>
    </row>
    <row r="223" spans="1:63" hidden="1">
      <c r="A223" s="95"/>
      <c r="B223" s="1239"/>
      <c r="C223" s="1240"/>
      <c r="D223" s="1255" t="s">
        <v>550</v>
      </c>
      <c r="E223" s="1255"/>
      <c r="F223" s="1255"/>
      <c r="G223" s="1255"/>
      <c r="H223" s="1255"/>
      <c r="I223" s="1255"/>
      <c r="J223" s="1255"/>
      <c r="K223" s="1255"/>
      <c r="L223" s="1255"/>
      <c r="M223" s="1255"/>
      <c r="N223" s="1255"/>
      <c r="O223" s="1255"/>
      <c r="P223" s="1242"/>
      <c r="Q223" s="1242"/>
      <c r="R223" s="1243"/>
      <c r="S223" s="1242"/>
      <c r="T223" s="1242" t="s">
        <v>1</v>
      </c>
      <c r="U223" s="1244"/>
      <c r="V223" s="1245"/>
      <c r="W223" s="1245"/>
      <c r="X223" s="1245"/>
      <c r="Y223" s="1245"/>
      <c r="Z223" s="1245"/>
      <c r="AA223" s="1246"/>
      <c r="AB223" s="1247"/>
      <c r="AC223" s="1244"/>
      <c r="AD223" s="1248">
        <f t="shared" ref="AD223:AD262" si="113">((P223*U223)-AM223)</f>
        <v>0</v>
      </c>
      <c r="AE223" s="1248"/>
      <c r="AF223" s="1248"/>
      <c r="AG223" s="1248">
        <f>P223*X223*(1+$Y$85)</f>
        <v>0</v>
      </c>
      <c r="AH223" s="1248"/>
      <c r="AI223" s="1248"/>
      <c r="AJ223" s="1248">
        <f t="shared" ref="AJ223:AJ262" si="114">P223*AA223</f>
        <v>0</v>
      </c>
      <c r="AK223" s="1248"/>
      <c r="AL223" s="1248"/>
      <c r="AM223" s="1249">
        <f t="shared" ref="AM223:AM262" si="115">IF($B223="x",$P223*$U223,0)</f>
        <v>0</v>
      </c>
      <c r="AN223" s="1249"/>
      <c r="AO223" s="1249"/>
      <c r="AP223" s="1249"/>
      <c r="AQ223" s="1250">
        <f t="shared" ref="AQ223:AQ262" si="116">SUM(AD223:AL223)</f>
        <v>0</v>
      </c>
      <c r="AR223" s="1250"/>
      <c r="AS223" s="1250"/>
      <c r="AT223" s="1250"/>
      <c r="AV223" s="74" t="str">
        <f t="shared" si="110"/>
        <v>CONCRETE &amp; FLATWORK</v>
      </c>
      <c r="AW223" s="307"/>
      <c r="AX223" s="99"/>
      <c r="AY223" s="99"/>
      <c r="AZ223" s="305"/>
      <c r="BA223" s="28">
        <f t="shared" ref="BA223:BA262" si="117">AD223</f>
        <v>0</v>
      </c>
      <c r="BB223" s="28">
        <f>AG223</f>
        <v>0</v>
      </c>
      <c r="BC223" s="28">
        <f>AJ223</f>
        <v>0</v>
      </c>
      <c r="BD223" s="28">
        <f t="shared" ref="BD223:BD262" si="118">IF(B223="x",1,0)</f>
        <v>0</v>
      </c>
      <c r="BE223" s="28">
        <f>SUM(BA223:BC223)</f>
        <v>0</v>
      </c>
      <c r="BF223" s="28">
        <f t="shared" si="111"/>
        <v>0</v>
      </c>
      <c r="BG223" s="28">
        <f t="shared" si="112"/>
        <v>0</v>
      </c>
      <c r="BI223" s="66">
        <f>AD223</f>
        <v>0</v>
      </c>
      <c r="BJ223" s="66">
        <f t="shared" ref="BJ223:BJ262" si="119">AM223</f>
        <v>0</v>
      </c>
      <c r="BK223" s="66">
        <f>BJ223+BI223</f>
        <v>0</v>
      </c>
    </row>
    <row r="224" spans="1:63" hidden="1">
      <c r="A224" s="95"/>
      <c r="B224" s="1239"/>
      <c r="C224" s="1240"/>
      <c r="D224" s="1256" t="s">
        <v>62</v>
      </c>
      <c r="E224" s="1256"/>
      <c r="F224" s="1256"/>
      <c r="G224" s="1256"/>
      <c r="H224" s="1256"/>
      <c r="I224" s="1256"/>
      <c r="J224" s="1256"/>
      <c r="K224" s="1256"/>
      <c r="L224" s="1256"/>
      <c r="M224" s="1256"/>
      <c r="N224" s="1256"/>
      <c r="O224" s="1256"/>
      <c r="P224" s="1242"/>
      <c r="Q224" s="1242"/>
      <c r="R224" s="1243"/>
      <c r="S224" s="1242" t="s">
        <v>1</v>
      </c>
      <c r="T224" s="1242" t="s">
        <v>8</v>
      </c>
      <c r="U224" s="1244"/>
      <c r="V224" s="1245"/>
      <c r="W224" s="1245"/>
      <c r="X224" s="1245"/>
      <c r="Y224" s="1245"/>
      <c r="Z224" s="1245"/>
      <c r="AA224" s="1246"/>
      <c r="AB224" s="1247"/>
      <c r="AC224" s="1244"/>
      <c r="AD224" s="1248">
        <f t="shared" si="113"/>
        <v>0</v>
      </c>
      <c r="AE224" s="1248"/>
      <c r="AF224" s="1248"/>
      <c r="AG224" s="1248">
        <f t="shared" ref="AG224:AG262" si="120">P224*X224*(1+$Y$85)</f>
        <v>0</v>
      </c>
      <c r="AH224" s="1248"/>
      <c r="AI224" s="1248"/>
      <c r="AJ224" s="1248">
        <f t="shared" si="114"/>
        <v>0</v>
      </c>
      <c r="AK224" s="1248"/>
      <c r="AL224" s="1248"/>
      <c r="AM224" s="1249">
        <f t="shared" si="115"/>
        <v>0</v>
      </c>
      <c r="AN224" s="1249"/>
      <c r="AO224" s="1249"/>
      <c r="AP224" s="1249"/>
      <c r="AQ224" s="1250">
        <f t="shared" si="116"/>
        <v>0</v>
      </c>
      <c r="AR224" s="1250"/>
      <c r="AS224" s="1250"/>
      <c r="AT224" s="1250"/>
      <c r="AV224" s="74" t="str">
        <f t="shared" si="110"/>
        <v>CONCRETE &amp; FLATWORK</v>
      </c>
      <c r="AW224" s="307"/>
      <c r="AX224" s="99"/>
      <c r="AY224" s="99"/>
      <c r="AZ224" s="305"/>
      <c r="BA224" s="28">
        <f t="shared" si="117"/>
        <v>0</v>
      </c>
      <c r="BB224" s="28">
        <f t="shared" ref="BB224:BB262" si="121">AG224</f>
        <v>0</v>
      </c>
      <c r="BC224" s="28">
        <f t="shared" ref="BC224:BC262" si="122">AJ224</f>
        <v>0</v>
      </c>
      <c r="BD224" s="28">
        <f t="shared" si="118"/>
        <v>0</v>
      </c>
      <c r="BE224" s="28">
        <f t="shared" ref="BE224:BE240" si="123">SUM(BA224:BC224)</f>
        <v>0</v>
      </c>
      <c r="BF224" s="28">
        <f t="shared" si="111"/>
        <v>0</v>
      </c>
      <c r="BG224" s="28">
        <f t="shared" si="112"/>
        <v>0</v>
      </c>
      <c r="BI224" s="66">
        <f t="shared" ref="BI224:BI262" si="124">AD224</f>
        <v>0</v>
      </c>
      <c r="BJ224" s="66">
        <f t="shared" si="119"/>
        <v>0</v>
      </c>
      <c r="BK224" s="66">
        <f t="shared" ref="BK224:BK262" si="125">BJ224+BI224</f>
        <v>0</v>
      </c>
    </row>
    <row r="225" spans="1:63" hidden="1">
      <c r="A225" s="95"/>
      <c r="B225" s="1239"/>
      <c r="C225" s="1240"/>
      <c r="D225" s="1252" t="s">
        <v>137</v>
      </c>
      <c r="E225" s="1252"/>
      <c r="F225" s="1252"/>
      <c r="G225" s="1252"/>
      <c r="H225" s="1252"/>
      <c r="I225" s="1252"/>
      <c r="J225" s="1252"/>
      <c r="K225" s="1252"/>
      <c r="L225" s="1252"/>
      <c r="M225" s="1252"/>
      <c r="N225" s="1252"/>
      <c r="O225" s="1252"/>
      <c r="P225" s="1242"/>
      <c r="Q225" s="1242"/>
      <c r="R225" s="1243"/>
      <c r="S225" s="1242" t="s">
        <v>8</v>
      </c>
      <c r="T225" s="1242" t="s">
        <v>8</v>
      </c>
      <c r="U225" s="1244">
        <v>2</v>
      </c>
      <c r="V225" s="1245"/>
      <c r="W225" s="1245"/>
      <c r="X225" s="1245"/>
      <c r="Y225" s="1245"/>
      <c r="Z225" s="1245"/>
      <c r="AA225" s="1246"/>
      <c r="AB225" s="1247"/>
      <c r="AC225" s="1244"/>
      <c r="AD225" s="1248">
        <f t="shared" si="113"/>
        <v>0</v>
      </c>
      <c r="AE225" s="1248"/>
      <c r="AF225" s="1248"/>
      <c r="AG225" s="1248">
        <f t="shared" si="120"/>
        <v>0</v>
      </c>
      <c r="AH225" s="1248"/>
      <c r="AI225" s="1248"/>
      <c r="AJ225" s="1248">
        <f t="shared" si="114"/>
        <v>0</v>
      </c>
      <c r="AK225" s="1248"/>
      <c r="AL225" s="1248"/>
      <c r="AM225" s="1249">
        <f t="shared" si="115"/>
        <v>0</v>
      </c>
      <c r="AN225" s="1249"/>
      <c r="AO225" s="1249"/>
      <c r="AP225" s="1249"/>
      <c r="AQ225" s="1250">
        <f t="shared" si="116"/>
        <v>0</v>
      </c>
      <c r="AR225" s="1250"/>
      <c r="AS225" s="1250"/>
      <c r="AT225" s="1250"/>
      <c r="AV225" s="74" t="str">
        <f t="shared" si="110"/>
        <v>CONCRETE &amp; FLATWORK</v>
      </c>
      <c r="AW225" s="307"/>
      <c r="AX225" s="99"/>
      <c r="AY225" s="99"/>
      <c r="AZ225" s="305"/>
      <c r="BA225" s="28">
        <f t="shared" si="117"/>
        <v>0</v>
      </c>
      <c r="BB225" s="28">
        <f t="shared" si="121"/>
        <v>0</v>
      </c>
      <c r="BC225" s="28">
        <f t="shared" si="122"/>
        <v>0</v>
      </c>
      <c r="BD225" s="28">
        <f t="shared" si="118"/>
        <v>0</v>
      </c>
      <c r="BE225" s="28">
        <f t="shared" si="123"/>
        <v>0</v>
      </c>
      <c r="BF225" s="28">
        <f t="shared" si="111"/>
        <v>0</v>
      </c>
      <c r="BG225" s="28">
        <f t="shared" si="112"/>
        <v>0</v>
      </c>
      <c r="BI225" s="66">
        <f t="shared" si="124"/>
        <v>0</v>
      </c>
      <c r="BJ225" s="66">
        <f t="shared" si="119"/>
        <v>0</v>
      </c>
      <c r="BK225" s="66">
        <f t="shared" si="125"/>
        <v>0</v>
      </c>
    </row>
    <row r="226" spans="1:63" hidden="1">
      <c r="A226" s="95"/>
      <c r="B226" s="1239"/>
      <c r="C226" s="1240"/>
      <c r="D226" s="1252" t="s">
        <v>419</v>
      </c>
      <c r="E226" s="1252"/>
      <c r="F226" s="1252"/>
      <c r="G226" s="1252"/>
      <c r="H226" s="1252"/>
      <c r="I226" s="1252"/>
      <c r="J226" s="1252"/>
      <c r="K226" s="1252"/>
      <c r="L226" s="1252"/>
      <c r="M226" s="1252"/>
      <c r="N226" s="1252"/>
      <c r="O226" s="1252"/>
      <c r="P226" s="1242"/>
      <c r="Q226" s="1242"/>
      <c r="R226" s="1243"/>
      <c r="S226" s="1242" t="s">
        <v>8</v>
      </c>
      <c r="T226" s="1242" t="s">
        <v>8</v>
      </c>
      <c r="U226" s="1244">
        <v>3</v>
      </c>
      <c r="V226" s="1245"/>
      <c r="W226" s="1245"/>
      <c r="X226" s="1245">
        <v>2</v>
      </c>
      <c r="Y226" s="1245"/>
      <c r="Z226" s="1245">
        <v>1.75</v>
      </c>
      <c r="AA226" s="1246"/>
      <c r="AB226" s="1247"/>
      <c r="AC226" s="1244"/>
      <c r="AD226" s="1248">
        <f t="shared" si="113"/>
        <v>0</v>
      </c>
      <c r="AE226" s="1248"/>
      <c r="AF226" s="1248"/>
      <c r="AG226" s="1248">
        <f t="shared" si="120"/>
        <v>0</v>
      </c>
      <c r="AH226" s="1248"/>
      <c r="AI226" s="1248"/>
      <c r="AJ226" s="1248">
        <f t="shared" si="114"/>
        <v>0</v>
      </c>
      <c r="AK226" s="1248"/>
      <c r="AL226" s="1248"/>
      <c r="AM226" s="1249">
        <f t="shared" si="115"/>
        <v>0</v>
      </c>
      <c r="AN226" s="1249"/>
      <c r="AO226" s="1249"/>
      <c r="AP226" s="1249"/>
      <c r="AQ226" s="1250">
        <f t="shared" si="116"/>
        <v>0</v>
      </c>
      <c r="AR226" s="1250"/>
      <c r="AS226" s="1250"/>
      <c r="AT226" s="1250"/>
      <c r="AV226" s="74" t="str">
        <f t="shared" si="110"/>
        <v>CONCRETE &amp; FLATWORK</v>
      </c>
      <c r="AW226" s="307"/>
      <c r="AX226" s="99"/>
      <c r="AY226" s="99"/>
      <c r="AZ226" s="305"/>
      <c r="BA226" s="28">
        <f t="shared" si="117"/>
        <v>0</v>
      </c>
      <c r="BB226" s="28">
        <f t="shared" si="121"/>
        <v>0</v>
      </c>
      <c r="BC226" s="28">
        <f t="shared" si="122"/>
        <v>0</v>
      </c>
      <c r="BD226" s="28">
        <f t="shared" si="118"/>
        <v>0</v>
      </c>
      <c r="BE226" s="28">
        <f t="shared" si="123"/>
        <v>0</v>
      </c>
      <c r="BF226" s="28">
        <f t="shared" si="111"/>
        <v>0</v>
      </c>
      <c r="BG226" s="28">
        <f t="shared" si="112"/>
        <v>0</v>
      </c>
      <c r="BI226" s="66">
        <f t="shared" si="124"/>
        <v>0</v>
      </c>
      <c r="BJ226" s="66">
        <f t="shared" si="119"/>
        <v>0</v>
      </c>
      <c r="BK226" s="66">
        <f t="shared" si="125"/>
        <v>0</v>
      </c>
    </row>
    <row r="227" spans="1:63" ht="14.95" hidden="1" customHeight="1">
      <c r="A227" s="95"/>
      <c r="B227" s="1239"/>
      <c r="C227" s="1240"/>
      <c r="D227" s="1252" t="s">
        <v>420</v>
      </c>
      <c r="E227" s="1252"/>
      <c r="F227" s="1252"/>
      <c r="G227" s="1252"/>
      <c r="H227" s="1252"/>
      <c r="I227" s="1252"/>
      <c r="J227" s="1252"/>
      <c r="K227" s="1252"/>
      <c r="L227" s="1252"/>
      <c r="M227" s="1252"/>
      <c r="N227" s="1252"/>
      <c r="O227" s="1252"/>
      <c r="P227" s="1242"/>
      <c r="Q227" s="1242"/>
      <c r="R227" s="1243"/>
      <c r="S227" s="1242" t="s">
        <v>8</v>
      </c>
      <c r="T227" s="1242"/>
      <c r="U227" s="1244">
        <v>3.5</v>
      </c>
      <c r="V227" s="1245"/>
      <c r="W227" s="1245"/>
      <c r="X227" s="1245">
        <v>1.75</v>
      </c>
      <c r="Y227" s="1245"/>
      <c r="Z227" s="1245"/>
      <c r="AA227" s="1246"/>
      <c r="AB227" s="1247"/>
      <c r="AC227" s="1244"/>
      <c r="AD227" s="1248">
        <f t="shared" si="113"/>
        <v>0</v>
      </c>
      <c r="AE227" s="1248"/>
      <c r="AF227" s="1248"/>
      <c r="AG227" s="1248">
        <f t="shared" si="120"/>
        <v>0</v>
      </c>
      <c r="AH227" s="1248"/>
      <c r="AI227" s="1248"/>
      <c r="AJ227" s="1248">
        <f t="shared" si="114"/>
        <v>0</v>
      </c>
      <c r="AK227" s="1248"/>
      <c r="AL227" s="1248"/>
      <c r="AM227" s="1249">
        <f t="shared" si="115"/>
        <v>0</v>
      </c>
      <c r="AN227" s="1249"/>
      <c r="AO227" s="1249"/>
      <c r="AP227" s="1249"/>
      <c r="AQ227" s="1250">
        <f t="shared" si="116"/>
        <v>0</v>
      </c>
      <c r="AR227" s="1250"/>
      <c r="AS227" s="1250"/>
      <c r="AT227" s="1250"/>
      <c r="AV227" s="74" t="str">
        <f t="shared" si="110"/>
        <v>CONCRETE &amp; FLATWORK</v>
      </c>
      <c r="AW227" s="307"/>
      <c r="AX227" s="99"/>
      <c r="AY227" s="99"/>
      <c r="AZ227" s="305"/>
      <c r="BA227" s="28">
        <f t="shared" si="117"/>
        <v>0</v>
      </c>
      <c r="BB227" s="28">
        <f t="shared" si="121"/>
        <v>0</v>
      </c>
      <c r="BC227" s="28">
        <f t="shared" si="122"/>
        <v>0</v>
      </c>
      <c r="BD227" s="28">
        <f t="shared" si="118"/>
        <v>0</v>
      </c>
      <c r="BE227" s="28">
        <f t="shared" si="123"/>
        <v>0</v>
      </c>
      <c r="BF227" s="28">
        <f t="shared" si="111"/>
        <v>0</v>
      </c>
      <c r="BG227" s="28">
        <f t="shared" si="112"/>
        <v>0</v>
      </c>
      <c r="BI227" s="66">
        <f t="shared" si="124"/>
        <v>0</v>
      </c>
      <c r="BJ227" s="66">
        <f t="shared" si="119"/>
        <v>0</v>
      </c>
      <c r="BK227" s="66">
        <f t="shared" si="125"/>
        <v>0</v>
      </c>
    </row>
    <row r="228" spans="1:63" ht="14.95" hidden="1" customHeight="1">
      <c r="A228" s="95"/>
      <c r="B228" s="1251"/>
      <c r="C228" s="1251"/>
      <c r="D228" s="1252" t="s">
        <v>459</v>
      </c>
      <c r="E228" s="1252"/>
      <c r="F228" s="1252"/>
      <c r="G228" s="1252"/>
      <c r="H228" s="1252"/>
      <c r="I228" s="1252"/>
      <c r="J228" s="1252"/>
      <c r="K228" s="1252"/>
      <c r="L228" s="1252"/>
      <c r="M228" s="1252"/>
      <c r="N228" s="1252"/>
      <c r="O228" s="1252"/>
      <c r="P228" s="1242"/>
      <c r="Q228" s="1242"/>
      <c r="R228" s="1243"/>
      <c r="S228" s="1242" t="s">
        <v>8</v>
      </c>
      <c r="T228" s="1242"/>
      <c r="U228" s="1244">
        <v>0.25</v>
      </c>
      <c r="V228" s="1245"/>
      <c r="W228" s="1245"/>
      <c r="X228" s="1245">
        <v>0.75</v>
      </c>
      <c r="Y228" s="1245"/>
      <c r="Z228" s="1245"/>
      <c r="AA228" s="1246"/>
      <c r="AB228" s="1247"/>
      <c r="AC228" s="1244"/>
      <c r="AD228" s="1248">
        <f t="shared" si="113"/>
        <v>0</v>
      </c>
      <c r="AE228" s="1248"/>
      <c r="AF228" s="1248"/>
      <c r="AG228" s="1248">
        <f t="shared" si="120"/>
        <v>0</v>
      </c>
      <c r="AH228" s="1248"/>
      <c r="AI228" s="1248"/>
      <c r="AJ228" s="1248">
        <f t="shared" si="114"/>
        <v>0</v>
      </c>
      <c r="AK228" s="1248"/>
      <c r="AL228" s="1248"/>
      <c r="AM228" s="1249">
        <f t="shared" si="115"/>
        <v>0</v>
      </c>
      <c r="AN228" s="1249"/>
      <c r="AO228" s="1249"/>
      <c r="AP228" s="1249"/>
      <c r="AQ228" s="1250">
        <f t="shared" si="116"/>
        <v>0</v>
      </c>
      <c r="AR228" s="1250"/>
      <c r="AS228" s="1250"/>
      <c r="AT228" s="1250"/>
      <c r="AV228" s="74" t="str">
        <f t="shared" si="110"/>
        <v>CONCRETE &amp; FLATWORK</v>
      </c>
      <c r="AW228" s="307"/>
      <c r="AX228" s="99"/>
      <c r="AY228" s="99"/>
      <c r="AZ228" s="305"/>
      <c r="BA228" s="28">
        <f t="shared" si="117"/>
        <v>0</v>
      </c>
      <c r="BB228" s="28">
        <f t="shared" si="121"/>
        <v>0</v>
      </c>
      <c r="BC228" s="28">
        <f t="shared" si="122"/>
        <v>0</v>
      </c>
      <c r="BD228" s="28">
        <f t="shared" si="118"/>
        <v>0</v>
      </c>
      <c r="BE228" s="28">
        <f t="shared" si="123"/>
        <v>0</v>
      </c>
      <c r="BF228" s="28">
        <f t="shared" si="111"/>
        <v>0</v>
      </c>
      <c r="BG228" s="28">
        <f t="shared" si="112"/>
        <v>0</v>
      </c>
      <c r="BI228" s="66">
        <f t="shared" si="124"/>
        <v>0</v>
      </c>
      <c r="BJ228" s="66">
        <f t="shared" si="119"/>
        <v>0</v>
      </c>
      <c r="BK228" s="66">
        <f t="shared" si="125"/>
        <v>0</v>
      </c>
    </row>
    <row r="229" spans="1:63" ht="14.95" hidden="1" customHeight="1">
      <c r="A229" s="95"/>
      <c r="B229" s="1239"/>
      <c r="C229" s="1240"/>
      <c r="D229" s="1252"/>
      <c r="E229" s="1252"/>
      <c r="F229" s="1252"/>
      <c r="G229" s="1252"/>
      <c r="H229" s="1252"/>
      <c r="I229" s="1252"/>
      <c r="J229" s="1252"/>
      <c r="K229" s="1252"/>
      <c r="L229" s="1252"/>
      <c r="M229" s="1252"/>
      <c r="N229" s="1252"/>
      <c r="O229" s="1252"/>
      <c r="P229" s="1242"/>
      <c r="Q229" s="1242"/>
      <c r="R229" s="1243"/>
      <c r="S229" s="1242"/>
      <c r="T229" s="1242"/>
      <c r="U229" s="1244"/>
      <c r="V229" s="1245"/>
      <c r="W229" s="1245"/>
      <c r="X229" s="1245"/>
      <c r="Y229" s="1245"/>
      <c r="Z229" s="1245"/>
      <c r="AA229" s="1246"/>
      <c r="AB229" s="1247"/>
      <c r="AC229" s="1244"/>
      <c r="AD229" s="1248">
        <f t="shared" si="113"/>
        <v>0</v>
      </c>
      <c r="AE229" s="1248"/>
      <c r="AF229" s="1248"/>
      <c r="AG229" s="1248">
        <f t="shared" si="120"/>
        <v>0</v>
      </c>
      <c r="AH229" s="1248"/>
      <c r="AI229" s="1248"/>
      <c r="AJ229" s="1248">
        <f t="shared" si="114"/>
        <v>0</v>
      </c>
      <c r="AK229" s="1248"/>
      <c r="AL229" s="1248"/>
      <c r="AM229" s="1249">
        <f t="shared" si="115"/>
        <v>0</v>
      </c>
      <c r="AN229" s="1249"/>
      <c r="AO229" s="1249"/>
      <c r="AP229" s="1249"/>
      <c r="AQ229" s="1250">
        <f t="shared" si="116"/>
        <v>0</v>
      </c>
      <c r="AR229" s="1250"/>
      <c r="AS229" s="1250"/>
      <c r="AT229" s="1250"/>
      <c r="AV229" s="74" t="str">
        <f t="shared" si="110"/>
        <v>CONCRETE &amp; FLATWORK</v>
      </c>
      <c r="AW229" s="307"/>
      <c r="AX229" s="99"/>
      <c r="AY229" s="99"/>
      <c r="AZ229" s="305"/>
      <c r="BA229" s="28">
        <f t="shared" si="117"/>
        <v>0</v>
      </c>
      <c r="BB229" s="28">
        <f t="shared" si="121"/>
        <v>0</v>
      </c>
      <c r="BC229" s="28">
        <f t="shared" si="122"/>
        <v>0</v>
      </c>
      <c r="BD229" s="28">
        <f t="shared" si="118"/>
        <v>0</v>
      </c>
      <c r="BE229" s="28">
        <f t="shared" si="123"/>
        <v>0</v>
      </c>
      <c r="BF229" s="28">
        <f t="shared" si="111"/>
        <v>0</v>
      </c>
      <c r="BG229" s="28">
        <f t="shared" si="112"/>
        <v>0</v>
      </c>
      <c r="BI229" s="66">
        <f t="shared" si="124"/>
        <v>0</v>
      </c>
      <c r="BJ229" s="66">
        <f t="shared" si="119"/>
        <v>0</v>
      </c>
      <c r="BK229" s="66">
        <f t="shared" si="125"/>
        <v>0</v>
      </c>
    </row>
    <row r="230" spans="1:63" ht="14.95" hidden="1" customHeight="1">
      <c r="A230" s="95"/>
      <c r="B230" s="1251"/>
      <c r="C230" s="1251"/>
      <c r="D230" s="1255" t="s">
        <v>421</v>
      </c>
      <c r="E230" s="1255"/>
      <c r="F230" s="1255"/>
      <c r="G230" s="1255"/>
      <c r="H230" s="1255"/>
      <c r="I230" s="1255"/>
      <c r="J230" s="1255"/>
      <c r="K230" s="1255"/>
      <c r="L230" s="1255"/>
      <c r="M230" s="1255"/>
      <c r="N230" s="1255"/>
      <c r="O230" s="1255"/>
      <c r="P230" s="1242"/>
      <c r="Q230" s="1242"/>
      <c r="R230" s="1243"/>
      <c r="S230" s="1242"/>
      <c r="T230" s="1242"/>
      <c r="U230" s="1244"/>
      <c r="V230" s="1245"/>
      <c r="W230" s="1245"/>
      <c r="X230" s="1245"/>
      <c r="Y230" s="1245"/>
      <c r="Z230" s="1245"/>
      <c r="AA230" s="1246"/>
      <c r="AB230" s="1247"/>
      <c r="AC230" s="1244"/>
      <c r="AD230" s="1248">
        <f t="shared" si="113"/>
        <v>0</v>
      </c>
      <c r="AE230" s="1248"/>
      <c r="AF230" s="1248"/>
      <c r="AG230" s="1248">
        <f t="shared" si="120"/>
        <v>0</v>
      </c>
      <c r="AH230" s="1248"/>
      <c r="AI230" s="1248"/>
      <c r="AJ230" s="1248">
        <f t="shared" si="114"/>
        <v>0</v>
      </c>
      <c r="AK230" s="1248"/>
      <c r="AL230" s="1248"/>
      <c r="AM230" s="1249">
        <f t="shared" si="115"/>
        <v>0</v>
      </c>
      <c r="AN230" s="1249"/>
      <c r="AO230" s="1249"/>
      <c r="AP230" s="1249"/>
      <c r="AQ230" s="1250">
        <f t="shared" si="116"/>
        <v>0</v>
      </c>
      <c r="AR230" s="1250"/>
      <c r="AS230" s="1250"/>
      <c r="AT230" s="1250"/>
      <c r="AV230" s="74" t="str">
        <f t="shared" si="110"/>
        <v>CONCRETE &amp; FLATWORK</v>
      </c>
      <c r="AW230" s="307"/>
      <c r="AX230" s="99"/>
      <c r="AY230" s="99"/>
      <c r="AZ230" s="305"/>
      <c r="BA230" s="28">
        <f t="shared" si="117"/>
        <v>0</v>
      </c>
      <c r="BB230" s="28">
        <f t="shared" si="121"/>
        <v>0</v>
      </c>
      <c r="BC230" s="28">
        <f t="shared" si="122"/>
        <v>0</v>
      </c>
      <c r="BD230" s="28">
        <f t="shared" si="118"/>
        <v>0</v>
      </c>
      <c r="BE230" s="28">
        <f t="shared" si="123"/>
        <v>0</v>
      </c>
      <c r="BF230" s="28">
        <f t="shared" si="111"/>
        <v>0</v>
      </c>
      <c r="BG230" s="28">
        <f t="shared" si="112"/>
        <v>0</v>
      </c>
      <c r="BI230" s="66">
        <f t="shared" si="124"/>
        <v>0</v>
      </c>
      <c r="BJ230" s="66">
        <f t="shared" si="119"/>
        <v>0</v>
      </c>
      <c r="BK230" s="66">
        <f t="shared" si="125"/>
        <v>0</v>
      </c>
    </row>
    <row r="231" spans="1:63" ht="14.95" hidden="1" customHeight="1">
      <c r="A231" s="95"/>
      <c r="B231" s="1251"/>
      <c r="C231" s="1251"/>
      <c r="D231" s="1256" t="s">
        <v>422</v>
      </c>
      <c r="E231" s="1256"/>
      <c r="F231" s="1256"/>
      <c r="G231" s="1256"/>
      <c r="H231" s="1256"/>
      <c r="I231" s="1256"/>
      <c r="J231" s="1256"/>
      <c r="K231" s="1256"/>
      <c r="L231" s="1256"/>
      <c r="M231" s="1256"/>
      <c r="N231" s="1256"/>
      <c r="O231" s="1256"/>
      <c r="P231" s="1242"/>
      <c r="Q231" s="1242"/>
      <c r="R231" s="1243"/>
      <c r="S231" s="1242" t="s">
        <v>1</v>
      </c>
      <c r="T231" s="1242"/>
      <c r="U231" s="1244"/>
      <c r="V231" s="1245"/>
      <c r="W231" s="1245"/>
      <c r="X231" s="1245"/>
      <c r="Y231" s="1245"/>
      <c r="Z231" s="1245"/>
      <c r="AA231" s="1246"/>
      <c r="AB231" s="1247"/>
      <c r="AC231" s="1244"/>
      <c r="AD231" s="1248">
        <f t="shared" si="113"/>
        <v>0</v>
      </c>
      <c r="AE231" s="1248"/>
      <c r="AF231" s="1248"/>
      <c r="AG231" s="1248">
        <f t="shared" si="120"/>
        <v>0</v>
      </c>
      <c r="AH231" s="1248"/>
      <c r="AI231" s="1248"/>
      <c r="AJ231" s="1248">
        <f t="shared" si="114"/>
        <v>0</v>
      </c>
      <c r="AK231" s="1248"/>
      <c r="AL231" s="1248"/>
      <c r="AM231" s="1249">
        <f t="shared" si="115"/>
        <v>0</v>
      </c>
      <c r="AN231" s="1249"/>
      <c r="AO231" s="1249"/>
      <c r="AP231" s="1249"/>
      <c r="AQ231" s="1250">
        <f t="shared" si="116"/>
        <v>0</v>
      </c>
      <c r="AR231" s="1250"/>
      <c r="AS231" s="1250"/>
      <c r="AT231" s="1250"/>
      <c r="AV231" s="74" t="str">
        <f t="shared" si="110"/>
        <v>CONCRETE &amp; FLATWORK</v>
      </c>
      <c r="AW231" s="307"/>
      <c r="AX231" s="99"/>
      <c r="AY231" s="99"/>
      <c r="AZ231" s="305"/>
      <c r="BA231" s="28">
        <f t="shared" si="117"/>
        <v>0</v>
      </c>
      <c r="BB231" s="28">
        <f t="shared" si="121"/>
        <v>0</v>
      </c>
      <c r="BC231" s="28">
        <f t="shared" si="122"/>
        <v>0</v>
      </c>
      <c r="BD231" s="28">
        <f t="shared" si="118"/>
        <v>0</v>
      </c>
      <c r="BE231" s="28">
        <f t="shared" si="123"/>
        <v>0</v>
      </c>
      <c r="BF231" s="28">
        <f t="shared" si="111"/>
        <v>0</v>
      </c>
      <c r="BG231" s="28">
        <f t="shared" si="112"/>
        <v>0</v>
      </c>
      <c r="BI231" s="66">
        <f t="shared" si="124"/>
        <v>0</v>
      </c>
      <c r="BJ231" s="66">
        <f t="shared" si="119"/>
        <v>0</v>
      </c>
      <c r="BK231" s="66">
        <f t="shared" si="125"/>
        <v>0</v>
      </c>
    </row>
    <row r="232" spans="1:63" hidden="1">
      <c r="A232" s="95"/>
      <c r="B232" s="1251"/>
      <c r="C232" s="1251"/>
      <c r="D232" s="1252" t="s">
        <v>423</v>
      </c>
      <c r="E232" s="1252"/>
      <c r="F232" s="1252"/>
      <c r="G232" s="1252"/>
      <c r="H232" s="1252"/>
      <c r="I232" s="1252"/>
      <c r="J232" s="1252"/>
      <c r="K232" s="1252"/>
      <c r="L232" s="1252"/>
      <c r="M232" s="1252"/>
      <c r="N232" s="1252"/>
      <c r="O232" s="1252"/>
      <c r="P232" s="1242"/>
      <c r="Q232" s="1242"/>
      <c r="R232" s="1243"/>
      <c r="S232" s="1242" t="s">
        <v>19</v>
      </c>
      <c r="T232" s="1242"/>
      <c r="U232" s="1244"/>
      <c r="V232" s="1245"/>
      <c r="W232" s="1245"/>
      <c r="X232" s="1245"/>
      <c r="Y232" s="1245"/>
      <c r="Z232" s="1245"/>
      <c r="AA232" s="1246">
        <v>25</v>
      </c>
      <c r="AB232" s="1247"/>
      <c r="AC232" s="1244"/>
      <c r="AD232" s="1248">
        <f t="shared" si="113"/>
        <v>0</v>
      </c>
      <c r="AE232" s="1248"/>
      <c r="AF232" s="1248"/>
      <c r="AG232" s="1248">
        <f t="shared" si="120"/>
        <v>0</v>
      </c>
      <c r="AH232" s="1248"/>
      <c r="AI232" s="1248"/>
      <c r="AJ232" s="1248">
        <f t="shared" si="114"/>
        <v>0</v>
      </c>
      <c r="AK232" s="1248"/>
      <c r="AL232" s="1248"/>
      <c r="AM232" s="1249">
        <f t="shared" si="115"/>
        <v>0</v>
      </c>
      <c r="AN232" s="1249"/>
      <c r="AO232" s="1249"/>
      <c r="AP232" s="1249"/>
      <c r="AQ232" s="1250">
        <f t="shared" si="116"/>
        <v>0</v>
      </c>
      <c r="AR232" s="1250"/>
      <c r="AS232" s="1250"/>
      <c r="AT232" s="1250"/>
      <c r="AV232" s="74" t="str">
        <f t="shared" si="110"/>
        <v>CONCRETE &amp; FLATWORK</v>
      </c>
      <c r="AW232" s="307"/>
      <c r="AX232" s="99"/>
      <c r="AY232" s="99"/>
      <c r="AZ232" s="305"/>
      <c r="BA232" s="28">
        <f t="shared" si="117"/>
        <v>0</v>
      </c>
      <c r="BB232" s="28">
        <f t="shared" si="121"/>
        <v>0</v>
      </c>
      <c r="BC232" s="28">
        <f t="shared" si="122"/>
        <v>0</v>
      </c>
      <c r="BD232" s="28">
        <f t="shared" si="118"/>
        <v>0</v>
      </c>
      <c r="BE232" s="28">
        <f t="shared" si="123"/>
        <v>0</v>
      </c>
      <c r="BF232" s="28">
        <f t="shared" si="111"/>
        <v>0</v>
      </c>
      <c r="BG232" s="28">
        <f t="shared" si="112"/>
        <v>0</v>
      </c>
      <c r="BI232" s="66">
        <f t="shared" si="124"/>
        <v>0</v>
      </c>
      <c r="BJ232" s="66">
        <f t="shared" si="119"/>
        <v>0</v>
      </c>
      <c r="BK232" s="66">
        <f t="shared" si="125"/>
        <v>0</v>
      </c>
    </row>
    <row r="233" spans="1:63" ht="14.95" hidden="1" customHeight="1">
      <c r="A233" s="95"/>
      <c r="B233" s="1239"/>
      <c r="C233" s="1240"/>
      <c r="D233" s="1252" t="s">
        <v>424</v>
      </c>
      <c r="E233" s="1252"/>
      <c r="F233" s="1252"/>
      <c r="G233" s="1252"/>
      <c r="H233" s="1252"/>
      <c r="I233" s="1252"/>
      <c r="J233" s="1252"/>
      <c r="K233" s="1252"/>
      <c r="L233" s="1252"/>
      <c r="M233" s="1252"/>
      <c r="N233" s="1252"/>
      <c r="O233" s="1252"/>
      <c r="P233" s="1242"/>
      <c r="Q233" s="1242"/>
      <c r="R233" s="1243"/>
      <c r="S233" s="1242" t="s">
        <v>19</v>
      </c>
      <c r="T233" s="1242"/>
      <c r="U233" s="1244"/>
      <c r="V233" s="1245"/>
      <c r="W233" s="1245"/>
      <c r="X233" s="1245"/>
      <c r="Y233" s="1245"/>
      <c r="Z233" s="1245"/>
      <c r="AA233" s="1246">
        <v>30</v>
      </c>
      <c r="AB233" s="1247"/>
      <c r="AC233" s="1244"/>
      <c r="AD233" s="1248">
        <f t="shared" si="113"/>
        <v>0</v>
      </c>
      <c r="AE233" s="1248"/>
      <c r="AF233" s="1248"/>
      <c r="AG233" s="1248">
        <f t="shared" si="120"/>
        <v>0</v>
      </c>
      <c r="AH233" s="1248"/>
      <c r="AI233" s="1248"/>
      <c r="AJ233" s="1248">
        <f t="shared" si="114"/>
        <v>0</v>
      </c>
      <c r="AK233" s="1248"/>
      <c r="AL233" s="1248"/>
      <c r="AM233" s="1249">
        <f t="shared" si="115"/>
        <v>0</v>
      </c>
      <c r="AN233" s="1249"/>
      <c r="AO233" s="1249"/>
      <c r="AP233" s="1249"/>
      <c r="AQ233" s="1250">
        <f t="shared" si="116"/>
        <v>0</v>
      </c>
      <c r="AR233" s="1250"/>
      <c r="AS233" s="1250"/>
      <c r="AT233" s="1250"/>
      <c r="AV233" s="74" t="str">
        <f t="shared" si="110"/>
        <v>CONCRETE &amp; FLATWORK</v>
      </c>
      <c r="AW233" s="307"/>
      <c r="AX233" s="99"/>
      <c r="AY233" s="99"/>
      <c r="AZ233" s="305"/>
      <c r="BA233" s="28">
        <f t="shared" si="117"/>
        <v>0</v>
      </c>
      <c r="BB233" s="28">
        <f t="shared" si="121"/>
        <v>0</v>
      </c>
      <c r="BC233" s="28">
        <f t="shared" si="122"/>
        <v>0</v>
      </c>
      <c r="BD233" s="28">
        <f t="shared" si="118"/>
        <v>0</v>
      </c>
      <c r="BE233" s="28">
        <f t="shared" si="123"/>
        <v>0</v>
      </c>
      <c r="BF233" s="28">
        <f t="shared" si="111"/>
        <v>0</v>
      </c>
      <c r="BG233" s="28">
        <f t="shared" si="112"/>
        <v>0</v>
      </c>
      <c r="BI233" s="66">
        <f t="shared" si="124"/>
        <v>0</v>
      </c>
      <c r="BJ233" s="66">
        <f t="shared" si="119"/>
        <v>0</v>
      </c>
      <c r="BK233" s="66">
        <f t="shared" si="125"/>
        <v>0</v>
      </c>
    </row>
    <row r="234" spans="1:63" ht="14.95" hidden="1" customHeight="1">
      <c r="A234" s="95"/>
      <c r="B234" s="1251"/>
      <c r="C234" s="1251"/>
      <c r="D234" s="1252" t="s">
        <v>457</v>
      </c>
      <c r="E234" s="1252"/>
      <c r="F234" s="1252"/>
      <c r="G234" s="1252"/>
      <c r="H234" s="1252"/>
      <c r="I234" s="1252"/>
      <c r="J234" s="1252"/>
      <c r="K234" s="1252"/>
      <c r="L234" s="1252"/>
      <c r="M234" s="1252"/>
      <c r="N234" s="1252"/>
      <c r="O234" s="1252"/>
      <c r="P234" s="1242"/>
      <c r="Q234" s="1242"/>
      <c r="R234" s="1243"/>
      <c r="S234" s="1242" t="s">
        <v>19</v>
      </c>
      <c r="T234" s="1242"/>
      <c r="U234" s="1244"/>
      <c r="V234" s="1245"/>
      <c r="W234" s="1245"/>
      <c r="X234" s="1245"/>
      <c r="Y234" s="1245"/>
      <c r="Z234" s="1245"/>
      <c r="AA234" s="1246">
        <v>15</v>
      </c>
      <c r="AB234" s="1247"/>
      <c r="AC234" s="1244"/>
      <c r="AD234" s="1248">
        <f t="shared" si="113"/>
        <v>0</v>
      </c>
      <c r="AE234" s="1248"/>
      <c r="AF234" s="1248"/>
      <c r="AG234" s="1248">
        <f t="shared" si="120"/>
        <v>0</v>
      </c>
      <c r="AH234" s="1248"/>
      <c r="AI234" s="1248"/>
      <c r="AJ234" s="1248">
        <f t="shared" si="114"/>
        <v>0</v>
      </c>
      <c r="AK234" s="1248"/>
      <c r="AL234" s="1248"/>
      <c r="AM234" s="1249">
        <f t="shared" si="115"/>
        <v>0</v>
      </c>
      <c r="AN234" s="1249"/>
      <c r="AO234" s="1249"/>
      <c r="AP234" s="1249"/>
      <c r="AQ234" s="1250">
        <f t="shared" si="116"/>
        <v>0</v>
      </c>
      <c r="AR234" s="1250"/>
      <c r="AS234" s="1250"/>
      <c r="AT234" s="1250"/>
      <c r="AV234" s="74" t="str">
        <f t="shared" si="110"/>
        <v>CONCRETE &amp; FLATWORK</v>
      </c>
      <c r="AW234" s="307"/>
      <c r="AX234" s="99"/>
      <c r="AY234" s="99"/>
      <c r="AZ234" s="305"/>
      <c r="BA234" s="28">
        <f t="shared" si="117"/>
        <v>0</v>
      </c>
      <c r="BB234" s="28">
        <f t="shared" si="121"/>
        <v>0</v>
      </c>
      <c r="BC234" s="28">
        <f t="shared" si="122"/>
        <v>0</v>
      </c>
      <c r="BD234" s="28">
        <f t="shared" si="118"/>
        <v>0</v>
      </c>
      <c r="BE234" s="28">
        <f t="shared" si="123"/>
        <v>0</v>
      </c>
      <c r="BF234" s="28">
        <f t="shared" si="111"/>
        <v>0</v>
      </c>
      <c r="BG234" s="28">
        <f t="shared" si="112"/>
        <v>0</v>
      </c>
      <c r="BI234" s="66">
        <f t="shared" si="124"/>
        <v>0</v>
      </c>
      <c r="BJ234" s="66">
        <f t="shared" si="119"/>
        <v>0</v>
      </c>
      <c r="BK234" s="66">
        <f t="shared" si="125"/>
        <v>0</v>
      </c>
    </row>
    <row r="235" spans="1:63" ht="14.95" hidden="1" customHeight="1">
      <c r="A235" s="95"/>
      <c r="B235" s="1239"/>
      <c r="C235" s="1240"/>
      <c r="D235" s="1252" t="s">
        <v>460</v>
      </c>
      <c r="E235" s="1252"/>
      <c r="F235" s="1252"/>
      <c r="G235" s="1252"/>
      <c r="H235" s="1252"/>
      <c r="I235" s="1252"/>
      <c r="J235" s="1252"/>
      <c r="K235" s="1252"/>
      <c r="L235" s="1252"/>
      <c r="M235" s="1252"/>
      <c r="N235" s="1252"/>
      <c r="O235" s="1252"/>
      <c r="P235" s="1242"/>
      <c r="Q235" s="1242"/>
      <c r="R235" s="1243"/>
      <c r="S235" s="1242" t="s">
        <v>19</v>
      </c>
      <c r="T235" s="1242"/>
      <c r="U235" s="1244"/>
      <c r="V235" s="1245"/>
      <c r="W235" s="1245"/>
      <c r="X235" s="1245"/>
      <c r="Y235" s="1245"/>
      <c r="Z235" s="1245"/>
      <c r="AA235" s="1246">
        <v>3</v>
      </c>
      <c r="AB235" s="1247"/>
      <c r="AC235" s="1244"/>
      <c r="AD235" s="1248">
        <f t="shared" si="113"/>
        <v>0</v>
      </c>
      <c r="AE235" s="1248"/>
      <c r="AF235" s="1248"/>
      <c r="AG235" s="1248">
        <f t="shared" si="120"/>
        <v>0</v>
      </c>
      <c r="AH235" s="1248"/>
      <c r="AI235" s="1248"/>
      <c r="AJ235" s="1248">
        <f t="shared" si="114"/>
        <v>0</v>
      </c>
      <c r="AK235" s="1248"/>
      <c r="AL235" s="1248"/>
      <c r="AM235" s="1249">
        <f t="shared" si="115"/>
        <v>0</v>
      </c>
      <c r="AN235" s="1249"/>
      <c r="AO235" s="1249"/>
      <c r="AP235" s="1249"/>
      <c r="AQ235" s="1250">
        <f t="shared" si="116"/>
        <v>0</v>
      </c>
      <c r="AR235" s="1250"/>
      <c r="AS235" s="1250"/>
      <c r="AT235" s="1250"/>
      <c r="AV235" s="74" t="str">
        <f t="shared" si="110"/>
        <v>CONCRETE &amp; FLATWORK</v>
      </c>
      <c r="AW235" s="307"/>
      <c r="AX235" s="99"/>
      <c r="AY235" s="99"/>
      <c r="AZ235" s="305"/>
      <c r="BA235" s="28">
        <f t="shared" si="117"/>
        <v>0</v>
      </c>
      <c r="BB235" s="28">
        <f t="shared" si="121"/>
        <v>0</v>
      </c>
      <c r="BC235" s="28">
        <f t="shared" si="122"/>
        <v>0</v>
      </c>
      <c r="BD235" s="28">
        <f t="shared" si="118"/>
        <v>0</v>
      </c>
      <c r="BE235" s="28">
        <f t="shared" si="123"/>
        <v>0</v>
      </c>
      <c r="BF235" s="28">
        <f t="shared" si="111"/>
        <v>0</v>
      </c>
      <c r="BG235" s="28">
        <f t="shared" si="112"/>
        <v>0</v>
      </c>
      <c r="BI235" s="66">
        <f t="shared" si="124"/>
        <v>0</v>
      </c>
      <c r="BJ235" s="66">
        <f t="shared" si="119"/>
        <v>0</v>
      </c>
      <c r="BK235" s="66">
        <f t="shared" si="125"/>
        <v>0</v>
      </c>
    </row>
    <row r="236" spans="1:63" ht="14.95" hidden="1" customHeight="1">
      <c r="A236" s="95"/>
      <c r="B236" s="1251"/>
      <c r="C236" s="1251"/>
      <c r="D236" s="1252" t="s">
        <v>458</v>
      </c>
      <c r="E236" s="1252"/>
      <c r="F236" s="1252"/>
      <c r="G236" s="1252"/>
      <c r="H236" s="1252"/>
      <c r="I236" s="1252"/>
      <c r="J236" s="1252"/>
      <c r="K236" s="1252"/>
      <c r="L236" s="1252"/>
      <c r="M236" s="1252"/>
      <c r="N236" s="1252"/>
      <c r="O236" s="1252"/>
      <c r="P236" s="1242"/>
      <c r="Q236" s="1242"/>
      <c r="R236" s="1243"/>
      <c r="S236" s="1242" t="s">
        <v>19</v>
      </c>
      <c r="T236" s="1242"/>
      <c r="U236" s="1244"/>
      <c r="V236" s="1245"/>
      <c r="W236" s="1245"/>
      <c r="X236" s="1245"/>
      <c r="Y236" s="1245"/>
      <c r="Z236" s="1245"/>
      <c r="AA236" s="1246">
        <v>9</v>
      </c>
      <c r="AB236" s="1247"/>
      <c r="AC236" s="1244"/>
      <c r="AD236" s="1248">
        <f t="shared" si="113"/>
        <v>0</v>
      </c>
      <c r="AE236" s="1248"/>
      <c r="AF236" s="1248"/>
      <c r="AG236" s="1248">
        <f t="shared" si="120"/>
        <v>0</v>
      </c>
      <c r="AH236" s="1248"/>
      <c r="AI236" s="1248"/>
      <c r="AJ236" s="1248">
        <f t="shared" si="114"/>
        <v>0</v>
      </c>
      <c r="AK236" s="1248"/>
      <c r="AL236" s="1248"/>
      <c r="AM236" s="1249">
        <f t="shared" si="115"/>
        <v>0</v>
      </c>
      <c r="AN236" s="1249"/>
      <c r="AO236" s="1249"/>
      <c r="AP236" s="1249"/>
      <c r="AQ236" s="1250">
        <f t="shared" si="116"/>
        <v>0</v>
      </c>
      <c r="AR236" s="1250"/>
      <c r="AS236" s="1250"/>
      <c r="AT236" s="1250"/>
      <c r="AV236" s="74" t="str">
        <f t="shared" si="110"/>
        <v>CONCRETE &amp; FLATWORK</v>
      </c>
      <c r="AW236" s="307"/>
      <c r="AX236" s="99"/>
      <c r="AY236" s="99"/>
      <c r="AZ236" s="305"/>
      <c r="BA236" s="28">
        <f t="shared" si="117"/>
        <v>0</v>
      </c>
      <c r="BB236" s="28">
        <f t="shared" si="121"/>
        <v>0</v>
      </c>
      <c r="BC236" s="28">
        <f t="shared" si="122"/>
        <v>0</v>
      </c>
      <c r="BD236" s="28">
        <f t="shared" si="118"/>
        <v>0</v>
      </c>
      <c r="BE236" s="28">
        <f t="shared" si="123"/>
        <v>0</v>
      </c>
      <c r="BF236" s="28">
        <f t="shared" si="111"/>
        <v>0</v>
      </c>
      <c r="BG236" s="28">
        <f t="shared" si="112"/>
        <v>0</v>
      </c>
      <c r="BI236" s="66">
        <f t="shared" si="124"/>
        <v>0</v>
      </c>
      <c r="BJ236" s="66">
        <f t="shared" si="119"/>
        <v>0</v>
      </c>
      <c r="BK236" s="66">
        <f t="shared" si="125"/>
        <v>0</v>
      </c>
    </row>
    <row r="237" spans="1:63" ht="14.95" hidden="1" customHeight="1">
      <c r="A237" s="95"/>
      <c r="B237" s="1251"/>
      <c r="C237" s="1251"/>
      <c r="D237" s="1267"/>
      <c r="E237" s="1267"/>
      <c r="F237" s="1267"/>
      <c r="G237" s="1267"/>
      <c r="H237" s="1267"/>
      <c r="I237" s="1267"/>
      <c r="J237" s="1267"/>
      <c r="K237" s="1267"/>
      <c r="L237" s="1267"/>
      <c r="M237" s="1267"/>
      <c r="N237" s="1267"/>
      <c r="O237" s="1267"/>
      <c r="P237" s="1242"/>
      <c r="Q237" s="1242"/>
      <c r="R237" s="1243"/>
      <c r="S237" s="1242"/>
      <c r="T237" s="1242"/>
      <c r="U237" s="1244"/>
      <c r="V237" s="1245"/>
      <c r="W237" s="1245"/>
      <c r="X237" s="1245"/>
      <c r="Y237" s="1245"/>
      <c r="Z237" s="1245"/>
      <c r="AA237" s="1246"/>
      <c r="AB237" s="1247"/>
      <c r="AC237" s="1244"/>
      <c r="AD237" s="1248">
        <f t="shared" si="113"/>
        <v>0</v>
      </c>
      <c r="AE237" s="1248"/>
      <c r="AF237" s="1248"/>
      <c r="AG237" s="1248">
        <f t="shared" si="120"/>
        <v>0</v>
      </c>
      <c r="AH237" s="1248"/>
      <c r="AI237" s="1248"/>
      <c r="AJ237" s="1248">
        <f t="shared" si="114"/>
        <v>0</v>
      </c>
      <c r="AK237" s="1248"/>
      <c r="AL237" s="1248"/>
      <c r="AM237" s="1249">
        <f t="shared" si="115"/>
        <v>0</v>
      </c>
      <c r="AN237" s="1249"/>
      <c r="AO237" s="1249"/>
      <c r="AP237" s="1249"/>
      <c r="AQ237" s="1250">
        <f t="shared" si="116"/>
        <v>0</v>
      </c>
      <c r="AR237" s="1250"/>
      <c r="AS237" s="1250"/>
      <c r="AT237" s="1250"/>
      <c r="AV237" s="74" t="str">
        <f t="shared" si="110"/>
        <v>CONCRETE &amp; FLATWORK</v>
      </c>
      <c r="AW237" s="307"/>
      <c r="AX237" s="99"/>
      <c r="AY237" s="99"/>
      <c r="AZ237" s="305"/>
      <c r="BA237" s="28">
        <f t="shared" si="117"/>
        <v>0</v>
      </c>
      <c r="BB237" s="28">
        <f t="shared" si="121"/>
        <v>0</v>
      </c>
      <c r="BC237" s="28">
        <f t="shared" si="122"/>
        <v>0</v>
      </c>
      <c r="BD237" s="28">
        <f t="shared" si="118"/>
        <v>0</v>
      </c>
      <c r="BE237" s="28">
        <f t="shared" si="123"/>
        <v>0</v>
      </c>
      <c r="BF237" s="28">
        <f t="shared" si="111"/>
        <v>0</v>
      </c>
      <c r="BG237" s="28">
        <f t="shared" si="112"/>
        <v>0</v>
      </c>
      <c r="BI237" s="66">
        <f t="shared" si="124"/>
        <v>0</v>
      </c>
      <c r="BJ237" s="66">
        <f t="shared" si="119"/>
        <v>0</v>
      </c>
      <c r="BK237" s="66">
        <f t="shared" si="125"/>
        <v>0</v>
      </c>
    </row>
    <row r="238" spans="1:63" hidden="1">
      <c r="A238" s="95"/>
      <c r="B238" s="1251"/>
      <c r="C238" s="1251"/>
      <c r="D238" s="1255" t="s">
        <v>456</v>
      </c>
      <c r="E238" s="1255"/>
      <c r="F238" s="1255"/>
      <c r="G238" s="1255"/>
      <c r="H238" s="1255"/>
      <c r="I238" s="1255"/>
      <c r="J238" s="1255"/>
      <c r="K238" s="1255"/>
      <c r="L238" s="1255"/>
      <c r="M238" s="1255"/>
      <c r="N238" s="1255"/>
      <c r="O238" s="1255"/>
      <c r="P238" s="1242"/>
      <c r="Q238" s="1242"/>
      <c r="R238" s="1243"/>
      <c r="S238" s="1242"/>
      <c r="T238" s="1242"/>
      <c r="U238" s="1244"/>
      <c r="V238" s="1245"/>
      <c r="W238" s="1245"/>
      <c r="X238" s="1245"/>
      <c r="Y238" s="1245"/>
      <c r="Z238" s="1245"/>
      <c r="AA238" s="1246"/>
      <c r="AB238" s="1247"/>
      <c r="AC238" s="1244"/>
      <c r="AD238" s="1248">
        <f t="shared" si="113"/>
        <v>0</v>
      </c>
      <c r="AE238" s="1248"/>
      <c r="AF238" s="1248"/>
      <c r="AG238" s="1248">
        <f t="shared" si="120"/>
        <v>0</v>
      </c>
      <c r="AH238" s="1248"/>
      <c r="AI238" s="1248"/>
      <c r="AJ238" s="1248">
        <f t="shared" si="114"/>
        <v>0</v>
      </c>
      <c r="AK238" s="1248"/>
      <c r="AL238" s="1248"/>
      <c r="AM238" s="1249">
        <f t="shared" si="115"/>
        <v>0</v>
      </c>
      <c r="AN238" s="1249"/>
      <c r="AO238" s="1249"/>
      <c r="AP238" s="1249"/>
      <c r="AQ238" s="1250">
        <f t="shared" si="116"/>
        <v>0</v>
      </c>
      <c r="AR238" s="1250"/>
      <c r="AS238" s="1250"/>
      <c r="AT238" s="1250"/>
      <c r="AV238" s="74" t="str">
        <f t="shared" si="110"/>
        <v>CONCRETE &amp; FLATWORK</v>
      </c>
      <c r="AW238" s="307"/>
      <c r="AX238" s="99"/>
      <c r="AY238" s="99"/>
      <c r="AZ238" s="305"/>
      <c r="BA238" s="28">
        <f t="shared" si="117"/>
        <v>0</v>
      </c>
      <c r="BB238" s="28">
        <f t="shared" si="121"/>
        <v>0</v>
      </c>
      <c r="BC238" s="28">
        <f t="shared" si="122"/>
        <v>0</v>
      </c>
      <c r="BD238" s="28">
        <f t="shared" si="118"/>
        <v>0</v>
      </c>
      <c r="BE238" s="28">
        <f t="shared" si="123"/>
        <v>0</v>
      </c>
      <c r="BF238" s="28">
        <f t="shared" si="111"/>
        <v>0</v>
      </c>
      <c r="BG238" s="28">
        <f t="shared" si="112"/>
        <v>0</v>
      </c>
      <c r="BI238" s="66">
        <f t="shared" si="124"/>
        <v>0</v>
      </c>
      <c r="BJ238" s="66">
        <f t="shared" si="119"/>
        <v>0</v>
      </c>
      <c r="BK238" s="66">
        <f t="shared" si="125"/>
        <v>0</v>
      </c>
    </row>
    <row r="239" spans="1:63" ht="14.95" hidden="1" customHeight="1">
      <c r="A239" s="95"/>
      <c r="B239" s="1239"/>
      <c r="C239" s="1240"/>
      <c r="D239" s="1256" t="s">
        <v>453</v>
      </c>
      <c r="E239" s="1256"/>
      <c r="F239" s="1256"/>
      <c r="G239" s="1256"/>
      <c r="H239" s="1256"/>
      <c r="I239" s="1256"/>
      <c r="J239" s="1256"/>
      <c r="K239" s="1256"/>
      <c r="L239" s="1256"/>
      <c r="M239" s="1256"/>
      <c r="N239" s="1256"/>
      <c r="O239" s="1256"/>
      <c r="P239" s="1242"/>
      <c r="Q239" s="1242"/>
      <c r="R239" s="1243"/>
      <c r="S239" s="1242" t="s">
        <v>1</v>
      </c>
      <c r="T239" s="1242"/>
      <c r="U239" s="1244"/>
      <c r="V239" s="1245"/>
      <c r="W239" s="1245"/>
      <c r="X239" s="1245"/>
      <c r="Y239" s="1245"/>
      <c r="Z239" s="1245"/>
      <c r="AA239" s="1246"/>
      <c r="AB239" s="1247"/>
      <c r="AC239" s="1244"/>
      <c r="AD239" s="1248">
        <f t="shared" si="113"/>
        <v>0</v>
      </c>
      <c r="AE239" s="1248"/>
      <c r="AF239" s="1248"/>
      <c r="AG239" s="1248">
        <f t="shared" si="120"/>
        <v>0</v>
      </c>
      <c r="AH239" s="1248"/>
      <c r="AI239" s="1248"/>
      <c r="AJ239" s="1248">
        <f t="shared" si="114"/>
        <v>0</v>
      </c>
      <c r="AK239" s="1248"/>
      <c r="AL239" s="1248"/>
      <c r="AM239" s="1249">
        <f t="shared" si="115"/>
        <v>0</v>
      </c>
      <c r="AN239" s="1249"/>
      <c r="AO239" s="1249"/>
      <c r="AP239" s="1249"/>
      <c r="AQ239" s="1250">
        <f t="shared" si="116"/>
        <v>0</v>
      </c>
      <c r="AR239" s="1250"/>
      <c r="AS239" s="1250"/>
      <c r="AT239" s="1250"/>
      <c r="AV239" s="74" t="str">
        <f t="shared" si="110"/>
        <v>CONCRETE &amp; FLATWORK</v>
      </c>
      <c r="AW239" s="307"/>
      <c r="AX239" s="99"/>
      <c r="AY239" s="99"/>
      <c r="AZ239" s="305"/>
      <c r="BA239" s="28">
        <f t="shared" si="117"/>
        <v>0</v>
      </c>
      <c r="BB239" s="28">
        <f t="shared" si="121"/>
        <v>0</v>
      </c>
      <c r="BC239" s="28">
        <f t="shared" si="122"/>
        <v>0</v>
      </c>
      <c r="BD239" s="28">
        <f t="shared" si="118"/>
        <v>0</v>
      </c>
      <c r="BE239" s="28">
        <f t="shared" si="123"/>
        <v>0</v>
      </c>
      <c r="BF239" s="28">
        <f t="shared" si="111"/>
        <v>0</v>
      </c>
      <c r="BG239" s="28">
        <f t="shared" si="112"/>
        <v>0</v>
      </c>
      <c r="BI239" s="66">
        <f t="shared" si="124"/>
        <v>0</v>
      </c>
      <c r="BJ239" s="66">
        <f t="shared" si="119"/>
        <v>0</v>
      </c>
      <c r="BK239" s="66">
        <f t="shared" si="125"/>
        <v>0</v>
      </c>
    </row>
    <row r="240" spans="1:63" ht="14.95" hidden="1" customHeight="1">
      <c r="A240" s="95"/>
      <c r="B240" s="1251"/>
      <c r="C240" s="1251"/>
      <c r="D240" s="1252" t="s">
        <v>454</v>
      </c>
      <c r="E240" s="1252"/>
      <c r="F240" s="1252"/>
      <c r="G240" s="1252"/>
      <c r="H240" s="1252"/>
      <c r="I240" s="1252"/>
      <c r="J240" s="1252"/>
      <c r="K240" s="1252"/>
      <c r="L240" s="1252"/>
      <c r="M240" s="1252"/>
      <c r="N240" s="1252"/>
      <c r="O240" s="1252"/>
      <c r="P240" s="1242"/>
      <c r="Q240" s="1242"/>
      <c r="R240" s="1243"/>
      <c r="S240" s="1242" t="s">
        <v>8</v>
      </c>
      <c r="T240" s="1242"/>
      <c r="U240" s="1244">
        <v>6.5</v>
      </c>
      <c r="V240" s="1245"/>
      <c r="W240" s="1245"/>
      <c r="X240" s="1245">
        <v>3.5</v>
      </c>
      <c r="Y240" s="1245"/>
      <c r="Z240" s="1245"/>
      <c r="AA240" s="1246"/>
      <c r="AB240" s="1247"/>
      <c r="AC240" s="1244"/>
      <c r="AD240" s="1248">
        <f t="shared" si="113"/>
        <v>0</v>
      </c>
      <c r="AE240" s="1248"/>
      <c r="AF240" s="1248"/>
      <c r="AG240" s="1248">
        <f t="shared" si="120"/>
        <v>0</v>
      </c>
      <c r="AH240" s="1248"/>
      <c r="AI240" s="1248"/>
      <c r="AJ240" s="1248">
        <f t="shared" si="114"/>
        <v>0</v>
      </c>
      <c r="AK240" s="1248"/>
      <c r="AL240" s="1248"/>
      <c r="AM240" s="1249">
        <f t="shared" si="115"/>
        <v>0</v>
      </c>
      <c r="AN240" s="1249"/>
      <c r="AO240" s="1249"/>
      <c r="AP240" s="1249"/>
      <c r="AQ240" s="1250">
        <f t="shared" si="116"/>
        <v>0</v>
      </c>
      <c r="AR240" s="1250"/>
      <c r="AS240" s="1250"/>
      <c r="AT240" s="1250"/>
      <c r="AV240" s="74" t="str">
        <f t="shared" si="110"/>
        <v>CONCRETE &amp; FLATWORK</v>
      </c>
      <c r="AW240" s="307"/>
      <c r="AX240" s="99"/>
      <c r="AY240" s="99"/>
      <c r="AZ240" s="305"/>
      <c r="BA240" s="28">
        <f t="shared" si="117"/>
        <v>0</v>
      </c>
      <c r="BB240" s="28">
        <f t="shared" si="121"/>
        <v>0</v>
      </c>
      <c r="BC240" s="28">
        <f t="shared" si="122"/>
        <v>0</v>
      </c>
      <c r="BD240" s="28">
        <f t="shared" si="118"/>
        <v>0</v>
      </c>
      <c r="BE240" s="28">
        <f t="shared" si="123"/>
        <v>0</v>
      </c>
      <c r="BF240" s="28">
        <f t="shared" si="111"/>
        <v>0</v>
      </c>
      <c r="BG240" s="28">
        <f t="shared" si="112"/>
        <v>0</v>
      </c>
      <c r="BI240" s="66">
        <f t="shared" si="124"/>
        <v>0</v>
      </c>
      <c r="BJ240" s="66">
        <f t="shared" si="119"/>
        <v>0</v>
      </c>
      <c r="BK240" s="66">
        <f t="shared" si="125"/>
        <v>0</v>
      </c>
    </row>
    <row r="241" spans="1:63" ht="14.95" hidden="1" customHeight="1">
      <c r="A241" s="95"/>
      <c r="B241" s="1239"/>
      <c r="C241" s="1240"/>
      <c r="D241" s="1252" t="s">
        <v>455</v>
      </c>
      <c r="E241" s="1252"/>
      <c r="F241" s="1252"/>
      <c r="G241" s="1252"/>
      <c r="H241" s="1252"/>
      <c r="I241" s="1252"/>
      <c r="J241" s="1252"/>
      <c r="K241" s="1252"/>
      <c r="L241" s="1252"/>
      <c r="M241" s="1252"/>
      <c r="N241" s="1252"/>
      <c r="O241" s="1252"/>
      <c r="P241" s="1242"/>
      <c r="Q241" s="1242"/>
      <c r="R241" s="1243"/>
      <c r="S241" s="1242" t="s">
        <v>8</v>
      </c>
      <c r="T241" s="1242"/>
      <c r="U241" s="1244">
        <v>9.5</v>
      </c>
      <c r="V241" s="1245"/>
      <c r="W241" s="1245"/>
      <c r="X241" s="1245">
        <v>6</v>
      </c>
      <c r="Y241" s="1245"/>
      <c r="Z241" s="1245"/>
      <c r="AA241" s="1246"/>
      <c r="AB241" s="1247"/>
      <c r="AC241" s="1244"/>
      <c r="AD241" s="1248">
        <f t="shared" si="113"/>
        <v>0</v>
      </c>
      <c r="AE241" s="1248"/>
      <c r="AF241" s="1248"/>
      <c r="AG241" s="1248">
        <f t="shared" si="120"/>
        <v>0</v>
      </c>
      <c r="AH241" s="1248"/>
      <c r="AI241" s="1248"/>
      <c r="AJ241" s="1248">
        <f t="shared" si="114"/>
        <v>0</v>
      </c>
      <c r="AK241" s="1248"/>
      <c r="AL241" s="1248"/>
      <c r="AM241" s="1249">
        <f t="shared" si="115"/>
        <v>0</v>
      </c>
      <c r="AN241" s="1249"/>
      <c r="AO241" s="1249"/>
      <c r="AP241" s="1249"/>
      <c r="AQ241" s="1250">
        <f t="shared" si="116"/>
        <v>0</v>
      </c>
      <c r="AR241" s="1250"/>
      <c r="AS241" s="1250"/>
      <c r="AT241" s="1250"/>
      <c r="AV241" s="74" t="str">
        <f t="shared" si="110"/>
        <v>CONCRETE &amp; FLATWORK</v>
      </c>
      <c r="AW241" s="307"/>
      <c r="AX241" s="99"/>
      <c r="AY241" s="99"/>
      <c r="AZ241" s="305"/>
      <c r="BA241" s="28">
        <f t="shared" si="117"/>
        <v>0</v>
      </c>
      <c r="BB241" s="28">
        <f t="shared" si="121"/>
        <v>0</v>
      </c>
      <c r="BC241" s="28">
        <f t="shared" si="122"/>
        <v>0</v>
      </c>
      <c r="BD241" s="28">
        <f t="shared" si="118"/>
        <v>0</v>
      </c>
      <c r="BE241" s="28">
        <f t="shared" ref="BE241:BE262" si="126">SUM(BA241:BC241)</f>
        <v>0</v>
      </c>
      <c r="BF241" s="28">
        <f t="shared" si="111"/>
        <v>0</v>
      </c>
      <c r="BG241" s="28">
        <f t="shared" si="112"/>
        <v>0</v>
      </c>
      <c r="BI241" s="66">
        <f t="shared" si="124"/>
        <v>0</v>
      </c>
      <c r="BJ241" s="66">
        <f t="shared" si="119"/>
        <v>0</v>
      </c>
      <c r="BK241" s="66">
        <f t="shared" si="125"/>
        <v>0</v>
      </c>
    </row>
    <row r="242" spans="1:63" ht="14.95" hidden="1" customHeight="1">
      <c r="A242" s="95"/>
      <c r="B242" s="1251"/>
      <c r="C242" s="1251"/>
      <c r="D242" s="1252"/>
      <c r="E242" s="1252"/>
      <c r="F242" s="1252"/>
      <c r="G242" s="1252"/>
      <c r="H242" s="1252"/>
      <c r="I242" s="1252"/>
      <c r="J242" s="1252"/>
      <c r="K242" s="1252"/>
      <c r="L242" s="1252"/>
      <c r="M242" s="1252"/>
      <c r="N242" s="1252"/>
      <c r="O242" s="1252"/>
      <c r="P242" s="1242"/>
      <c r="Q242" s="1242"/>
      <c r="R242" s="1243"/>
      <c r="S242" s="1242"/>
      <c r="T242" s="1242"/>
      <c r="U242" s="1244"/>
      <c r="V242" s="1245"/>
      <c r="W242" s="1245"/>
      <c r="X242" s="1245"/>
      <c r="Y242" s="1245"/>
      <c r="Z242" s="1245"/>
      <c r="AA242" s="1246"/>
      <c r="AB242" s="1247"/>
      <c r="AC242" s="1244"/>
      <c r="AD242" s="1248">
        <f t="shared" ref="AD242:AD251" si="127">((P242*U242)-AM242)</f>
        <v>0</v>
      </c>
      <c r="AE242" s="1248"/>
      <c r="AF242" s="1248"/>
      <c r="AG242" s="1248">
        <f t="shared" si="120"/>
        <v>0</v>
      </c>
      <c r="AH242" s="1248"/>
      <c r="AI242" s="1248"/>
      <c r="AJ242" s="1248">
        <f t="shared" ref="AJ242:AJ251" si="128">P242*AA242</f>
        <v>0</v>
      </c>
      <c r="AK242" s="1248"/>
      <c r="AL242" s="1248"/>
      <c r="AM242" s="1249">
        <f t="shared" si="115"/>
        <v>0</v>
      </c>
      <c r="AN242" s="1249"/>
      <c r="AO242" s="1249"/>
      <c r="AP242" s="1249"/>
      <c r="AQ242" s="1250">
        <f t="shared" ref="AQ242:AQ251" si="129">SUM(AD242:AL242)</f>
        <v>0</v>
      </c>
      <c r="AR242" s="1250"/>
      <c r="AS242" s="1250"/>
      <c r="AT242" s="1250"/>
      <c r="AV242" s="74" t="str">
        <f t="shared" si="110"/>
        <v>CONCRETE &amp; FLATWORK</v>
      </c>
      <c r="AW242" s="307"/>
      <c r="AX242" s="99"/>
      <c r="AY242" s="99"/>
      <c r="AZ242" s="305"/>
      <c r="BA242" s="28">
        <f t="shared" ref="BA242:BA251" si="130">AD242</f>
        <v>0</v>
      </c>
      <c r="BB242" s="28">
        <f t="shared" ref="BB242:BB251" si="131">AG242</f>
        <v>0</v>
      </c>
      <c r="BC242" s="28">
        <f t="shared" ref="BC242:BC251" si="132">AJ242</f>
        <v>0</v>
      </c>
      <c r="BD242" s="28">
        <f t="shared" ref="BD242:BD251" si="133">IF(B242="x",1,0)</f>
        <v>0</v>
      </c>
      <c r="BE242" s="28">
        <f t="shared" si="126"/>
        <v>0</v>
      </c>
      <c r="BF242" s="28">
        <f t="shared" ref="BF242:BF251" si="134">AQ242</f>
        <v>0</v>
      </c>
      <c r="BG242" s="28">
        <f t="shared" ref="BG242:BG251" si="135">AM242</f>
        <v>0</v>
      </c>
      <c r="BI242" s="66">
        <f t="shared" ref="BI242:BI251" si="136">AD242</f>
        <v>0</v>
      </c>
      <c r="BJ242" s="66">
        <f t="shared" ref="BJ242:BJ251" si="137">AM242</f>
        <v>0</v>
      </c>
      <c r="BK242" s="66">
        <f t="shared" ref="BK242:BK251" si="138">BJ242+BI242</f>
        <v>0</v>
      </c>
    </row>
    <row r="243" spans="1:63" ht="14.95" hidden="1" customHeight="1">
      <c r="A243" s="95"/>
      <c r="B243" s="1251"/>
      <c r="C243" s="1251"/>
      <c r="D243" s="1252"/>
      <c r="E243" s="1252"/>
      <c r="F243" s="1252"/>
      <c r="G243" s="1252"/>
      <c r="H243" s="1252"/>
      <c r="I243" s="1252"/>
      <c r="J243" s="1252"/>
      <c r="K243" s="1252"/>
      <c r="L243" s="1252"/>
      <c r="M243" s="1252"/>
      <c r="N243" s="1252"/>
      <c r="O243" s="1252"/>
      <c r="P243" s="1242"/>
      <c r="Q243" s="1242"/>
      <c r="R243" s="1243"/>
      <c r="S243" s="1242"/>
      <c r="T243" s="1242"/>
      <c r="U243" s="1244"/>
      <c r="V243" s="1245"/>
      <c r="W243" s="1245"/>
      <c r="X243" s="1245"/>
      <c r="Y243" s="1245"/>
      <c r="Z243" s="1245"/>
      <c r="AA243" s="1246"/>
      <c r="AB243" s="1247"/>
      <c r="AC243" s="1244"/>
      <c r="AD243" s="1248">
        <f t="shared" si="127"/>
        <v>0</v>
      </c>
      <c r="AE243" s="1248"/>
      <c r="AF243" s="1248"/>
      <c r="AG243" s="1248">
        <f t="shared" si="120"/>
        <v>0</v>
      </c>
      <c r="AH243" s="1248"/>
      <c r="AI243" s="1248"/>
      <c r="AJ243" s="1248">
        <f t="shared" si="128"/>
        <v>0</v>
      </c>
      <c r="AK243" s="1248"/>
      <c r="AL243" s="1248"/>
      <c r="AM243" s="1249">
        <f t="shared" si="115"/>
        <v>0</v>
      </c>
      <c r="AN243" s="1249"/>
      <c r="AO243" s="1249"/>
      <c r="AP243" s="1249"/>
      <c r="AQ243" s="1250">
        <f t="shared" si="129"/>
        <v>0</v>
      </c>
      <c r="AR243" s="1250"/>
      <c r="AS243" s="1250"/>
      <c r="AT243" s="1250"/>
      <c r="AV243" s="74" t="str">
        <f t="shared" si="110"/>
        <v>CONCRETE &amp; FLATWORK</v>
      </c>
      <c r="AW243" s="307"/>
      <c r="AX243" s="99"/>
      <c r="AY243" s="99"/>
      <c r="AZ243" s="305"/>
      <c r="BA243" s="28">
        <f t="shared" si="130"/>
        <v>0</v>
      </c>
      <c r="BB243" s="28">
        <f t="shared" si="131"/>
        <v>0</v>
      </c>
      <c r="BC243" s="28">
        <f t="shared" si="132"/>
        <v>0</v>
      </c>
      <c r="BD243" s="28">
        <f t="shared" si="133"/>
        <v>0</v>
      </c>
      <c r="BE243" s="28">
        <f t="shared" si="126"/>
        <v>0</v>
      </c>
      <c r="BF243" s="28">
        <f t="shared" si="134"/>
        <v>0</v>
      </c>
      <c r="BG243" s="28">
        <f t="shared" si="135"/>
        <v>0</v>
      </c>
      <c r="BI243" s="66">
        <f t="shared" si="136"/>
        <v>0</v>
      </c>
      <c r="BJ243" s="66">
        <f t="shared" si="137"/>
        <v>0</v>
      </c>
      <c r="BK243" s="66">
        <f t="shared" si="138"/>
        <v>0</v>
      </c>
    </row>
    <row r="244" spans="1:63" ht="14.95" hidden="1" customHeight="1">
      <c r="A244" s="95"/>
      <c r="B244" s="1251"/>
      <c r="C244" s="1251"/>
      <c r="D244" s="1252"/>
      <c r="E244" s="1252"/>
      <c r="F244" s="1252"/>
      <c r="G244" s="1252"/>
      <c r="H244" s="1252"/>
      <c r="I244" s="1252"/>
      <c r="J244" s="1252"/>
      <c r="K244" s="1252"/>
      <c r="L244" s="1252"/>
      <c r="M244" s="1252"/>
      <c r="N244" s="1252"/>
      <c r="O244" s="1252"/>
      <c r="P244" s="1242"/>
      <c r="Q244" s="1242"/>
      <c r="R244" s="1243"/>
      <c r="S244" s="1242"/>
      <c r="T244" s="1242"/>
      <c r="U244" s="1244"/>
      <c r="V244" s="1245"/>
      <c r="W244" s="1245"/>
      <c r="X244" s="1245"/>
      <c r="Y244" s="1245"/>
      <c r="Z244" s="1245"/>
      <c r="AA244" s="1246"/>
      <c r="AB244" s="1247"/>
      <c r="AC244" s="1244"/>
      <c r="AD244" s="1248">
        <f t="shared" si="127"/>
        <v>0</v>
      </c>
      <c r="AE244" s="1248"/>
      <c r="AF244" s="1248"/>
      <c r="AG244" s="1248">
        <f t="shared" si="120"/>
        <v>0</v>
      </c>
      <c r="AH244" s="1248"/>
      <c r="AI244" s="1248"/>
      <c r="AJ244" s="1248">
        <f t="shared" si="128"/>
        <v>0</v>
      </c>
      <c r="AK244" s="1248"/>
      <c r="AL244" s="1248"/>
      <c r="AM244" s="1249">
        <f t="shared" si="115"/>
        <v>0</v>
      </c>
      <c r="AN244" s="1249"/>
      <c r="AO244" s="1249"/>
      <c r="AP244" s="1249"/>
      <c r="AQ244" s="1250">
        <f t="shared" si="129"/>
        <v>0</v>
      </c>
      <c r="AR244" s="1250"/>
      <c r="AS244" s="1250"/>
      <c r="AT244" s="1250"/>
      <c r="AV244" s="74" t="str">
        <f t="shared" si="110"/>
        <v>CONCRETE &amp; FLATWORK</v>
      </c>
      <c r="AW244" s="307"/>
      <c r="AX244" s="99"/>
      <c r="AY244" s="99"/>
      <c r="AZ244" s="305"/>
      <c r="BA244" s="28">
        <f t="shared" si="130"/>
        <v>0</v>
      </c>
      <c r="BB244" s="28">
        <f t="shared" si="131"/>
        <v>0</v>
      </c>
      <c r="BC244" s="28">
        <f t="shared" si="132"/>
        <v>0</v>
      </c>
      <c r="BD244" s="28">
        <f t="shared" si="133"/>
        <v>0</v>
      </c>
      <c r="BE244" s="28">
        <f t="shared" si="126"/>
        <v>0</v>
      </c>
      <c r="BF244" s="28">
        <f t="shared" si="134"/>
        <v>0</v>
      </c>
      <c r="BG244" s="28">
        <f t="shared" si="135"/>
        <v>0</v>
      </c>
      <c r="BI244" s="66">
        <f t="shared" si="136"/>
        <v>0</v>
      </c>
      <c r="BJ244" s="66">
        <f t="shared" si="137"/>
        <v>0</v>
      </c>
      <c r="BK244" s="66">
        <f t="shared" si="138"/>
        <v>0</v>
      </c>
    </row>
    <row r="245" spans="1:63" ht="14.95" hidden="1" customHeight="1">
      <c r="A245" s="95"/>
      <c r="B245" s="1251"/>
      <c r="C245" s="1251"/>
      <c r="D245" s="1252"/>
      <c r="E245" s="1252"/>
      <c r="F245" s="1252"/>
      <c r="G245" s="1252"/>
      <c r="H245" s="1252"/>
      <c r="I245" s="1252"/>
      <c r="J245" s="1252"/>
      <c r="K245" s="1252"/>
      <c r="L245" s="1252"/>
      <c r="M245" s="1252"/>
      <c r="N245" s="1252"/>
      <c r="O245" s="1252"/>
      <c r="P245" s="1242"/>
      <c r="Q245" s="1242"/>
      <c r="R245" s="1243"/>
      <c r="S245" s="1242"/>
      <c r="T245" s="1242"/>
      <c r="U245" s="1244"/>
      <c r="V245" s="1245"/>
      <c r="W245" s="1245"/>
      <c r="X245" s="1245"/>
      <c r="Y245" s="1245"/>
      <c r="Z245" s="1245"/>
      <c r="AA245" s="1246"/>
      <c r="AB245" s="1247"/>
      <c r="AC245" s="1244"/>
      <c r="AD245" s="1248">
        <f t="shared" si="127"/>
        <v>0</v>
      </c>
      <c r="AE245" s="1248"/>
      <c r="AF245" s="1248"/>
      <c r="AG245" s="1248">
        <f t="shared" si="120"/>
        <v>0</v>
      </c>
      <c r="AH245" s="1248"/>
      <c r="AI245" s="1248"/>
      <c r="AJ245" s="1248">
        <f t="shared" si="128"/>
        <v>0</v>
      </c>
      <c r="AK245" s="1248"/>
      <c r="AL245" s="1248"/>
      <c r="AM245" s="1249">
        <f t="shared" si="115"/>
        <v>0</v>
      </c>
      <c r="AN245" s="1249"/>
      <c r="AO245" s="1249"/>
      <c r="AP245" s="1249"/>
      <c r="AQ245" s="1250">
        <f t="shared" si="129"/>
        <v>0</v>
      </c>
      <c r="AR245" s="1250"/>
      <c r="AS245" s="1250"/>
      <c r="AT245" s="1250"/>
      <c r="AV245" s="74" t="str">
        <f t="shared" si="110"/>
        <v>CONCRETE &amp; FLATWORK</v>
      </c>
      <c r="AW245" s="307"/>
      <c r="AX245" s="99"/>
      <c r="AY245" s="99"/>
      <c r="AZ245" s="305"/>
      <c r="BA245" s="28">
        <f t="shared" si="130"/>
        <v>0</v>
      </c>
      <c r="BB245" s="28">
        <f t="shared" si="131"/>
        <v>0</v>
      </c>
      <c r="BC245" s="28">
        <f t="shared" si="132"/>
        <v>0</v>
      </c>
      <c r="BD245" s="28">
        <f t="shared" si="133"/>
        <v>0</v>
      </c>
      <c r="BE245" s="28">
        <f t="shared" si="126"/>
        <v>0</v>
      </c>
      <c r="BF245" s="28">
        <f t="shared" si="134"/>
        <v>0</v>
      </c>
      <c r="BG245" s="28">
        <f t="shared" si="135"/>
        <v>0</v>
      </c>
      <c r="BI245" s="66">
        <f t="shared" si="136"/>
        <v>0</v>
      </c>
      <c r="BJ245" s="66">
        <f t="shared" si="137"/>
        <v>0</v>
      </c>
      <c r="BK245" s="66">
        <f t="shared" si="138"/>
        <v>0</v>
      </c>
    </row>
    <row r="246" spans="1:63" ht="14.95" hidden="1" customHeight="1">
      <c r="A246" s="95"/>
      <c r="B246" s="1251"/>
      <c r="C246" s="1251"/>
      <c r="D246" s="1252"/>
      <c r="E246" s="1252"/>
      <c r="F246" s="1252"/>
      <c r="G246" s="1252"/>
      <c r="H246" s="1252"/>
      <c r="I246" s="1252"/>
      <c r="J246" s="1252"/>
      <c r="K246" s="1252"/>
      <c r="L246" s="1252"/>
      <c r="M246" s="1252"/>
      <c r="N246" s="1252"/>
      <c r="O246" s="1252"/>
      <c r="P246" s="1242"/>
      <c r="Q246" s="1242"/>
      <c r="R246" s="1243"/>
      <c r="S246" s="1242"/>
      <c r="T246" s="1242"/>
      <c r="U246" s="1244"/>
      <c r="V246" s="1245"/>
      <c r="W246" s="1245"/>
      <c r="X246" s="1245"/>
      <c r="Y246" s="1245"/>
      <c r="Z246" s="1245"/>
      <c r="AA246" s="1246"/>
      <c r="AB246" s="1247"/>
      <c r="AC246" s="1244"/>
      <c r="AD246" s="1248">
        <f t="shared" si="127"/>
        <v>0</v>
      </c>
      <c r="AE246" s="1248"/>
      <c r="AF246" s="1248"/>
      <c r="AG246" s="1248">
        <f t="shared" si="120"/>
        <v>0</v>
      </c>
      <c r="AH246" s="1248"/>
      <c r="AI246" s="1248"/>
      <c r="AJ246" s="1248">
        <f t="shared" si="128"/>
        <v>0</v>
      </c>
      <c r="AK246" s="1248"/>
      <c r="AL246" s="1248"/>
      <c r="AM246" s="1249">
        <f t="shared" si="115"/>
        <v>0</v>
      </c>
      <c r="AN246" s="1249"/>
      <c r="AO246" s="1249"/>
      <c r="AP246" s="1249"/>
      <c r="AQ246" s="1250">
        <f t="shared" si="129"/>
        <v>0</v>
      </c>
      <c r="AR246" s="1250"/>
      <c r="AS246" s="1250"/>
      <c r="AT246" s="1250"/>
      <c r="AV246" s="74" t="str">
        <f t="shared" si="110"/>
        <v>CONCRETE &amp; FLATWORK</v>
      </c>
      <c r="AW246" s="307"/>
      <c r="AX246" s="99"/>
      <c r="AY246" s="99"/>
      <c r="AZ246" s="305"/>
      <c r="BA246" s="28">
        <f t="shared" si="130"/>
        <v>0</v>
      </c>
      <c r="BB246" s="28">
        <f t="shared" si="131"/>
        <v>0</v>
      </c>
      <c r="BC246" s="28">
        <f t="shared" si="132"/>
        <v>0</v>
      </c>
      <c r="BD246" s="28">
        <f t="shared" si="133"/>
        <v>0</v>
      </c>
      <c r="BE246" s="28">
        <f t="shared" si="126"/>
        <v>0</v>
      </c>
      <c r="BF246" s="28">
        <f t="shared" si="134"/>
        <v>0</v>
      </c>
      <c r="BG246" s="28">
        <f t="shared" si="135"/>
        <v>0</v>
      </c>
      <c r="BI246" s="66">
        <f t="shared" si="136"/>
        <v>0</v>
      </c>
      <c r="BJ246" s="66">
        <f t="shared" si="137"/>
        <v>0</v>
      </c>
      <c r="BK246" s="66">
        <f t="shared" si="138"/>
        <v>0</v>
      </c>
    </row>
    <row r="247" spans="1:63" ht="14.95" hidden="1" customHeight="1">
      <c r="A247" s="95"/>
      <c r="B247" s="1251"/>
      <c r="C247" s="1251"/>
      <c r="D247" s="1252"/>
      <c r="E247" s="1252"/>
      <c r="F247" s="1252"/>
      <c r="G247" s="1252"/>
      <c r="H247" s="1252"/>
      <c r="I247" s="1252"/>
      <c r="J247" s="1252"/>
      <c r="K247" s="1252"/>
      <c r="L247" s="1252"/>
      <c r="M247" s="1252"/>
      <c r="N247" s="1252"/>
      <c r="O247" s="1252"/>
      <c r="P247" s="1242"/>
      <c r="Q247" s="1242"/>
      <c r="R247" s="1243"/>
      <c r="S247" s="1242"/>
      <c r="T247" s="1242"/>
      <c r="U247" s="1244"/>
      <c r="V247" s="1245"/>
      <c r="W247" s="1245"/>
      <c r="X247" s="1245"/>
      <c r="Y247" s="1245"/>
      <c r="Z247" s="1245"/>
      <c r="AA247" s="1246"/>
      <c r="AB247" s="1247"/>
      <c r="AC247" s="1244"/>
      <c r="AD247" s="1248">
        <f t="shared" si="127"/>
        <v>0</v>
      </c>
      <c r="AE247" s="1248"/>
      <c r="AF247" s="1248"/>
      <c r="AG247" s="1248">
        <f t="shared" si="120"/>
        <v>0</v>
      </c>
      <c r="AH247" s="1248"/>
      <c r="AI247" s="1248"/>
      <c r="AJ247" s="1248">
        <f t="shared" si="128"/>
        <v>0</v>
      </c>
      <c r="AK247" s="1248"/>
      <c r="AL247" s="1248"/>
      <c r="AM247" s="1249">
        <f t="shared" si="115"/>
        <v>0</v>
      </c>
      <c r="AN247" s="1249"/>
      <c r="AO247" s="1249"/>
      <c r="AP247" s="1249"/>
      <c r="AQ247" s="1250">
        <f t="shared" si="129"/>
        <v>0</v>
      </c>
      <c r="AR247" s="1250"/>
      <c r="AS247" s="1250"/>
      <c r="AT247" s="1250"/>
      <c r="AV247" s="74" t="str">
        <f t="shared" si="110"/>
        <v>CONCRETE &amp; FLATWORK</v>
      </c>
      <c r="AW247" s="307"/>
      <c r="AX247" s="99"/>
      <c r="AY247" s="99"/>
      <c r="AZ247" s="305"/>
      <c r="BA247" s="28">
        <f t="shared" si="130"/>
        <v>0</v>
      </c>
      <c r="BB247" s="28">
        <f t="shared" si="131"/>
        <v>0</v>
      </c>
      <c r="BC247" s="28">
        <f t="shared" si="132"/>
        <v>0</v>
      </c>
      <c r="BD247" s="28">
        <f t="shared" si="133"/>
        <v>0</v>
      </c>
      <c r="BE247" s="28">
        <f t="shared" si="126"/>
        <v>0</v>
      </c>
      <c r="BF247" s="28">
        <f t="shared" si="134"/>
        <v>0</v>
      </c>
      <c r="BG247" s="28">
        <f t="shared" si="135"/>
        <v>0</v>
      </c>
      <c r="BI247" s="66">
        <f t="shared" si="136"/>
        <v>0</v>
      </c>
      <c r="BJ247" s="66">
        <f t="shared" si="137"/>
        <v>0</v>
      </c>
      <c r="BK247" s="66">
        <f t="shared" si="138"/>
        <v>0</v>
      </c>
    </row>
    <row r="248" spans="1:63" ht="14.95" hidden="1" customHeight="1">
      <c r="A248" s="95"/>
      <c r="B248" s="1251"/>
      <c r="C248" s="1251"/>
      <c r="D248" s="1252"/>
      <c r="E248" s="1252"/>
      <c r="F248" s="1252"/>
      <c r="G248" s="1252"/>
      <c r="H248" s="1252"/>
      <c r="I248" s="1252"/>
      <c r="J248" s="1252"/>
      <c r="K248" s="1252"/>
      <c r="L248" s="1252"/>
      <c r="M248" s="1252"/>
      <c r="N248" s="1252"/>
      <c r="O248" s="1252"/>
      <c r="P248" s="1242"/>
      <c r="Q248" s="1242"/>
      <c r="R248" s="1243"/>
      <c r="S248" s="1242"/>
      <c r="T248" s="1242"/>
      <c r="U248" s="1244"/>
      <c r="V248" s="1245"/>
      <c r="W248" s="1245"/>
      <c r="X248" s="1245"/>
      <c r="Y248" s="1245"/>
      <c r="Z248" s="1245"/>
      <c r="AA248" s="1246"/>
      <c r="AB248" s="1247"/>
      <c r="AC248" s="1244"/>
      <c r="AD248" s="1248">
        <f t="shared" si="127"/>
        <v>0</v>
      </c>
      <c r="AE248" s="1248"/>
      <c r="AF248" s="1248"/>
      <c r="AG248" s="1248">
        <f t="shared" si="120"/>
        <v>0</v>
      </c>
      <c r="AH248" s="1248"/>
      <c r="AI248" s="1248"/>
      <c r="AJ248" s="1248">
        <f t="shared" si="128"/>
        <v>0</v>
      </c>
      <c r="AK248" s="1248"/>
      <c r="AL248" s="1248"/>
      <c r="AM248" s="1249">
        <f t="shared" si="115"/>
        <v>0</v>
      </c>
      <c r="AN248" s="1249"/>
      <c r="AO248" s="1249"/>
      <c r="AP248" s="1249"/>
      <c r="AQ248" s="1250">
        <f t="shared" si="129"/>
        <v>0</v>
      </c>
      <c r="AR248" s="1250"/>
      <c r="AS248" s="1250"/>
      <c r="AT248" s="1250"/>
      <c r="AV248" s="74" t="str">
        <f t="shared" si="110"/>
        <v>CONCRETE &amp; FLATWORK</v>
      </c>
      <c r="AW248" s="307"/>
      <c r="AX248" s="99"/>
      <c r="AY248" s="99"/>
      <c r="AZ248" s="305"/>
      <c r="BA248" s="28">
        <f t="shared" si="130"/>
        <v>0</v>
      </c>
      <c r="BB248" s="28">
        <f t="shared" si="131"/>
        <v>0</v>
      </c>
      <c r="BC248" s="28">
        <f t="shared" si="132"/>
        <v>0</v>
      </c>
      <c r="BD248" s="28">
        <f t="shared" si="133"/>
        <v>0</v>
      </c>
      <c r="BE248" s="28">
        <f t="shared" si="126"/>
        <v>0</v>
      </c>
      <c r="BF248" s="28">
        <f t="shared" si="134"/>
        <v>0</v>
      </c>
      <c r="BG248" s="28">
        <f t="shared" si="135"/>
        <v>0</v>
      </c>
      <c r="BI248" s="66">
        <f t="shared" si="136"/>
        <v>0</v>
      </c>
      <c r="BJ248" s="66">
        <f t="shared" si="137"/>
        <v>0</v>
      </c>
      <c r="BK248" s="66">
        <f t="shared" si="138"/>
        <v>0</v>
      </c>
    </row>
    <row r="249" spans="1:63" ht="14.95" hidden="1" customHeight="1">
      <c r="A249" s="95"/>
      <c r="B249" s="1251"/>
      <c r="C249" s="1251"/>
      <c r="D249" s="1252"/>
      <c r="E249" s="1252"/>
      <c r="F249" s="1252"/>
      <c r="G249" s="1252"/>
      <c r="H249" s="1252"/>
      <c r="I249" s="1252"/>
      <c r="J249" s="1252"/>
      <c r="K249" s="1252"/>
      <c r="L249" s="1252"/>
      <c r="M249" s="1252"/>
      <c r="N249" s="1252"/>
      <c r="O249" s="1252"/>
      <c r="P249" s="1242"/>
      <c r="Q249" s="1242"/>
      <c r="R249" s="1243"/>
      <c r="S249" s="1242"/>
      <c r="T249" s="1242"/>
      <c r="U249" s="1244"/>
      <c r="V249" s="1245"/>
      <c r="W249" s="1245"/>
      <c r="X249" s="1245"/>
      <c r="Y249" s="1245"/>
      <c r="Z249" s="1245"/>
      <c r="AA249" s="1246"/>
      <c r="AB249" s="1247"/>
      <c r="AC249" s="1244"/>
      <c r="AD249" s="1248">
        <f t="shared" si="127"/>
        <v>0</v>
      </c>
      <c r="AE249" s="1248"/>
      <c r="AF249" s="1248"/>
      <c r="AG249" s="1248">
        <f t="shared" si="120"/>
        <v>0</v>
      </c>
      <c r="AH249" s="1248"/>
      <c r="AI249" s="1248"/>
      <c r="AJ249" s="1248">
        <f t="shared" si="128"/>
        <v>0</v>
      </c>
      <c r="AK249" s="1248"/>
      <c r="AL249" s="1248"/>
      <c r="AM249" s="1249">
        <f t="shared" si="115"/>
        <v>0</v>
      </c>
      <c r="AN249" s="1249"/>
      <c r="AO249" s="1249"/>
      <c r="AP249" s="1249"/>
      <c r="AQ249" s="1250">
        <f t="shared" si="129"/>
        <v>0</v>
      </c>
      <c r="AR249" s="1250"/>
      <c r="AS249" s="1250"/>
      <c r="AT249" s="1250"/>
      <c r="AV249" s="74" t="str">
        <f t="shared" si="110"/>
        <v>CONCRETE &amp; FLATWORK</v>
      </c>
      <c r="AW249" s="307"/>
      <c r="AX249" s="99"/>
      <c r="AY249" s="99"/>
      <c r="AZ249" s="305"/>
      <c r="BA249" s="28">
        <f t="shared" si="130"/>
        <v>0</v>
      </c>
      <c r="BB249" s="28">
        <f t="shared" si="131"/>
        <v>0</v>
      </c>
      <c r="BC249" s="28">
        <f t="shared" si="132"/>
        <v>0</v>
      </c>
      <c r="BD249" s="28">
        <f t="shared" si="133"/>
        <v>0</v>
      </c>
      <c r="BE249" s="28">
        <f t="shared" si="126"/>
        <v>0</v>
      </c>
      <c r="BF249" s="28">
        <f t="shared" si="134"/>
        <v>0</v>
      </c>
      <c r="BG249" s="28">
        <f t="shared" si="135"/>
        <v>0</v>
      </c>
      <c r="BI249" s="66">
        <f t="shared" si="136"/>
        <v>0</v>
      </c>
      <c r="BJ249" s="66">
        <f t="shared" si="137"/>
        <v>0</v>
      </c>
      <c r="BK249" s="66">
        <f t="shared" si="138"/>
        <v>0</v>
      </c>
    </row>
    <row r="250" spans="1:63" ht="14.95" hidden="1" customHeight="1">
      <c r="A250" s="95"/>
      <c r="B250" s="1251"/>
      <c r="C250" s="1251"/>
      <c r="D250" s="1252"/>
      <c r="E250" s="1252"/>
      <c r="F250" s="1252"/>
      <c r="G250" s="1252"/>
      <c r="H250" s="1252"/>
      <c r="I250" s="1252"/>
      <c r="J250" s="1252"/>
      <c r="K250" s="1252"/>
      <c r="L250" s="1252"/>
      <c r="M250" s="1252"/>
      <c r="N250" s="1252"/>
      <c r="O250" s="1252"/>
      <c r="P250" s="1242"/>
      <c r="Q250" s="1242"/>
      <c r="R250" s="1243"/>
      <c r="S250" s="1242"/>
      <c r="T250" s="1242"/>
      <c r="U250" s="1244"/>
      <c r="V250" s="1245"/>
      <c r="W250" s="1245"/>
      <c r="X250" s="1245"/>
      <c r="Y250" s="1245"/>
      <c r="Z250" s="1245"/>
      <c r="AA250" s="1246"/>
      <c r="AB250" s="1247"/>
      <c r="AC250" s="1244"/>
      <c r="AD250" s="1248">
        <f t="shared" si="127"/>
        <v>0</v>
      </c>
      <c r="AE250" s="1248"/>
      <c r="AF250" s="1248"/>
      <c r="AG250" s="1248">
        <f t="shared" si="120"/>
        <v>0</v>
      </c>
      <c r="AH250" s="1248"/>
      <c r="AI250" s="1248"/>
      <c r="AJ250" s="1248">
        <f t="shared" si="128"/>
        <v>0</v>
      </c>
      <c r="AK250" s="1248"/>
      <c r="AL250" s="1248"/>
      <c r="AM250" s="1249">
        <f t="shared" si="115"/>
        <v>0</v>
      </c>
      <c r="AN250" s="1249"/>
      <c r="AO250" s="1249"/>
      <c r="AP250" s="1249"/>
      <c r="AQ250" s="1250">
        <f t="shared" si="129"/>
        <v>0</v>
      </c>
      <c r="AR250" s="1250"/>
      <c r="AS250" s="1250"/>
      <c r="AT250" s="1250"/>
      <c r="AV250" s="74" t="str">
        <f t="shared" si="110"/>
        <v>CONCRETE &amp; FLATWORK</v>
      </c>
      <c r="AW250" s="307"/>
      <c r="AX250" s="99"/>
      <c r="AY250" s="99"/>
      <c r="AZ250" s="305"/>
      <c r="BA250" s="28">
        <f t="shared" si="130"/>
        <v>0</v>
      </c>
      <c r="BB250" s="28">
        <f t="shared" si="131"/>
        <v>0</v>
      </c>
      <c r="BC250" s="28">
        <f t="shared" si="132"/>
        <v>0</v>
      </c>
      <c r="BD250" s="28">
        <f t="shared" si="133"/>
        <v>0</v>
      </c>
      <c r="BE250" s="28">
        <f t="shared" si="126"/>
        <v>0</v>
      </c>
      <c r="BF250" s="28">
        <f t="shared" si="134"/>
        <v>0</v>
      </c>
      <c r="BG250" s="28">
        <f t="shared" si="135"/>
        <v>0</v>
      </c>
      <c r="BI250" s="66">
        <f t="shared" si="136"/>
        <v>0</v>
      </c>
      <c r="BJ250" s="66">
        <f t="shared" si="137"/>
        <v>0</v>
      </c>
      <c r="BK250" s="66">
        <f t="shared" si="138"/>
        <v>0</v>
      </c>
    </row>
    <row r="251" spans="1:63" ht="14.95" hidden="1" customHeight="1">
      <c r="A251" s="95"/>
      <c r="B251" s="1251"/>
      <c r="C251" s="1251"/>
      <c r="D251" s="1252"/>
      <c r="E251" s="1252"/>
      <c r="F251" s="1252"/>
      <c r="G251" s="1252"/>
      <c r="H251" s="1252"/>
      <c r="I251" s="1252"/>
      <c r="J251" s="1252"/>
      <c r="K251" s="1252"/>
      <c r="L251" s="1252"/>
      <c r="M251" s="1252"/>
      <c r="N251" s="1252"/>
      <c r="O251" s="1252"/>
      <c r="P251" s="1242"/>
      <c r="Q251" s="1242"/>
      <c r="R251" s="1243"/>
      <c r="S251" s="1242"/>
      <c r="T251" s="1242"/>
      <c r="U251" s="1244"/>
      <c r="V251" s="1245"/>
      <c r="W251" s="1245"/>
      <c r="X251" s="1245"/>
      <c r="Y251" s="1245"/>
      <c r="Z251" s="1245"/>
      <c r="AA251" s="1246"/>
      <c r="AB251" s="1247"/>
      <c r="AC251" s="1244"/>
      <c r="AD251" s="1248">
        <f t="shared" si="127"/>
        <v>0</v>
      </c>
      <c r="AE251" s="1248"/>
      <c r="AF251" s="1248"/>
      <c r="AG251" s="1248">
        <f t="shared" si="120"/>
        <v>0</v>
      </c>
      <c r="AH251" s="1248"/>
      <c r="AI251" s="1248"/>
      <c r="AJ251" s="1248">
        <f t="shared" si="128"/>
        <v>0</v>
      </c>
      <c r="AK251" s="1248"/>
      <c r="AL251" s="1248"/>
      <c r="AM251" s="1249">
        <f t="shared" si="115"/>
        <v>0</v>
      </c>
      <c r="AN251" s="1249"/>
      <c r="AO251" s="1249"/>
      <c r="AP251" s="1249"/>
      <c r="AQ251" s="1250">
        <f t="shared" si="129"/>
        <v>0</v>
      </c>
      <c r="AR251" s="1250"/>
      <c r="AS251" s="1250"/>
      <c r="AT251" s="1250"/>
      <c r="AV251" s="74" t="str">
        <f t="shared" si="110"/>
        <v>CONCRETE &amp; FLATWORK</v>
      </c>
      <c r="AW251" s="307"/>
      <c r="AX251" s="99"/>
      <c r="AY251" s="99"/>
      <c r="AZ251" s="305"/>
      <c r="BA251" s="28">
        <f t="shared" si="130"/>
        <v>0</v>
      </c>
      <c r="BB251" s="28">
        <f t="shared" si="131"/>
        <v>0</v>
      </c>
      <c r="BC251" s="28">
        <f t="shared" si="132"/>
        <v>0</v>
      </c>
      <c r="BD251" s="28">
        <f t="shared" si="133"/>
        <v>0</v>
      </c>
      <c r="BE251" s="28">
        <f t="shared" si="126"/>
        <v>0</v>
      </c>
      <c r="BF251" s="28">
        <f t="shared" si="134"/>
        <v>0</v>
      </c>
      <c r="BG251" s="28">
        <f t="shared" si="135"/>
        <v>0</v>
      </c>
      <c r="BI251" s="66">
        <f t="shared" si="136"/>
        <v>0</v>
      </c>
      <c r="BJ251" s="66">
        <f t="shared" si="137"/>
        <v>0</v>
      </c>
      <c r="BK251" s="66">
        <f t="shared" si="138"/>
        <v>0</v>
      </c>
    </row>
    <row r="252" spans="1:63" ht="14.95" hidden="1" customHeight="1">
      <c r="A252" s="95"/>
      <c r="B252" s="1251"/>
      <c r="C252" s="1251"/>
      <c r="D252" s="1252"/>
      <c r="E252" s="1252"/>
      <c r="F252" s="1252"/>
      <c r="G252" s="1252"/>
      <c r="H252" s="1252"/>
      <c r="I252" s="1252"/>
      <c r="J252" s="1252"/>
      <c r="K252" s="1252"/>
      <c r="L252" s="1252"/>
      <c r="M252" s="1252"/>
      <c r="N252" s="1252"/>
      <c r="O252" s="1252"/>
      <c r="P252" s="1242"/>
      <c r="Q252" s="1242"/>
      <c r="R252" s="1243"/>
      <c r="S252" s="1242"/>
      <c r="T252" s="1242"/>
      <c r="U252" s="1244"/>
      <c r="V252" s="1245"/>
      <c r="W252" s="1245"/>
      <c r="X252" s="1245"/>
      <c r="Y252" s="1245"/>
      <c r="Z252" s="1245"/>
      <c r="AA252" s="1246"/>
      <c r="AB252" s="1247"/>
      <c r="AC252" s="1244"/>
      <c r="AD252" s="1248">
        <f t="shared" si="113"/>
        <v>0</v>
      </c>
      <c r="AE252" s="1248"/>
      <c r="AF252" s="1248"/>
      <c r="AG252" s="1248">
        <f t="shared" si="120"/>
        <v>0</v>
      </c>
      <c r="AH252" s="1248"/>
      <c r="AI252" s="1248"/>
      <c r="AJ252" s="1248">
        <f t="shared" si="114"/>
        <v>0</v>
      </c>
      <c r="AK252" s="1248"/>
      <c r="AL252" s="1248"/>
      <c r="AM252" s="1249">
        <f t="shared" si="115"/>
        <v>0</v>
      </c>
      <c r="AN252" s="1249"/>
      <c r="AO252" s="1249"/>
      <c r="AP252" s="1249"/>
      <c r="AQ252" s="1250">
        <f t="shared" si="116"/>
        <v>0</v>
      </c>
      <c r="AR252" s="1250"/>
      <c r="AS252" s="1250"/>
      <c r="AT252" s="1250"/>
      <c r="AV252" s="74" t="str">
        <f t="shared" si="110"/>
        <v>CONCRETE &amp; FLATWORK</v>
      </c>
      <c r="AW252" s="307"/>
      <c r="AX252" s="99"/>
      <c r="AY252" s="99"/>
      <c r="AZ252" s="305"/>
      <c r="BA252" s="28">
        <f t="shared" si="117"/>
        <v>0</v>
      </c>
      <c r="BB252" s="28">
        <f t="shared" si="121"/>
        <v>0</v>
      </c>
      <c r="BC252" s="28">
        <f t="shared" si="122"/>
        <v>0</v>
      </c>
      <c r="BD252" s="28">
        <f t="shared" si="118"/>
        <v>0</v>
      </c>
      <c r="BE252" s="28">
        <f t="shared" si="126"/>
        <v>0</v>
      </c>
      <c r="BF252" s="28">
        <f t="shared" si="111"/>
        <v>0</v>
      </c>
      <c r="BG252" s="28">
        <f t="shared" si="112"/>
        <v>0</v>
      </c>
      <c r="BI252" s="66">
        <f t="shared" si="124"/>
        <v>0</v>
      </c>
      <c r="BJ252" s="66">
        <f t="shared" si="119"/>
        <v>0</v>
      </c>
      <c r="BK252" s="66">
        <f t="shared" si="125"/>
        <v>0</v>
      </c>
    </row>
    <row r="253" spans="1:63" ht="14.95" hidden="1" customHeight="1">
      <c r="A253" s="95"/>
      <c r="B253" s="1251"/>
      <c r="C253" s="1251"/>
      <c r="D253" s="1252"/>
      <c r="E253" s="1252"/>
      <c r="F253" s="1252"/>
      <c r="G253" s="1252"/>
      <c r="H253" s="1252"/>
      <c r="I253" s="1252"/>
      <c r="J253" s="1252"/>
      <c r="K253" s="1252"/>
      <c r="L253" s="1252"/>
      <c r="M253" s="1252"/>
      <c r="N253" s="1252"/>
      <c r="O253" s="1252"/>
      <c r="P253" s="1242"/>
      <c r="Q253" s="1242"/>
      <c r="R253" s="1243"/>
      <c r="S253" s="1242"/>
      <c r="T253" s="1242"/>
      <c r="U253" s="1244"/>
      <c r="V253" s="1245"/>
      <c r="W253" s="1245"/>
      <c r="X253" s="1245"/>
      <c r="Y253" s="1245"/>
      <c r="Z253" s="1245"/>
      <c r="AA253" s="1246"/>
      <c r="AB253" s="1247"/>
      <c r="AC253" s="1244"/>
      <c r="AD253" s="1248">
        <f t="shared" si="113"/>
        <v>0</v>
      </c>
      <c r="AE253" s="1248"/>
      <c r="AF253" s="1248"/>
      <c r="AG253" s="1248">
        <f t="shared" si="120"/>
        <v>0</v>
      </c>
      <c r="AH253" s="1248"/>
      <c r="AI253" s="1248"/>
      <c r="AJ253" s="1248">
        <f t="shared" si="114"/>
        <v>0</v>
      </c>
      <c r="AK253" s="1248"/>
      <c r="AL253" s="1248"/>
      <c r="AM253" s="1249">
        <f t="shared" si="115"/>
        <v>0</v>
      </c>
      <c r="AN253" s="1249"/>
      <c r="AO253" s="1249"/>
      <c r="AP253" s="1249"/>
      <c r="AQ253" s="1250">
        <f t="shared" si="116"/>
        <v>0</v>
      </c>
      <c r="AR253" s="1250"/>
      <c r="AS253" s="1250"/>
      <c r="AT253" s="1250"/>
      <c r="AV253" s="74" t="str">
        <f t="shared" si="110"/>
        <v>CONCRETE &amp; FLATWORK</v>
      </c>
      <c r="AW253" s="307"/>
      <c r="AX253" s="99"/>
      <c r="AY253" s="99"/>
      <c r="AZ253" s="305"/>
      <c r="BA253" s="28">
        <f t="shared" si="117"/>
        <v>0</v>
      </c>
      <c r="BB253" s="28">
        <f t="shared" si="121"/>
        <v>0</v>
      </c>
      <c r="BC253" s="28">
        <f t="shared" si="122"/>
        <v>0</v>
      </c>
      <c r="BD253" s="28">
        <f t="shared" si="118"/>
        <v>0</v>
      </c>
      <c r="BE253" s="28">
        <f t="shared" si="126"/>
        <v>0</v>
      </c>
      <c r="BF253" s="28">
        <f t="shared" si="111"/>
        <v>0</v>
      </c>
      <c r="BG253" s="28">
        <f t="shared" si="112"/>
        <v>0</v>
      </c>
      <c r="BI253" s="66">
        <f t="shared" si="124"/>
        <v>0</v>
      </c>
      <c r="BJ253" s="66">
        <f t="shared" si="119"/>
        <v>0</v>
      </c>
      <c r="BK253" s="66">
        <f t="shared" si="125"/>
        <v>0</v>
      </c>
    </row>
    <row r="254" spans="1:63" ht="14.95" hidden="1" customHeight="1">
      <c r="A254" s="95"/>
      <c r="B254" s="1251"/>
      <c r="C254" s="1251"/>
      <c r="D254" s="1252"/>
      <c r="E254" s="1252"/>
      <c r="F254" s="1252"/>
      <c r="G254" s="1252"/>
      <c r="H254" s="1252"/>
      <c r="I254" s="1252"/>
      <c r="J254" s="1252"/>
      <c r="K254" s="1252"/>
      <c r="L254" s="1252"/>
      <c r="M254" s="1252"/>
      <c r="N254" s="1252"/>
      <c r="O254" s="1252"/>
      <c r="P254" s="1242"/>
      <c r="Q254" s="1242"/>
      <c r="R254" s="1243"/>
      <c r="S254" s="1242"/>
      <c r="T254" s="1242"/>
      <c r="U254" s="1244"/>
      <c r="V254" s="1245"/>
      <c r="W254" s="1245"/>
      <c r="X254" s="1245"/>
      <c r="Y254" s="1245"/>
      <c r="Z254" s="1245"/>
      <c r="AA254" s="1246"/>
      <c r="AB254" s="1247"/>
      <c r="AC254" s="1244"/>
      <c r="AD254" s="1248">
        <f>((P254*U254)-AM254)</f>
        <v>0</v>
      </c>
      <c r="AE254" s="1248"/>
      <c r="AF254" s="1248"/>
      <c r="AG254" s="1248">
        <f t="shared" si="120"/>
        <v>0</v>
      </c>
      <c r="AH254" s="1248"/>
      <c r="AI254" s="1248"/>
      <c r="AJ254" s="1248">
        <f>P254*AA254</f>
        <v>0</v>
      </c>
      <c r="AK254" s="1248"/>
      <c r="AL254" s="1248"/>
      <c r="AM254" s="1249">
        <f t="shared" si="115"/>
        <v>0</v>
      </c>
      <c r="AN254" s="1249"/>
      <c r="AO254" s="1249"/>
      <c r="AP254" s="1249"/>
      <c r="AQ254" s="1250">
        <f>SUM(AD254:AL254)</f>
        <v>0</v>
      </c>
      <c r="AR254" s="1250"/>
      <c r="AS254" s="1250"/>
      <c r="AT254" s="1250"/>
      <c r="AV254" s="74" t="str">
        <f t="shared" si="110"/>
        <v>CONCRETE &amp; FLATWORK</v>
      </c>
      <c r="AW254" s="307"/>
      <c r="AX254" s="99"/>
      <c r="AY254" s="99"/>
      <c r="AZ254" s="305"/>
      <c r="BA254" s="28">
        <f>AD254</f>
        <v>0</v>
      </c>
      <c r="BB254" s="28">
        <f>AG254</f>
        <v>0</v>
      </c>
      <c r="BC254" s="28">
        <f>AJ254</f>
        <v>0</v>
      </c>
      <c r="BD254" s="28">
        <f>IF(B254="x",1,0)</f>
        <v>0</v>
      </c>
      <c r="BE254" s="28">
        <f t="shared" si="126"/>
        <v>0</v>
      </c>
      <c r="BF254" s="28">
        <f>AQ254</f>
        <v>0</v>
      </c>
      <c r="BG254" s="28">
        <f>AM254</f>
        <v>0</v>
      </c>
      <c r="BI254" s="66">
        <f>AD254</f>
        <v>0</v>
      </c>
      <c r="BJ254" s="66">
        <f>AM254</f>
        <v>0</v>
      </c>
      <c r="BK254" s="66">
        <f>BJ254+BI254</f>
        <v>0</v>
      </c>
    </row>
    <row r="255" spans="1:63" ht="14.95" hidden="1" customHeight="1">
      <c r="A255" s="95"/>
      <c r="B255" s="1251"/>
      <c r="C255" s="1251"/>
      <c r="D255" s="1252"/>
      <c r="E255" s="1252"/>
      <c r="F255" s="1252"/>
      <c r="G255" s="1252"/>
      <c r="H255" s="1252"/>
      <c r="I255" s="1252"/>
      <c r="J255" s="1252"/>
      <c r="K255" s="1252"/>
      <c r="L255" s="1252"/>
      <c r="M255" s="1252"/>
      <c r="N255" s="1252"/>
      <c r="O255" s="1252"/>
      <c r="P255" s="1242"/>
      <c r="Q255" s="1242"/>
      <c r="R255" s="1243"/>
      <c r="S255" s="1242"/>
      <c r="T255" s="1242"/>
      <c r="U255" s="1244"/>
      <c r="V255" s="1245"/>
      <c r="W255" s="1245"/>
      <c r="X255" s="1245"/>
      <c r="Y255" s="1245"/>
      <c r="Z255" s="1245"/>
      <c r="AA255" s="1246"/>
      <c r="AB255" s="1247"/>
      <c r="AC255" s="1244"/>
      <c r="AD255" s="1248">
        <f>((P255*U255)-AM255)</f>
        <v>0</v>
      </c>
      <c r="AE255" s="1248"/>
      <c r="AF255" s="1248"/>
      <c r="AG255" s="1248">
        <f t="shared" si="120"/>
        <v>0</v>
      </c>
      <c r="AH255" s="1248"/>
      <c r="AI255" s="1248"/>
      <c r="AJ255" s="1248">
        <f>P255*AA255</f>
        <v>0</v>
      </c>
      <c r="AK255" s="1248"/>
      <c r="AL255" s="1248"/>
      <c r="AM255" s="1249">
        <f t="shared" si="115"/>
        <v>0</v>
      </c>
      <c r="AN255" s="1249"/>
      <c r="AO255" s="1249"/>
      <c r="AP255" s="1249"/>
      <c r="AQ255" s="1250">
        <f>SUM(AD255:AL255)</f>
        <v>0</v>
      </c>
      <c r="AR255" s="1250"/>
      <c r="AS255" s="1250"/>
      <c r="AT255" s="1250"/>
      <c r="AV255" s="74" t="str">
        <f t="shared" si="110"/>
        <v>CONCRETE &amp; FLATWORK</v>
      </c>
      <c r="AW255" s="307"/>
      <c r="AX255" s="99"/>
      <c r="AY255" s="99"/>
      <c r="AZ255" s="305"/>
      <c r="BA255" s="28">
        <f>AD255</f>
        <v>0</v>
      </c>
      <c r="BB255" s="28">
        <f>AG255</f>
        <v>0</v>
      </c>
      <c r="BC255" s="28">
        <f>AJ255</f>
        <v>0</v>
      </c>
      <c r="BD255" s="28">
        <f>IF(B255="x",1,0)</f>
        <v>0</v>
      </c>
      <c r="BE255" s="28">
        <f t="shared" si="126"/>
        <v>0</v>
      </c>
      <c r="BF255" s="28">
        <f>AQ255</f>
        <v>0</v>
      </c>
      <c r="BG255" s="28">
        <f>AM255</f>
        <v>0</v>
      </c>
      <c r="BI255" s="66">
        <f>AD255</f>
        <v>0</v>
      </c>
      <c r="BJ255" s="66">
        <f>AM255</f>
        <v>0</v>
      </c>
      <c r="BK255" s="66">
        <f>BJ255+BI255</f>
        <v>0</v>
      </c>
    </row>
    <row r="256" spans="1:63" ht="14.95" hidden="1" customHeight="1">
      <c r="A256" s="95"/>
      <c r="B256" s="1251"/>
      <c r="C256" s="1251"/>
      <c r="D256" s="1252"/>
      <c r="E256" s="1252"/>
      <c r="F256" s="1252"/>
      <c r="G256" s="1252"/>
      <c r="H256" s="1252"/>
      <c r="I256" s="1252"/>
      <c r="J256" s="1252"/>
      <c r="K256" s="1252"/>
      <c r="L256" s="1252"/>
      <c r="M256" s="1252"/>
      <c r="N256" s="1252"/>
      <c r="O256" s="1252"/>
      <c r="P256" s="1242"/>
      <c r="Q256" s="1242"/>
      <c r="R256" s="1243"/>
      <c r="S256" s="1242"/>
      <c r="T256" s="1242"/>
      <c r="U256" s="1244"/>
      <c r="V256" s="1245"/>
      <c r="W256" s="1245"/>
      <c r="X256" s="1245"/>
      <c r="Y256" s="1245"/>
      <c r="Z256" s="1245"/>
      <c r="AA256" s="1246"/>
      <c r="AB256" s="1247"/>
      <c r="AC256" s="1244"/>
      <c r="AD256" s="1248">
        <f>((P256*U256)-AM256)</f>
        <v>0</v>
      </c>
      <c r="AE256" s="1248"/>
      <c r="AF256" s="1248"/>
      <c r="AG256" s="1248">
        <f t="shared" si="120"/>
        <v>0</v>
      </c>
      <c r="AH256" s="1248"/>
      <c r="AI256" s="1248"/>
      <c r="AJ256" s="1248">
        <f>P256*AA256</f>
        <v>0</v>
      </c>
      <c r="AK256" s="1248"/>
      <c r="AL256" s="1248"/>
      <c r="AM256" s="1249">
        <f t="shared" si="115"/>
        <v>0</v>
      </c>
      <c r="AN256" s="1249"/>
      <c r="AO256" s="1249"/>
      <c r="AP256" s="1249"/>
      <c r="AQ256" s="1250">
        <f>SUM(AD256:AL256)</f>
        <v>0</v>
      </c>
      <c r="AR256" s="1250"/>
      <c r="AS256" s="1250"/>
      <c r="AT256" s="1250"/>
      <c r="AV256" s="74" t="str">
        <f t="shared" si="110"/>
        <v>CONCRETE &amp; FLATWORK</v>
      </c>
      <c r="AW256" s="307"/>
      <c r="AX256" s="99"/>
      <c r="AY256" s="99"/>
      <c r="AZ256" s="305"/>
      <c r="BA256" s="28">
        <f>AD256</f>
        <v>0</v>
      </c>
      <c r="BB256" s="28">
        <f>AG256</f>
        <v>0</v>
      </c>
      <c r="BC256" s="28">
        <f>AJ256</f>
        <v>0</v>
      </c>
      <c r="BD256" s="28">
        <f>IF(B256="x",1,0)</f>
        <v>0</v>
      </c>
      <c r="BE256" s="28">
        <f t="shared" si="126"/>
        <v>0</v>
      </c>
      <c r="BF256" s="28">
        <f>AQ256</f>
        <v>0</v>
      </c>
      <c r="BG256" s="28">
        <f>AM256</f>
        <v>0</v>
      </c>
      <c r="BI256" s="66">
        <f>AD256</f>
        <v>0</v>
      </c>
      <c r="BJ256" s="66">
        <f>AM256</f>
        <v>0</v>
      </c>
      <c r="BK256" s="66">
        <f>BJ256+BI256</f>
        <v>0</v>
      </c>
    </row>
    <row r="257" spans="1:63" ht="14.95" hidden="1" customHeight="1">
      <c r="A257" s="95"/>
      <c r="B257" s="1251"/>
      <c r="C257" s="1251"/>
      <c r="D257" s="1252"/>
      <c r="E257" s="1252"/>
      <c r="F257" s="1252"/>
      <c r="G257" s="1252"/>
      <c r="H257" s="1252"/>
      <c r="I257" s="1252"/>
      <c r="J257" s="1252"/>
      <c r="K257" s="1252"/>
      <c r="L257" s="1252"/>
      <c r="M257" s="1252"/>
      <c r="N257" s="1252"/>
      <c r="O257" s="1252"/>
      <c r="P257" s="1242"/>
      <c r="Q257" s="1242"/>
      <c r="R257" s="1243"/>
      <c r="S257" s="1242"/>
      <c r="T257" s="1242"/>
      <c r="U257" s="1244"/>
      <c r="V257" s="1245"/>
      <c r="W257" s="1245"/>
      <c r="X257" s="1245"/>
      <c r="Y257" s="1245"/>
      <c r="Z257" s="1245"/>
      <c r="AA257" s="1246"/>
      <c r="AB257" s="1247"/>
      <c r="AC257" s="1244"/>
      <c r="AD257" s="1248">
        <f>((P257*U257)-AM257)</f>
        <v>0</v>
      </c>
      <c r="AE257" s="1248"/>
      <c r="AF257" s="1248"/>
      <c r="AG257" s="1248">
        <f t="shared" si="120"/>
        <v>0</v>
      </c>
      <c r="AH257" s="1248"/>
      <c r="AI257" s="1248"/>
      <c r="AJ257" s="1248">
        <f>P257*AA257</f>
        <v>0</v>
      </c>
      <c r="AK257" s="1248"/>
      <c r="AL257" s="1248"/>
      <c r="AM257" s="1249">
        <f t="shared" si="115"/>
        <v>0</v>
      </c>
      <c r="AN257" s="1249"/>
      <c r="AO257" s="1249"/>
      <c r="AP257" s="1249"/>
      <c r="AQ257" s="1250">
        <f>SUM(AD257:AL257)</f>
        <v>0</v>
      </c>
      <c r="AR257" s="1250"/>
      <c r="AS257" s="1250"/>
      <c r="AT257" s="1250"/>
      <c r="AV257" s="74" t="str">
        <f t="shared" si="110"/>
        <v>CONCRETE &amp; FLATWORK</v>
      </c>
      <c r="AW257" s="307"/>
      <c r="AX257" s="99"/>
      <c r="AY257" s="99"/>
      <c r="AZ257" s="305"/>
      <c r="BA257" s="28">
        <f>AD257</f>
        <v>0</v>
      </c>
      <c r="BB257" s="28">
        <f>AG257</f>
        <v>0</v>
      </c>
      <c r="BC257" s="28">
        <f>AJ257</f>
        <v>0</v>
      </c>
      <c r="BD257" s="28">
        <f>IF(B257="x",1,0)</f>
        <v>0</v>
      </c>
      <c r="BE257" s="28">
        <f t="shared" si="126"/>
        <v>0</v>
      </c>
      <c r="BF257" s="28">
        <f>AQ257</f>
        <v>0</v>
      </c>
      <c r="BG257" s="28">
        <f>AM257</f>
        <v>0</v>
      </c>
      <c r="BI257" s="66">
        <f>AD257</f>
        <v>0</v>
      </c>
      <c r="BJ257" s="66">
        <f>AM257</f>
        <v>0</v>
      </c>
      <c r="BK257" s="66">
        <f>BJ257+BI257</f>
        <v>0</v>
      </c>
    </row>
    <row r="258" spans="1:63" ht="14.95" hidden="1" customHeight="1">
      <c r="A258" s="95"/>
      <c r="B258" s="1251"/>
      <c r="C258" s="1251"/>
      <c r="D258" s="1252"/>
      <c r="E258" s="1252"/>
      <c r="F258" s="1252"/>
      <c r="G258" s="1252"/>
      <c r="H258" s="1252"/>
      <c r="I258" s="1252"/>
      <c r="J258" s="1252"/>
      <c r="K258" s="1252"/>
      <c r="L258" s="1252"/>
      <c r="M258" s="1252"/>
      <c r="N258" s="1252"/>
      <c r="O258" s="1252"/>
      <c r="P258" s="1242"/>
      <c r="Q258" s="1242"/>
      <c r="R258" s="1243"/>
      <c r="S258" s="1242"/>
      <c r="T258" s="1242"/>
      <c r="U258" s="1244"/>
      <c r="V258" s="1245"/>
      <c r="W258" s="1245"/>
      <c r="X258" s="1245"/>
      <c r="Y258" s="1245"/>
      <c r="Z258" s="1245"/>
      <c r="AA258" s="1246"/>
      <c r="AB258" s="1247"/>
      <c r="AC258" s="1244"/>
      <c r="AD258" s="1248">
        <f t="shared" si="113"/>
        <v>0</v>
      </c>
      <c r="AE258" s="1248"/>
      <c r="AF258" s="1248"/>
      <c r="AG258" s="1248">
        <f t="shared" si="120"/>
        <v>0</v>
      </c>
      <c r="AH258" s="1248"/>
      <c r="AI258" s="1248"/>
      <c r="AJ258" s="1248">
        <f t="shared" si="114"/>
        <v>0</v>
      </c>
      <c r="AK258" s="1248"/>
      <c r="AL258" s="1248"/>
      <c r="AM258" s="1249">
        <f t="shared" si="115"/>
        <v>0</v>
      </c>
      <c r="AN258" s="1249"/>
      <c r="AO258" s="1249"/>
      <c r="AP258" s="1249"/>
      <c r="AQ258" s="1250">
        <f t="shared" si="116"/>
        <v>0</v>
      </c>
      <c r="AR258" s="1250"/>
      <c r="AS258" s="1250"/>
      <c r="AT258" s="1250"/>
      <c r="AV258" s="74" t="str">
        <f t="shared" si="110"/>
        <v>CONCRETE &amp; FLATWORK</v>
      </c>
      <c r="AW258" s="307"/>
      <c r="AX258" s="99"/>
      <c r="AY258" s="99"/>
      <c r="AZ258" s="305"/>
      <c r="BA258" s="28">
        <f t="shared" si="117"/>
        <v>0</v>
      </c>
      <c r="BB258" s="28">
        <f t="shared" si="121"/>
        <v>0</v>
      </c>
      <c r="BC258" s="28">
        <f t="shared" si="122"/>
        <v>0</v>
      </c>
      <c r="BD258" s="28">
        <f t="shared" si="118"/>
        <v>0</v>
      </c>
      <c r="BE258" s="28">
        <f t="shared" si="126"/>
        <v>0</v>
      </c>
      <c r="BF258" s="28">
        <f t="shared" si="111"/>
        <v>0</v>
      </c>
      <c r="BG258" s="28">
        <f t="shared" si="112"/>
        <v>0</v>
      </c>
      <c r="BI258" s="66">
        <f t="shared" si="124"/>
        <v>0</v>
      </c>
      <c r="BJ258" s="66">
        <f t="shared" si="119"/>
        <v>0</v>
      </c>
      <c r="BK258" s="66">
        <f t="shared" si="125"/>
        <v>0</v>
      </c>
    </row>
    <row r="259" spans="1:63" ht="14.95" hidden="1" customHeight="1">
      <c r="A259" s="95"/>
      <c r="B259" s="1251"/>
      <c r="C259" s="1251"/>
      <c r="D259" s="1252"/>
      <c r="E259" s="1252"/>
      <c r="F259" s="1252"/>
      <c r="G259" s="1252"/>
      <c r="H259" s="1252"/>
      <c r="I259" s="1252"/>
      <c r="J259" s="1252"/>
      <c r="K259" s="1252"/>
      <c r="L259" s="1252"/>
      <c r="M259" s="1252"/>
      <c r="N259" s="1252"/>
      <c r="O259" s="1252"/>
      <c r="P259" s="1242"/>
      <c r="Q259" s="1242"/>
      <c r="R259" s="1243"/>
      <c r="S259" s="1242"/>
      <c r="T259" s="1242"/>
      <c r="U259" s="1244"/>
      <c r="V259" s="1245"/>
      <c r="W259" s="1245"/>
      <c r="X259" s="1245"/>
      <c r="Y259" s="1245"/>
      <c r="Z259" s="1245"/>
      <c r="AA259" s="1246"/>
      <c r="AB259" s="1247"/>
      <c r="AC259" s="1244"/>
      <c r="AD259" s="1248">
        <f t="shared" si="113"/>
        <v>0</v>
      </c>
      <c r="AE259" s="1248"/>
      <c r="AF259" s="1248"/>
      <c r="AG259" s="1248">
        <f t="shared" si="120"/>
        <v>0</v>
      </c>
      <c r="AH259" s="1248"/>
      <c r="AI259" s="1248"/>
      <c r="AJ259" s="1248">
        <f t="shared" si="114"/>
        <v>0</v>
      </c>
      <c r="AK259" s="1248"/>
      <c r="AL259" s="1248"/>
      <c r="AM259" s="1249">
        <f t="shared" si="115"/>
        <v>0</v>
      </c>
      <c r="AN259" s="1249"/>
      <c r="AO259" s="1249"/>
      <c r="AP259" s="1249"/>
      <c r="AQ259" s="1250">
        <f t="shared" si="116"/>
        <v>0</v>
      </c>
      <c r="AR259" s="1250"/>
      <c r="AS259" s="1250"/>
      <c r="AT259" s="1250"/>
      <c r="AV259" s="74" t="str">
        <f t="shared" si="110"/>
        <v>CONCRETE &amp; FLATWORK</v>
      </c>
      <c r="AW259" s="307"/>
      <c r="AX259" s="99"/>
      <c r="AY259" s="99"/>
      <c r="AZ259" s="305"/>
      <c r="BA259" s="28">
        <f t="shared" si="117"/>
        <v>0</v>
      </c>
      <c r="BB259" s="28">
        <f t="shared" si="121"/>
        <v>0</v>
      </c>
      <c r="BC259" s="28">
        <f t="shared" si="122"/>
        <v>0</v>
      </c>
      <c r="BD259" s="28">
        <f t="shared" si="118"/>
        <v>0</v>
      </c>
      <c r="BE259" s="28">
        <f t="shared" si="126"/>
        <v>0</v>
      </c>
      <c r="BF259" s="28">
        <f t="shared" si="111"/>
        <v>0</v>
      </c>
      <c r="BG259" s="28">
        <f t="shared" si="112"/>
        <v>0</v>
      </c>
      <c r="BI259" s="66">
        <f t="shared" si="124"/>
        <v>0</v>
      </c>
      <c r="BJ259" s="66">
        <f t="shared" si="119"/>
        <v>0</v>
      </c>
      <c r="BK259" s="66">
        <f t="shared" si="125"/>
        <v>0</v>
      </c>
    </row>
    <row r="260" spans="1:63" ht="14.95" hidden="1" customHeight="1">
      <c r="A260" s="95"/>
      <c r="B260" s="1251"/>
      <c r="C260" s="1251"/>
      <c r="D260" s="1252"/>
      <c r="E260" s="1252"/>
      <c r="F260" s="1252"/>
      <c r="G260" s="1252"/>
      <c r="H260" s="1252"/>
      <c r="I260" s="1252"/>
      <c r="J260" s="1252"/>
      <c r="K260" s="1252"/>
      <c r="L260" s="1252"/>
      <c r="M260" s="1252"/>
      <c r="N260" s="1252"/>
      <c r="O260" s="1252"/>
      <c r="P260" s="1242"/>
      <c r="Q260" s="1242"/>
      <c r="R260" s="1243"/>
      <c r="S260" s="1242"/>
      <c r="T260" s="1242"/>
      <c r="U260" s="1244"/>
      <c r="V260" s="1245"/>
      <c r="W260" s="1245"/>
      <c r="X260" s="1245"/>
      <c r="Y260" s="1245"/>
      <c r="Z260" s="1245"/>
      <c r="AA260" s="1246"/>
      <c r="AB260" s="1247"/>
      <c r="AC260" s="1244"/>
      <c r="AD260" s="1248">
        <f>((P260*U260)-AM260)</f>
        <v>0</v>
      </c>
      <c r="AE260" s="1248"/>
      <c r="AF260" s="1248"/>
      <c r="AG260" s="1248">
        <f t="shared" si="120"/>
        <v>0</v>
      </c>
      <c r="AH260" s="1248"/>
      <c r="AI260" s="1248"/>
      <c r="AJ260" s="1248">
        <f>P260*AA260</f>
        <v>0</v>
      </c>
      <c r="AK260" s="1248"/>
      <c r="AL260" s="1248"/>
      <c r="AM260" s="1249">
        <f t="shared" si="115"/>
        <v>0</v>
      </c>
      <c r="AN260" s="1249"/>
      <c r="AO260" s="1249"/>
      <c r="AP260" s="1249"/>
      <c r="AQ260" s="1250">
        <f>SUM(AD260:AL260)</f>
        <v>0</v>
      </c>
      <c r="AR260" s="1250"/>
      <c r="AS260" s="1250"/>
      <c r="AT260" s="1250"/>
      <c r="AV260" s="74" t="str">
        <f t="shared" si="110"/>
        <v>CONCRETE &amp; FLATWORK</v>
      </c>
      <c r="AW260" s="307"/>
      <c r="AX260" s="99"/>
      <c r="AY260" s="99"/>
      <c r="AZ260" s="305"/>
      <c r="BA260" s="28">
        <f>AD260</f>
        <v>0</v>
      </c>
      <c r="BB260" s="28">
        <f>AG260</f>
        <v>0</v>
      </c>
      <c r="BC260" s="28">
        <f>AJ260</f>
        <v>0</v>
      </c>
      <c r="BD260" s="28">
        <f>IF(B260="x",1,0)</f>
        <v>0</v>
      </c>
      <c r="BE260" s="28">
        <f t="shared" si="126"/>
        <v>0</v>
      </c>
      <c r="BF260" s="28">
        <f>AQ260</f>
        <v>0</v>
      </c>
      <c r="BG260" s="28">
        <f>AM260</f>
        <v>0</v>
      </c>
      <c r="BI260" s="66">
        <f>AD260</f>
        <v>0</v>
      </c>
      <c r="BJ260" s="66">
        <f>AM260</f>
        <v>0</v>
      </c>
      <c r="BK260" s="66">
        <f>BJ260+BI260</f>
        <v>0</v>
      </c>
    </row>
    <row r="261" spans="1:63" ht="14.95" hidden="1" customHeight="1">
      <c r="A261" s="95"/>
      <c r="B261" s="1251"/>
      <c r="C261" s="1251"/>
      <c r="D261" s="1252"/>
      <c r="E261" s="1252"/>
      <c r="F261" s="1252"/>
      <c r="G261" s="1252"/>
      <c r="H261" s="1252"/>
      <c r="I261" s="1252"/>
      <c r="J261" s="1252"/>
      <c r="K261" s="1252"/>
      <c r="L261" s="1252"/>
      <c r="M261" s="1252"/>
      <c r="N261" s="1252"/>
      <c r="O261" s="1252"/>
      <c r="P261" s="1242"/>
      <c r="Q261" s="1242"/>
      <c r="R261" s="1243"/>
      <c r="S261" s="1242"/>
      <c r="T261" s="1242"/>
      <c r="U261" s="1244"/>
      <c r="V261" s="1245"/>
      <c r="W261" s="1245"/>
      <c r="X261" s="1245"/>
      <c r="Y261" s="1245"/>
      <c r="Z261" s="1245"/>
      <c r="AA261" s="1246"/>
      <c r="AB261" s="1247"/>
      <c r="AC261" s="1244"/>
      <c r="AD261" s="1248">
        <f>((P261*U261)-AM261)</f>
        <v>0</v>
      </c>
      <c r="AE261" s="1248"/>
      <c r="AF261" s="1248"/>
      <c r="AG261" s="1248">
        <f t="shared" si="120"/>
        <v>0</v>
      </c>
      <c r="AH261" s="1248"/>
      <c r="AI261" s="1248"/>
      <c r="AJ261" s="1248">
        <f>P261*AA261</f>
        <v>0</v>
      </c>
      <c r="AK261" s="1248"/>
      <c r="AL261" s="1248"/>
      <c r="AM261" s="1249">
        <f t="shared" si="115"/>
        <v>0</v>
      </c>
      <c r="AN261" s="1249"/>
      <c r="AO261" s="1249"/>
      <c r="AP261" s="1249"/>
      <c r="AQ261" s="1250">
        <f>SUM(AD261:AL261)</f>
        <v>0</v>
      </c>
      <c r="AR261" s="1250"/>
      <c r="AS261" s="1250"/>
      <c r="AT261" s="1250"/>
      <c r="AV261" s="74" t="str">
        <f t="shared" si="110"/>
        <v>CONCRETE &amp; FLATWORK</v>
      </c>
      <c r="AW261" s="307"/>
      <c r="AX261" s="99"/>
      <c r="AY261" s="99"/>
      <c r="AZ261" s="305"/>
      <c r="BA261" s="28">
        <f>AD261</f>
        <v>0</v>
      </c>
      <c r="BB261" s="28">
        <f>AG261</f>
        <v>0</v>
      </c>
      <c r="BC261" s="28">
        <f>AJ261</f>
        <v>0</v>
      </c>
      <c r="BD261" s="28">
        <f>IF(B261="x",1,0)</f>
        <v>0</v>
      </c>
      <c r="BE261" s="28">
        <f t="shared" si="126"/>
        <v>0</v>
      </c>
      <c r="BF261" s="28">
        <f>AQ261</f>
        <v>0</v>
      </c>
      <c r="BG261" s="28">
        <f>AM261</f>
        <v>0</v>
      </c>
      <c r="BI261" s="66">
        <f>AD261</f>
        <v>0</v>
      </c>
      <c r="BJ261" s="66">
        <f>AM261</f>
        <v>0</v>
      </c>
      <c r="BK261" s="66">
        <f>BJ261+BI261</f>
        <v>0</v>
      </c>
    </row>
    <row r="262" spans="1:63" ht="14.95" hidden="1" customHeight="1">
      <c r="A262" s="95"/>
      <c r="B262" s="1251"/>
      <c r="C262" s="1251"/>
      <c r="D262" s="1252"/>
      <c r="E262" s="1252"/>
      <c r="F262" s="1252"/>
      <c r="G262" s="1252"/>
      <c r="H262" s="1252"/>
      <c r="I262" s="1252"/>
      <c r="J262" s="1252"/>
      <c r="K262" s="1252"/>
      <c r="L262" s="1252"/>
      <c r="M262" s="1252"/>
      <c r="N262" s="1252"/>
      <c r="O262" s="1252"/>
      <c r="P262" s="1242"/>
      <c r="Q262" s="1242"/>
      <c r="R262" s="1243"/>
      <c r="S262" s="1242"/>
      <c r="T262" s="1242"/>
      <c r="U262" s="1244"/>
      <c r="V262" s="1245"/>
      <c r="W262" s="1245"/>
      <c r="X262" s="1245"/>
      <c r="Y262" s="1245"/>
      <c r="Z262" s="1245"/>
      <c r="AA262" s="1246"/>
      <c r="AB262" s="1247"/>
      <c r="AC262" s="1244"/>
      <c r="AD262" s="1248">
        <f t="shared" si="113"/>
        <v>0</v>
      </c>
      <c r="AE262" s="1248"/>
      <c r="AF262" s="1248"/>
      <c r="AG262" s="1248">
        <f t="shared" si="120"/>
        <v>0</v>
      </c>
      <c r="AH262" s="1248"/>
      <c r="AI262" s="1248"/>
      <c r="AJ262" s="1248">
        <f t="shared" si="114"/>
        <v>0</v>
      </c>
      <c r="AK262" s="1248"/>
      <c r="AL262" s="1248"/>
      <c r="AM262" s="1249">
        <f t="shared" si="115"/>
        <v>0</v>
      </c>
      <c r="AN262" s="1249"/>
      <c r="AO262" s="1249"/>
      <c r="AP262" s="1249"/>
      <c r="AQ262" s="1250">
        <f t="shared" si="116"/>
        <v>0</v>
      </c>
      <c r="AR262" s="1250"/>
      <c r="AS262" s="1250"/>
      <c r="AT262" s="1250"/>
      <c r="AV262" s="74" t="str">
        <f t="shared" si="110"/>
        <v>CONCRETE &amp; FLATWORK</v>
      </c>
      <c r="AW262" s="307"/>
      <c r="AX262" s="99"/>
      <c r="AY262" s="99"/>
      <c r="AZ262" s="305"/>
      <c r="BA262" s="28">
        <f t="shared" si="117"/>
        <v>0</v>
      </c>
      <c r="BB262" s="28">
        <f t="shared" si="121"/>
        <v>0</v>
      </c>
      <c r="BC262" s="28">
        <f t="shared" si="122"/>
        <v>0</v>
      </c>
      <c r="BD262" s="28">
        <f t="shared" si="118"/>
        <v>0</v>
      </c>
      <c r="BE262" s="28">
        <f t="shared" si="126"/>
        <v>0</v>
      </c>
      <c r="BF262" s="28">
        <f t="shared" si="111"/>
        <v>0</v>
      </c>
      <c r="BG262" s="28">
        <f t="shared" si="112"/>
        <v>0</v>
      </c>
      <c r="BI262" s="66">
        <f t="shared" si="124"/>
        <v>0</v>
      </c>
      <c r="BJ262" s="66">
        <f t="shared" si="119"/>
        <v>0</v>
      </c>
      <c r="BK262" s="66">
        <f t="shared" si="125"/>
        <v>0</v>
      </c>
    </row>
    <row r="263" spans="1:63" ht="5.0999999999999996" hidden="1" customHeight="1">
      <c r="A263" s="95"/>
      <c r="B263" s="42"/>
      <c r="C263" s="42"/>
      <c r="D263" s="353"/>
      <c r="E263" s="353"/>
      <c r="F263" s="353"/>
      <c r="G263" s="353"/>
      <c r="H263" s="353"/>
      <c r="I263" s="353"/>
      <c r="J263" s="353"/>
      <c r="K263" s="353"/>
      <c r="L263" s="353"/>
      <c r="M263" s="353"/>
      <c r="N263" s="353"/>
      <c r="O263" s="353"/>
      <c r="P263" s="44"/>
      <c r="Q263" s="44"/>
      <c r="R263" s="44"/>
      <c r="S263" s="44"/>
      <c r="T263" s="44"/>
      <c r="U263" s="45"/>
      <c r="V263" s="45"/>
      <c r="W263" s="45"/>
      <c r="X263" s="45"/>
      <c r="Y263" s="45"/>
      <c r="Z263" s="45"/>
      <c r="AA263" s="45"/>
      <c r="AB263" s="45"/>
      <c r="AC263" s="45"/>
      <c r="AD263" s="46"/>
      <c r="AE263" s="46"/>
      <c r="AF263" s="46"/>
      <c r="AG263" s="46"/>
      <c r="AH263" s="46"/>
      <c r="AI263" s="46"/>
      <c r="AJ263" s="46"/>
      <c r="AK263" s="46"/>
      <c r="AL263" s="46"/>
      <c r="AM263" s="47"/>
      <c r="AN263" s="47"/>
      <c r="AO263" s="47"/>
      <c r="AP263" s="47"/>
      <c r="AQ263" s="295"/>
      <c r="AR263" s="295"/>
      <c r="AS263" s="295"/>
      <c r="AT263" s="295"/>
      <c r="AV263" s="201" t="str">
        <f t="shared" si="110"/>
        <v>CONCRETE &amp; FLATWORK</v>
      </c>
      <c r="AW263" s="322"/>
      <c r="AX263" s="322"/>
      <c r="AY263" s="322"/>
      <c r="AZ263" s="201"/>
      <c r="BA263" s="53">
        <f>BA222</f>
        <v>0</v>
      </c>
      <c r="BB263" s="53">
        <f>BB222</f>
        <v>0</v>
      </c>
      <c r="BC263" s="53">
        <f>BC222</f>
        <v>0</v>
      </c>
      <c r="BD263" s="53">
        <f>BD222</f>
        <v>0</v>
      </c>
      <c r="BE263" s="53">
        <f>BE222</f>
        <v>0</v>
      </c>
      <c r="BF263" s="53"/>
      <c r="BG263" s="53"/>
      <c r="BI263" s="53"/>
      <c r="BJ263" s="53"/>
      <c r="BK263" s="53"/>
    </row>
    <row r="264" spans="1:63" ht="21.6" hidden="1" customHeight="1">
      <c r="A264" s="95"/>
      <c r="B264" s="1259"/>
      <c r="C264" s="1259"/>
      <c r="D264" s="354"/>
      <c r="E264" s="354"/>
      <c r="F264" s="354"/>
      <c r="G264" s="354"/>
      <c r="H264" s="354"/>
      <c r="I264" s="354"/>
      <c r="J264" s="354"/>
      <c r="K264" s="354"/>
      <c r="L264" s="354"/>
      <c r="M264" s="354"/>
      <c r="N264" s="354"/>
      <c r="O264" s="354"/>
      <c r="P264" s="19"/>
      <c r="Q264" s="19"/>
      <c r="R264" s="19"/>
      <c r="S264" s="19"/>
      <c r="T264" s="19"/>
      <c r="U264" s="19"/>
      <c r="V264" s="19"/>
      <c r="W264" s="19"/>
      <c r="X264" s="19"/>
      <c r="Y264" s="19"/>
      <c r="Z264" s="19"/>
      <c r="AA264" s="19"/>
      <c r="AB264" s="19"/>
      <c r="AC264" s="202" t="str">
        <f>CONCATENATE(D222," ","TOTAL")</f>
        <v>CONCRETE &amp; FLATWORK TOTAL</v>
      </c>
      <c r="AD264" s="1260">
        <f>SUBTOTAL(9,AD223:AD263)</f>
        <v>0</v>
      </c>
      <c r="AE264" s="1260"/>
      <c r="AF264" s="1260"/>
      <c r="AG264" s="1260">
        <f>SUBTOTAL(9,AG223:AG263)</f>
        <v>0</v>
      </c>
      <c r="AH264" s="1260"/>
      <c r="AI264" s="1260"/>
      <c r="AJ264" s="1260">
        <f>SUBTOTAL(9,AJ223:AJ263)</f>
        <v>0</v>
      </c>
      <c r="AK264" s="1260"/>
      <c r="AL264" s="1260"/>
      <c r="AM264" s="1260">
        <f>SUBTOTAL(9,AM223:AM263)</f>
        <v>0</v>
      </c>
      <c r="AN264" s="1260"/>
      <c r="AO264" s="1260"/>
      <c r="AP264" s="1260"/>
      <c r="AQ264" s="1254">
        <f>SUBTOTAL(9,AQ223:AQ263)</f>
        <v>0</v>
      </c>
      <c r="AR264" s="1254"/>
      <c r="AS264" s="1254"/>
      <c r="AT264" s="1254" t="e">
        <f>SUM(AT220:AT255)</f>
        <v>#REF!</v>
      </c>
      <c r="AV264" s="74" t="str">
        <f t="shared" si="110"/>
        <v>CONCRETE &amp; FLATWORK</v>
      </c>
      <c r="AW264" s="308"/>
      <c r="AX264" s="321"/>
      <c r="AY264" s="321"/>
      <c r="AZ264" s="118"/>
      <c r="BA264" s="52">
        <f>BA222</f>
        <v>0</v>
      </c>
      <c r="BB264" s="52">
        <f>BB222</f>
        <v>0</v>
      </c>
      <c r="BC264" s="52">
        <f>BC222</f>
        <v>0</v>
      </c>
      <c r="BD264" s="52">
        <f>BD222</f>
        <v>0</v>
      </c>
      <c r="BE264" s="52">
        <f>BE222</f>
        <v>0</v>
      </c>
      <c r="BF264" s="52">
        <f>SUM(BF222:BF263)</f>
        <v>0</v>
      </c>
      <c r="BG264" s="28">
        <f>SUM(BG222:BG263)</f>
        <v>0</v>
      </c>
      <c r="BI264" s="52">
        <f>SUM(BI223:BI263)</f>
        <v>0</v>
      </c>
      <c r="BJ264" s="52">
        <f>SUM(BJ223:BJ263)</f>
        <v>0</v>
      </c>
      <c r="BK264" s="28">
        <f>SUM(BK223:BK263)</f>
        <v>0</v>
      </c>
    </row>
    <row r="265" spans="1:63" ht="5.0999999999999996" hidden="1" customHeight="1">
      <c r="A265" s="95"/>
      <c r="B265" s="42"/>
      <c r="C265" s="42"/>
      <c r="D265" s="353"/>
      <c r="E265" s="353"/>
      <c r="F265" s="353"/>
      <c r="G265" s="353"/>
      <c r="H265" s="353"/>
      <c r="I265" s="353"/>
      <c r="J265" s="353"/>
      <c r="K265" s="353"/>
      <c r="L265" s="353"/>
      <c r="M265" s="353"/>
      <c r="N265" s="353"/>
      <c r="O265" s="353"/>
      <c r="P265" s="44"/>
      <c r="Q265" s="44"/>
      <c r="R265" s="44"/>
      <c r="S265" s="44"/>
      <c r="T265" s="44"/>
      <c r="U265" s="45"/>
      <c r="V265" s="45"/>
      <c r="W265" s="45"/>
      <c r="X265" s="45"/>
      <c r="Y265" s="45"/>
      <c r="Z265" s="45"/>
      <c r="AA265" s="45"/>
      <c r="AB265" s="45"/>
      <c r="AC265" s="45"/>
      <c r="AD265" s="46"/>
      <c r="AE265" s="46"/>
      <c r="AF265" s="46"/>
      <c r="AG265" s="46"/>
      <c r="AH265" s="46"/>
      <c r="AI265" s="46"/>
      <c r="AJ265" s="46"/>
      <c r="AK265" s="46"/>
      <c r="AL265" s="46"/>
      <c r="AM265" s="47"/>
      <c r="AN265" s="47"/>
      <c r="AO265" s="47"/>
      <c r="AP265" s="47"/>
      <c r="AQ265" s="295"/>
      <c r="AR265" s="295"/>
      <c r="AS265" s="295"/>
      <c r="AT265" s="295"/>
      <c r="AV265" s="201" t="str">
        <f t="shared" si="110"/>
        <v>CONCRETE &amp; FLATWORK</v>
      </c>
      <c r="AW265" s="322"/>
      <c r="AX265" s="322"/>
      <c r="AY265" s="322"/>
      <c r="AZ265" s="201"/>
      <c r="BA265" s="53">
        <f>BA222</f>
        <v>0</v>
      </c>
      <c r="BB265" s="53">
        <f>BB222</f>
        <v>0</v>
      </c>
      <c r="BC265" s="53">
        <f>BC222</f>
        <v>0</v>
      </c>
      <c r="BD265" s="53">
        <f>BD222</f>
        <v>0</v>
      </c>
      <c r="BE265" s="53">
        <f>BE222</f>
        <v>0</v>
      </c>
      <c r="BF265" s="53"/>
      <c r="BG265" s="53"/>
      <c r="BI265" s="53"/>
      <c r="BJ265" s="53"/>
      <c r="BK265" s="53"/>
    </row>
    <row r="266" spans="1:63" ht="9.6999999999999993" hidden="1" customHeight="1">
      <c r="A266" s="95"/>
      <c r="B266" s="49"/>
      <c r="C266" s="49"/>
      <c r="D266" s="355"/>
      <c r="E266" s="355"/>
      <c r="F266" s="355"/>
      <c r="G266" s="355"/>
      <c r="H266" s="355"/>
      <c r="I266" s="355"/>
      <c r="J266" s="355"/>
      <c r="K266" s="355"/>
      <c r="L266" s="355"/>
      <c r="M266" s="355"/>
      <c r="N266" s="355"/>
      <c r="O266" s="355"/>
      <c r="P266" s="50"/>
      <c r="Q266" s="50"/>
      <c r="R266" s="50"/>
      <c r="S266" s="50"/>
      <c r="T266" s="50"/>
      <c r="U266" s="50"/>
      <c r="V266" s="50"/>
      <c r="W266" s="50"/>
      <c r="X266" s="50"/>
      <c r="Y266" s="50"/>
      <c r="Z266" s="50"/>
      <c r="AA266" s="50"/>
      <c r="AB266" s="50"/>
      <c r="AC266" s="51"/>
      <c r="AD266" s="296"/>
      <c r="AE266" s="296"/>
      <c r="AF266" s="296"/>
      <c r="AG266" s="296"/>
      <c r="AH266" s="296"/>
      <c r="AI266" s="296"/>
      <c r="AJ266" s="296"/>
      <c r="AK266" s="296"/>
      <c r="AL266" s="296"/>
      <c r="AM266" s="296"/>
      <c r="AN266" s="296"/>
      <c r="AO266" s="296"/>
      <c r="AP266" s="296"/>
      <c r="AQ266" s="297"/>
      <c r="AR266" s="297"/>
      <c r="AS266" s="297"/>
      <c r="AT266" s="297"/>
      <c r="AV266" s="203" t="str">
        <f t="shared" si="110"/>
        <v>CONCRETE &amp; FLATWORK</v>
      </c>
      <c r="AW266" s="325"/>
      <c r="AX266" s="344"/>
      <c r="AY266" s="344"/>
      <c r="AZ266" s="203"/>
      <c r="BA266" s="65">
        <f>BA264</f>
        <v>0</v>
      </c>
      <c r="BB266" s="65">
        <f t="shared" ref="BB266:BG266" si="139">BB264</f>
        <v>0</v>
      </c>
      <c r="BC266" s="65">
        <f>BC264</f>
        <v>0</v>
      </c>
      <c r="BD266" s="65">
        <f t="shared" si="139"/>
        <v>0</v>
      </c>
      <c r="BE266" s="65">
        <f t="shared" si="139"/>
        <v>0</v>
      </c>
      <c r="BF266" s="65">
        <f t="shared" si="139"/>
        <v>0</v>
      </c>
      <c r="BG266" s="65">
        <f t="shared" si="139"/>
        <v>0</v>
      </c>
      <c r="BI266" s="65"/>
      <c r="BJ266" s="65"/>
      <c r="BK266" s="65"/>
    </row>
    <row r="267" spans="1:63" ht="21.1" customHeight="1">
      <c r="A267" s="94" t="s">
        <v>665</v>
      </c>
      <c r="B267" s="1268"/>
      <c r="C267" s="1269"/>
      <c r="D267" s="1306" t="str">
        <f>T(N79)</f>
        <v>MASONRY</v>
      </c>
      <c r="E267" s="1307"/>
      <c r="F267" s="1307"/>
      <c r="G267" s="1307"/>
      <c r="H267" s="1307"/>
      <c r="I267" s="1307"/>
      <c r="J267" s="1307"/>
      <c r="K267" s="1307"/>
      <c r="L267" s="1307"/>
      <c r="M267" s="1307"/>
      <c r="N267" s="1307"/>
      <c r="O267" s="1308"/>
      <c r="P267" s="1270"/>
      <c r="Q267" s="1270"/>
      <c r="R267" s="1270"/>
      <c r="S267" s="1271"/>
      <c r="T267" s="1272"/>
      <c r="U267" s="1273"/>
      <c r="V267" s="1273"/>
      <c r="W267" s="1273"/>
      <c r="X267" s="1273"/>
      <c r="Y267" s="1273"/>
      <c r="Z267" s="1273"/>
      <c r="AA267" s="1273"/>
      <c r="AB267" s="1273"/>
      <c r="AC267" s="1273"/>
      <c r="AD267" s="1260">
        <f>AD309</f>
        <v>0</v>
      </c>
      <c r="AE267" s="1260"/>
      <c r="AF267" s="1260"/>
      <c r="AG267" s="1260">
        <f>AG309</f>
        <v>0</v>
      </c>
      <c r="AH267" s="1260"/>
      <c r="AI267" s="1260"/>
      <c r="AJ267" s="1260">
        <f>AJ309</f>
        <v>0</v>
      </c>
      <c r="AK267" s="1260"/>
      <c r="AL267" s="1260"/>
      <c r="AM267" s="1260">
        <f>AM309</f>
        <v>0</v>
      </c>
      <c r="AN267" s="1260"/>
      <c r="AO267" s="1260"/>
      <c r="AP267" s="1260"/>
      <c r="AQ267" s="1254">
        <f>AQ309</f>
        <v>0</v>
      </c>
      <c r="AR267" s="1254"/>
      <c r="AS267" s="1254"/>
      <c r="AT267" s="1254" t="e">
        <f>SUM(#REF!)</f>
        <v>#REF!</v>
      </c>
      <c r="AV267" s="74" t="str">
        <f t="shared" ref="AV267:AV311" si="140">$D$267</f>
        <v>MASONRY</v>
      </c>
      <c r="AW267" s="326"/>
      <c r="AX267" s="326"/>
      <c r="AY267" s="326"/>
      <c r="AZ267" s="327"/>
      <c r="BA267" s="28">
        <f>SUM(BA268:BA307)</f>
        <v>0</v>
      </c>
      <c r="BB267" s="28">
        <f>SUM(BB268:BB307)</f>
        <v>0</v>
      </c>
      <c r="BC267" s="28">
        <f>SUM(BC268:BC307)</f>
        <v>0</v>
      </c>
      <c r="BD267" s="28">
        <f>SUM(BD268:BD307)</f>
        <v>0</v>
      </c>
      <c r="BE267" s="28">
        <f>SUM(BE268:BE307)</f>
        <v>0</v>
      </c>
      <c r="BF267" s="28">
        <f t="shared" ref="BF267:BF303" si="141">AQ267</f>
        <v>0</v>
      </c>
      <c r="BG267" s="28">
        <f t="shared" ref="BG267:BG303" si="142">AM267</f>
        <v>0</v>
      </c>
      <c r="BI267" s="66">
        <f>AD267</f>
        <v>0</v>
      </c>
      <c r="BJ267" s="66">
        <f>AM267</f>
        <v>0</v>
      </c>
      <c r="BK267" s="66">
        <f>BJ267+BI267</f>
        <v>0</v>
      </c>
    </row>
    <row r="268" spans="1:63" hidden="1">
      <c r="A268" s="95"/>
      <c r="B268" s="1239"/>
      <c r="C268" s="1240"/>
      <c r="D268" s="1256" t="s">
        <v>46</v>
      </c>
      <c r="E268" s="1256"/>
      <c r="F268" s="1256"/>
      <c r="G268" s="1256"/>
      <c r="H268" s="1256"/>
      <c r="I268" s="1256"/>
      <c r="J268" s="1256"/>
      <c r="K268" s="1256"/>
      <c r="L268" s="1256"/>
      <c r="M268" s="1256"/>
      <c r="N268" s="1256"/>
      <c r="O268" s="1256"/>
      <c r="P268" s="1242"/>
      <c r="Q268" s="1242"/>
      <c r="R268" s="1243"/>
      <c r="S268" s="1242" t="s">
        <v>1</v>
      </c>
      <c r="T268" s="1242" t="s">
        <v>1</v>
      </c>
      <c r="U268" s="1244"/>
      <c r="V268" s="1245"/>
      <c r="W268" s="1245"/>
      <c r="X268" s="1245"/>
      <c r="Y268" s="1245"/>
      <c r="Z268" s="1245"/>
      <c r="AA268" s="1246"/>
      <c r="AB268" s="1247"/>
      <c r="AC268" s="1244"/>
      <c r="AD268" s="1248">
        <f t="shared" ref="AD268:AD303" si="143">((P268*U268)-AM268)</f>
        <v>0</v>
      </c>
      <c r="AE268" s="1248"/>
      <c r="AF268" s="1248"/>
      <c r="AG268" s="1248">
        <f>P268*X268*(1+$Y$85)</f>
        <v>0</v>
      </c>
      <c r="AH268" s="1248"/>
      <c r="AI268" s="1248"/>
      <c r="AJ268" s="1248">
        <f t="shared" ref="AJ268:AJ303" si="144">P268*AA268</f>
        <v>0</v>
      </c>
      <c r="AK268" s="1248"/>
      <c r="AL268" s="1248"/>
      <c r="AM268" s="1249">
        <f t="shared" ref="AM268:AM307" si="145">IF($B268="x",$P268*$U268,0)</f>
        <v>0</v>
      </c>
      <c r="AN268" s="1249"/>
      <c r="AO268" s="1249"/>
      <c r="AP268" s="1249"/>
      <c r="AQ268" s="1250">
        <f t="shared" ref="AQ268:AQ303" si="146">SUM(AD268:AL268)</f>
        <v>0</v>
      </c>
      <c r="AR268" s="1250"/>
      <c r="AS268" s="1250"/>
      <c r="AT268" s="1250"/>
      <c r="AV268" s="74" t="str">
        <f t="shared" si="140"/>
        <v>MASONRY</v>
      </c>
      <c r="AW268" s="307"/>
      <c r="AX268" s="99"/>
      <c r="AY268" s="99"/>
      <c r="AZ268" s="305"/>
      <c r="BA268" s="28">
        <f t="shared" ref="BA268:BA303" si="147">AD268</f>
        <v>0</v>
      </c>
      <c r="BB268" s="28">
        <f>AG268</f>
        <v>0</v>
      </c>
      <c r="BC268" s="28">
        <f>AJ268</f>
        <v>0</v>
      </c>
      <c r="BD268" s="28">
        <f t="shared" ref="BD268:BD303" si="148">IF(B268="x",1,0)</f>
        <v>0</v>
      </c>
      <c r="BE268" s="28">
        <f>SUM(BA268:BC268)</f>
        <v>0</v>
      </c>
      <c r="BF268" s="28">
        <f t="shared" si="141"/>
        <v>0</v>
      </c>
      <c r="BG268" s="28">
        <f t="shared" si="142"/>
        <v>0</v>
      </c>
      <c r="BI268" s="66">
        <f>AD268</f>
        <v>0</v>
      </c>
      <c r="BJ268" s="66">
        <f t="shared" ref="BJ268:BJ303" si="149">AM268</f>
        <v>0</v>
      </c>
      <c r="BK268" s="66">
        <f>BJ268+BI268</f>
        <v>0</v>
      </c>
    </row>
    <row r="269" spans="1:63" hidden="1">
      <c r="A269" s="95"/>
      <c r="B269" s="1239"/>
      <c r="C269" s="1240"/>
      <c r="D269" s="1252" t="s">
        <v>425</v>
      </c>
      <c r="E269" s="1252"/>
      <c r="F269" s="1252"/>
      <c r="G269" s="1252"/>
      <c r="H269" s="1252"/>
      <c r="I269" s="1252"/>
      <c r="J269" s="1252"/>
      <c r="K269" s="1252"/>
      <c r="L269" s="1252"/>
      <c r="M269" s="1252"/>
      <c r="N269" s="1252"/>
      <c r="O269" s="1252"/>
      <c r="P269" s="1242"/>
      <c r="Q269" s="1242"/>
      <c r="R269" s="1243"/>
      <c r="S269" s="1242" t="s">
        <v>8</v>
      </c>
      <c r="T269" s="1242" t="s">
        <v>8</v>
      </c>
      <c r="U269" s="1244">
        <v>4</v>
      </c>
      <c r="V269" s="1245"/>
      <c r="W269" s="1245"/>
      <c r="X269" s="1245">
        <v>2.25</v>
      </c>
      <c r="Y269" s="1245"/>
      <c r="Z269" s="1245">
        <v>2</v>
      </c>
      <c r="AA269" s="1246"/>
      <c r="AB269" s="1247"/>
      <c r="AC269" s="1244"/>
      <c r="AD269" s="1248">
        <f t="shared" si="143"/>
        <v>0</v>
      </c>
      <c r="AE269" s="1248"/>
      <c r="AF269" s="1248"/>
      <c r="AG269" s="1248">
        <f t="shared" ref="AG269:AG307" si="150">P269*X269*(1+$Y$85)</f>
        <v>0</v>
      </c>
      <c r="AH269" s="1248"/>
      <c r="AI269" s="1248"/>
      <c r="AJ269" s="1248">
        <f t="shared" si="144"/>
        <v>0</v>
      </c>
      <c r="AK269" s="1248"/>
      <c r="AL269" s="1248"/>
      <c r="AM269" s="1249">
        <f t="shared" si="145"/>
        <v>0</v>
      </c>
      <c r="AN269" s="1249"/>
      <c r="AO269" s="1249"/>
      <c r="AP269" s="1249"/>
      <c r="AQ269" s="1250">
        <f t="shared" si="146"/>
        <v>0</v>
      </c>
      <c r="AR269" s="1250"/>
      <c r="AS269" s="1250"/>
      <c r="AT269" s="1250"/>
      <c r="AV269" s="74" t="str">
        <f t="shared" si="140"/>
        <v>MASONRY</v>
      </c>
      <c r="AW269" s="307"/>
      <c r="AX269" s="99"/>
      <c r="AY269" s="99"/>
      <c r="AZ269" s="305"/>
      <c r="BA269" s="28">
        <f t="shared" si="147"/>
        <v>0</v>
      </c>
      <c r="BB269" s="28">
        <f t="shared" ref="BB269:BB303" si="151">AG269</f>
        <v>0</v>
      </c>
      <c r="BC269" s="28">
        <f t="shared" ref="BC269:BC303" si="152">AJ269</f>
        <v>0</v>
      </c>
      <c r="BD269" s="28">
        <f t="shared" si="148"/>
        <v>0</v>
      </c>
      <c r="BE269" s="28">
        <f t="shared" ref="BE269:BE293" si="153">SUM(BA269:BC269)</f>
        <v>0</v>
      </c>
      <c r="BF269" s="28">
        <f t="shared" si="141"/>
        <v>0</v>
      </c>
      <c r="BG269" s="28">
        <f t="shared" si="142"/>
        <v>0</v>
      </c>
      <c r="BI269" s="66">
        <f t="shared" ref="BI269:BI303" si="154">AD269</f>
        <v>0</v>
      </c>
      <c r="BJ269" s="66">
        <f t="shared" si="149"/>
        <v>0</v>
      </c>
      <c r="BK269" s="66">
        <f t="shared" ref="BK269:BK303" si="155">BJ269+BI269</f>
        <v>0</v>
      </c>
    </row>
    <row r="270" spans="1:63" hidden="1">
      <c r="A270" s="95"/>
      <c r="B270" s="1239"/>
      <c r="C270" s="1240"/>
      <c r="D270" s="1252" t="s">
        <v>426</v>
      </c>
      <c r="E270" s="1252"/>
      <c r="F270" s="1252"/>
      <c r="G270" s="1252"/>
      <c r="H270" s="1252"/>
      <c r="I270" s="1252"/>
      <c r="J270" s="1252"/>
      <c r="K270" s="1252"/>
      <c r="L270" s="1252"/>
      <c r="M270" s="1252"/>
      <c r="N270" s="1252"/>
      <c r="O270" s="1252"/>
      <c r="P270" s="1242"/>
      <c r="Q270" s="1242"/>
      <c r="R270" s="1243"/>
      <c r="S270" s="1242" t="s">
        <v>8</v>
      </c>
      <c r="T270" s="1242" t="s">
        <v>8</v>
      </c>
      <c r="U270" s="1244">
        <v>4.5</v>
      </c>
      <c r="V270" s="1245"/>
      <c r="W270" s="1245"/>
      <c r="X270" s="1245">
        <v>2.5</v>
      </c>
      <c r="Y270" s="1245"/>
      <c r="Z270" s="1245">
        <v>4</v>
      </c>
      <c r="AA270" s="1246"/>
      <c r="AB270" s="1247"/>
      <c r="AC270" s="1244"/>
      <c r="AD270" s="1248">
        <f t="shared" si="143"/>
        <v>0</v>
      </c>
      <c r="AE270" s="1248"/>
      <c r="AF270" s="1248"/>
      <c r="AG270" s="1248">
        <f t="shared" si="150"/>
        <v>0</v>
      </c>
      <c r="AH270" s="1248"/>
      <c r="AI270" s="1248"/>
      <c r="AJ270" s="1248">
        <f t="shared" si="144"/>
        <v>0</v>
      </c>
      <c r="AK270" s="1248"/>
      <c r="AL270" s="1248"/>
      <c r="AM270" s="1249">
        <f t="shared" si="145"/>
        <v>0</v>
      </c>
      <c r="AN270" s="1249"/>
      <c r="AO270" s="1249"/>
      <c r="AP270" s="1249"/>
      <c r="AQ270" s="1250">
        <f t="shared" si="146"/>
        <v>0</v>
      </c>
      <c r="AR270" s="1250"/>
      <c r="AS270" s="1250"/>
      <c r="AT270" s="1250"/>
      <c r="AV270" s="74" t="str">
        <f t="shared" si="140"/>
        <v>MASONRY</v>
      </c>
      <c r="AW270" s="307"/>
      <c r="AX270" s="99"/>
      <c r="AY270" s="99"/>
      <c r="AZ270" s="305"/>
      <c r="BA270" s="28">
        <f t="shared" si="147"/>
        <v>0</v>
      </c>
      <c r="BB270" s="28">
        <f t="shared" si="151"/>
        <v>0</v>
      </c>
      <c r="BC270" s="28">
        <f t="shared" si="152"/>
        <v>0</v>
      </c>
      <c r="BD270" s="28">
        <f t="shared" si="148"/>
        <v>0</v>
      </c>
      <c r="BE270" s="28">
        <f t="shared" si="153"/>
        <v>0</v>
      </c>
      <c r="BF270" s="28">
        <f t="shared" si="141"/>
        <v>0</v>
      </c>
      <c r="BG270" s="28">
        <f t="shared" si="142"/>
        <v>0</v>
      </c>
      <c r="BI270" s="66">
        <f t="shared" si="154"/>
        <v>0</v>
      </c>
      <c r="BJ270" s="66">
        <f t="shared" si="149"/>
        <v>0</v>
      </c>
      <c r="BK270" s="66">
        <f t="shared" si="155"/>
        <v>0</v>
      </c>
    </row>
    <row r="271" spans="1:63" hidden="1">
      <c r="A271" s="95"/>
      <c r="B271" s="1239"/>
      <c r="C271" s="1240"/>
      <c r="D271" s="1252" t="s">
        <v>427</v>
      </c>
      <c r="E271" s="1252"/>
      <c r="F271" s="1252"/>
      <c r="G271" s="1252"/>
      <c r="H271" s="1252"/>
      <c r="I271" s="1252"/>
      <c r="J271" s="1252"/>
      <c r="K271" s="1252"/>
      <c r="L271" s="1252"/>
      <c r="M271" s="1252"/>
      <c r="N271" s="1252"/>
      <c r="O271" s="1252"/>
      <c r="P271" s="1242"/>
      <c r="Q271" s="1242"/>
      <c r="R271" s="1243"/>
      <c r="S271" s="1242" t="s">
        <v>8</v>
      </c>
      <c r="T271" s="1242" t="s">
        <v>8</v>
      </c>
      <c r="U271" s="1244">
        <v>10</v>
      </c>
      <c r="V271" s="1245"/>
      <c r="W271" s="1245"/>
      <c r="X271" s="1245">
        <v>8</v>
      </c>
      <c r="Y271" s="1245"/>
      <c r="Z271" s="1245">
        <v>8</v>
      </c>
      <c r="AA271" s="1246"/>
      <c r="AB271" s="1247"/>
      <c r="AC271" s="1244"/>
      <c r="AD271" s="1248">
        <f t="shared" si="143"/>
        <v>0</v>
      </c>
      <c r="AE271" s="1248"/>
      <c r="AF271" s="1248"/>
      <c r="AG271" s="1248">
        <f t="shared" si="150"/>
        <v>0</v>
      </c>
      <c r="AH271" s="1248"/>
      <c r="AI271" s="1248"/>
      <c r="AJ271" s="1248">
        <f t="shared" si="144"/>
        <v>0</v>
      </c>
      <c r="AK271" s="1248"/>
      <c r="AL271" s="1248"/>
      <c r="AM271" s="1249">
        <f t="shared" si="145"/>
        <v>0</v>
      </c>
      <c r="AN271" s="1249"/>
      <c r="AO271" s="1249"/>
      <c r="AP271" s="1249"/>
      <c r="AQ271" s="1250">
        <f t="shared" si="146"/>
        <v>0</v>
      </c>
      <c r="AR271" s="1250"/>
      <c r="AS271" s="1250"/>
      <c r="AT271" s="1250"/>
      <c r="AV271" s="74" t="str">
        <f t="shared" si="140"/>
        <v>MASONRY</v>
      </c>
      <c r="AW271" s="307"/>
      <c r="AX271" s="99"/>
      <c r="AY271" s="99"/>
      <c r="AZ271" s="305"/>
      <c r="BA271" s="28">
        <f t="shared" si="147"/>
        <v>0</v>
      </c>
      <c r="BB271" s="28">
        <f t="shared" si="151"/>
        <v>0</v>
      </c>
      <c r="BC271" s="28">
        <f t="shared" si="152"/>
        <v>0</v>
      </c>
      <c r="BD271" s="28">
        <f t="shared" si="148"/>
        <v>0</v>
      </c>
      <c r="BE271" s="28">
        <f t="shared" si="153"/>
        <v>0</v>
      </c>
      <c r="BF271" s="28">
        <f t="shared" si="141"/>
        <v>0</v>
      </c>
      <c r="BG271" s="28">
        <f t="shared" si="142"/>
        <v>0</v>
      </c>
      <c r="BI271" s="66">
        <f t="shared" si="154"/>
        <v>0</v>
      </c>
      <c r="BJ271" s="66">
        <f t="shared" si="149"/>
        <v>0</v>
      </c>
      <c r="BK271" s="66">
        <f t="shared" si="155"/>
        <v>0</v>
      </c>
    </row>
    <row r="272" spans="1:63" hidden="1">
      <c r="A272" s="95"/>
      <c r="B272" s="1239"/>
      <c r="C272" s="1240"/>
      <c r="D272" s="1252" t="s">
        <v>434</v>
      </c>
      <c r="E272" s="1252"/>
      <c r="F272" s="1252"/>
      <c r="G272" s="1252"/>
      <c r="H272" s="1252"/>
      <c r="I272" s="1252"/>
      <c r="J272" s="1252"/>
      <c r="K272" s="1252"/>
      <c r="L272" s="1252"/>
      <c r="M272" s="1252"/>
      <c r="N272" s="1252"/>
      <c r="O272" s="1252"/>
      <c r="P272" s="1242"/>
      <c r="Q272" s="1242"/>
      <c r="R272" s="1243"/>
      <c r="S272" s="1242" t="s">
        <v>8</v>
      </c>
      <c r="T272" s="1242" t="s">
        <v>1</v>
      </c>
      <c r="U272" s="1244">
        <v>17</v>
      </c>
      <c r="V272" s="1245"/>
      <c r="W272" s="1245"/>
      <c r="X272" s="1245">
        <v>13</v>
      </c>
      <c r="Y272" s="1245"/>
      <c r="Z272" s="1245">
        <v>2000</v>
      </c>
      <c r="AA272" s="1246"/>
      <c r="AB272" s="1247"/>
      <c r="AC272" s="1244"/>
      <c r="AD272" s="1248">
        <f t="shared" si="143"/>
        <v>0</v>
      </c>
      <c r="AE272" s="1248"/>
      <c r="AF272" s="1248"/>
      <c r="AG272" s="1248">
        <f t="shared" si="150"/>
        <v>0</v>
      </c>
      <c r="AH272" s="1248"/>
      <c r="AI272" s="1248"/>
      <c r="AJ272" s="1248">
        <f t="shared" si="144"/>
        <v>0</v>
      </c>
      <c r="AK272" s="1248"/>
      <c r="AL272" s="1248"/>
      <c r="AM272" s="1249">
        <f t="shared" si="145"/>
        <v>0</v>
      </c>
      <c r="AN272" s="1249"/>
      <c r="AO272" s="1249"/>
      <c r="AP272" s="1249"/>
      <c r="AQ272" s="1250">
        <f t="shared" si="146"/>
        <v>0</v>
      </c>
      <c r="AR272" s="1250"/>
      <c r="AS272" s="1250"/>
      <c r="AT272" s="1250"/>
      <c r="AV272" s="74" t="str">
        <f t="shared" si="140"/>
        <v>MASONRY</v>
      </c>
      <c r="AW272" s="307"/>
      <c r="AX272" s="99"/>
      <c r="AY272" s="99"/>
      <c r="AZ272" s="305"/>
      <c r="BA272" s="28">
        <f t="shared" si="147"/>
        <v>0</v>
      </c>
      <c r="BB272" s="28">
        <f t="shared" si="151"/>
        <v>0</v>
      </c>
      <c r="BC272" s="28">
        <f t="shared" si="152"/>
        <v>0</v>
      </c>
      <c r="BD272" s="28">
        <f t="shared" si="148"/>
        <v>0</v>
      </c>
      <c r="BE272" s="28">
        <f t="shared" si="153"/>
        <v>0</v>
      </c>
      <c r="BF272" s="28">
        <f t="shared" si="141"/>
        <v>0</v>
      </c>
      <c r="BG272" s="28">
        <f t="shared" si="142"/>
        <v>0</v>
      </c>
      <c r="BI272" s="66">
        <f t="shared" si="154"/>
        <v>0</v>
      </c>
      <c r="BJ272" s="66">
        <f t="shared" si="149"/>
        <v>0</v>
      </c>
      <c r="BK272" s="66">
        <f t="shared" si="155"/>
        <v>0</v>
      </c>
    </row>
    <row r="273" spans="1:63" hidden="1">
      <c r="A273" s="95"/>
      <c r="B273" s="1251"/>
      <c r="C273" s="1251"/>
      <c r="D273" s="1252" t="s">
        <v>428</v>
      </c>
      <c r="E273" s="1252"/>
      <c r="F273" s="1252"/>
      <c r="G273" s="1252"/>
      <c r="H273" s="1252"/>
      <c r="I273" s="1252"/>
      <c r="J273" s="1252"/>
      <c r="K273" s="1252"/>
      <c r="L273" s="1252"/>
      <c r="M273" s="1252"/>
      <c r="N273" s="1252"/>
      <c r="O273" s="1252"/>
      <c r="P273" s="1242"/>
      <c r="Q273" s="1242"/>
      <c r="R273" s="1243"/>
      <c r="S273" s="1242" t="s">
        <v>8</v>
      </c>
      <c r="T273" s="1242" t="s">
        <v>8</v>
      </c>
      <c r="U273" s="1244">
        <v>0.8</v>
      </c>
      <c r="V273" s="1245"/>
      <c r="W273" s="1245"/>
      <c r="X273" s="1245">
        <v>0.5</v>
      </c>
      <c r="Y273" s="1245"/>
      <c r="Z273" s="1245">
        <v>0.5</v>
      </c>
      <c r="AA273" s="1246"/>
      <c r="AB273" s="1247"/>
      <c r="AC273" s="1244"/>
      <c r="AD273" s="1248">
        <f t="shared" si="143"/>
        <v>0</v>
      </c>
      <c r="AE273" s="1248"/>
      <c r="AF273" s="1248"/>
      <c r="AG273" s="1248">
        <f t="shared" si="150"/>
        <v>0</v>
      </c>
      <c r="AH273" s="1248"/>
      <c r="AI273" s="1248"/>
      <c r="AJ273" s="1248">
        <f t="shared" si="144"/>
        <v>0</v>
      </c>
      <c r="AK273" s="1248"/>
      <c r="AL273" s="1248"/>
      <c r="AM273" s="1249">
        <f t="shared" si="145"/>
        <v>0</v>
      </c>
      <c r="AN273" s="1249"/>
      <c r="AO273" s="1249"/>
      <c r="AP273" s="1249"/>
      <c r="AQ273" s="1250">
        <f t="shared" si="146"/>
        <v>0</v>
      </c>
      <c r="AR273" s="1250"/>
      <c r="AS273" s="1250"/>
      <c r="AT273" s="1250"/>
      <c r="AV273" s="74" t="str">
        <f t="shared" si="140"/>
        <v>MASONRY</v>
      </c>
      <c r="AW273" s="307"/>
      <c r="AX273" s="99"/>
      <c r="AY273" s="99"/>
      <c r="AZ273" s="305"/>
      <c r="BA273" s="28">
        <f t="shared" si="147"/>
        <v>0</v>
      </c>
      <c r="BB273" s="28">
        <f t="shared" si="151"/>
        <v>0</v>
      </c>
      <c r="BC273" s="28">
        <f t="shared" si="152"/>
        <v>0</v>
      </c>
      <c r="BD273" s="28">
        <f t="shared" si="148"/>
        <v>0</v>
      </c>
      <c r="BE273" s="28">
        <f t="shared" si="153"/>
        <v>0</v>
      </c>
      <c r="BF273" s="28">
        <f t="shared" si="141"/>
        <v>0</v>
      </c>
      <c r="BG273" s="28">
        <f t="shared" si="142"/>
        <v>0</v>
      </c>
      <c r="BI273" s="66">
        <f t="shared" si="154"/>
        <v>0</v>
      </c>
      <c r="BJ273" s="66">
        <f t="shared" si="149"/>
        <v>0</v>
      </c>
      <c r="BK273" s="66">
        <f t="shared" si="155"/>
        <v>0</v>
      </c>
    </row>
    <row r="274" spans="1:63" hidden="1">
      <c r="A274" s="95"/>
      <c r="B274" s="1251"/>
      <c r="C274" s="1251"/>
      <c r="D274" s="1252" t="s">
        <v>604</v>
      </c>
      <c r="E274" s="1252"/>
      <c r="F274" s="1252"/>
      <c r="G274" s="1252"/>
      <c r="H274" s="1252"/>
      <c r="I274" s="1252"/>
      <c r="J274" s="1252"/>
      <c r="K274" s="1252"/>
      <c r="L274" s="1252"/>
      <c r="M274" s="1252"/>
      <c r="N274" s="1252"/>
      <c r="O274" s="1252"/>
      <c r="P274" s="1242"/>
      <c r="Q274" s="1242"/>
      <c r="R274" s="1243"/>
      <c r="S274" s="1242" t="s">
        <v>8</v>
      </c>
      <c r="T274" s="1242" t="s">
        <v>8</v>
      </c>
      <c r="U274" s="1244">
        <v>5.75</v>
      </c>
      <c r="V274" s="1245"/>
      <c r="W274" s="1245"/>
      <c r="X274" s="1245">
        <v>0.5</v>
      </c>
      <c r="Y274" s="1245"/>
      <c r="Z274" s="1245"/>
      <c r="AA274" s="1246"/>
      <c r="AB274" s="1247"/>
      <c r="AC274" s="1244"/>
      <c r="AD274" s="1248">
        <f t="shared" si="143"/>
        <v>0</v>
      </c>
      <c r="AE274" s="1248"/>
      <c r="AF274" s="1248"/>
      <c r="AG274" s="1248">
        <f t="shared" si="150"/>
        <v>0</v>
      </c>
      <c r="AH274" s="1248"/>
      <c r="AI274" s="1248"/>
      <c r="AJ274" s="1248">
        <f t="shared" si="144"/>
        <v>0</v>
      </c>
      <c r="AK274" s="1248"/>
      <c r="AL274" s="1248"/>
      <c r="AM274" s="1249">
        <f t="shared" si="145"/>
        <v>0</v>
      </c>
      <c r="AN274" s="1249"/>
      <c r="AO274" s="1249"/>
      <c r="AP274" s="1249"/>
      <c r="AQ274" s="1250">
        <f t="shared" si="146"/>
        <v>0</v>
      </c>
      <c r="AR274" s="1250"/>
      <c r="AS274" s="1250"/>
      <c r="AT274" s="1250"/>
      <c r="AV274" s="74" t="str">
        <f t="shared" si="140"/>
        <v>MASONRY</v>
      </c>
      <c r="AW274" s="307"/>
      <c r="AX274" s="99"/>
      <c r="AY274" s="99"/>
      <c r="AZ274" s="305"/>
      <c r="BA274" s="28">
        <f t="shared" si="147"/>
        <v>0</v>
      </c>
      <c r="BB274" s="28">
        <f t="shared" si="151"/>
        <v>0</v>
      </c>
      <c r="BC274" s="28">
        <f t="shared" si="152"/>
        <v>0</v>
      </c>
      <c r="BD274" s="28">
        <f t="shared" si="148"/>
        <v>0</v>
      </c>
      <c r="BE274" s="28">
        <f t="shared" si="153"/>
        <v>0</v>
      </c>
      <c r="BF274" s="28">
        <f t="shared" si="141"/>
        <v>0</v>
      </c>
      <c r="BG274" s="28">
        <f t="shared" si="142"/>
        <v>0</v>
      </c>
      <c r="BI274" s="66">
        <f t="shared" si="154"/>
        <v>0</v>
      </c>
      <c r="BJ274" s="66">
        <f t="shared" si="149"/>
        <v>0</v>
      </c>
      <c r="BK274" s="66">
        <f t="shared" si="155"/>
        <v>0</v>
      </c>
    </row>
    <row r="275" spans="1:63" hidden="1">
      <c r="A275" s="95"/>
      <c r="B275" s="1251"/>
      <c r="C275" s="1251"/>
      <c r="D275" s="1252" t="s">
        <v>429</v>
      </c>
      <c r="E275" s="1252"/>
      <c r="F275" s="1252"/>
      <c r="G275" s="1252"/>
      <c r="H275" s="1252"/>
      <c r="I275" s="1252"/>
      <c r="J275" s="1252"/>
      <c r="K275" s="1252"/>
      <c r="L275" s="1252"/>
      <c r="M275" s="1252"/>
      <c r="N275" s="1252"/>
      <c r="O275" s="1252"/>
      <c r="P275" s="1242"/>
      <c r="Q275" s="1242"/>
      <c r="R275" s="1243"/>
      <c r="S275" s="1242" t="s">
        <v>8</v>
      </c>
      <c r="T275" s="1242"/>
      <c r="U275" s="1244">
        <v>0.5</v>
      </c>
      <c r="V275" s="1245"/>
      <c r="W275" s="1245"/>
      <c r="X275" s="1245"/>
      <c r="Y275" s="1245"/>
      <c r="Z275" s="1245"/>
      <c r="AA275" s="1246"/>
      <c r="AB275" s="1247"/>
      <c r="AC275" s="1244"/>
      <c r="AD275" s="1248">
        <f t="shared" si="143"/>
        <v>0</v>
      </c>
      <c r="AE275" s="1248"/>
      <c r="AF275" s="1248"/>
      <c r="AG275" s="1248">
        <f t="shared" si="150"/>
        <v>0</v>
      </c>
      <c r="AH275" s="1248"/>
      <c r="AI275" s="1248"/>
      <c r="AJ275" s="1248">
        <f t="shared" si="144"/>
        <v>0</v>
      </c>
      <c r="AK275" s="1248"/>
      <c r="AL275" s="1248"/>
      <c r="AM275" s="1249">
        <f t="shared" si="145"/>
        <v>0</v>
      </c>
      <c r="AN275" s="1249"/>
      <c r="AO275" s="1249"/>
      <c r="AP275" s="1249"/>
      <c r="AQ275" s="1250">
        <f t="shared" si="146"/>
        <v>0</v>
      </c>
      <c r="AR275" s="1250"/>
      <c r="AS275" s="1250"/>
      <c r="AT275" s="1250"/>
      <c r="AV275" s="74" t="str">
        <f t="shared" si="140"/>
        <v>MASONRY</v>
      </c>
      <c r="AW275" s="307"/>
      <c r="AX275" s="99"/>
      <c r="AY275" s="99"/>
      <c r="AZ275" s="305"/>
      <c r="BA275" s="28">
        <f t="shared" si="147"/>
        <v>0</v>
      </c>
      <c r="BB275" s="28">
        <f t="shared" si="151"/>
        <v>0</v>
      </c>
      <c r="BC275" s="28">
        <f t="shared" si="152"/>
        <v>0</v>
      </c>
      <c r="BD275" s="28">
        <f t="shared" si="148"/>
        <v>0</v>
      </c>
      <c r="BE275" s="28">
        <f t="shared" si="153"/>
        <v>0</v>
      </c>
      <c r="BF275" s="28">
        <f t="shared" si="141"/>
        <v>0</v>
      </c>
      <c r="BG275" s="28">
        <f t="shared" si="142"/>
        <v>0</v>
      </c>
      <c r="BI275" s="66">
        <f t="shared" si="154"/>
        <v>0</v>
      </c>
      <c r="BJ275" s="66">
        <f t="shared" si="149"/>
        <v>0</v>
      </c>
      <c r="BK275" s="66">
        <f t="shared" si="155"/>
        <v>0</v>
      </c>
    </row>
    <row r="276" spans="1:63" hidden="1">
      <c r="A276" s="95"/>
      <c r="B276" s="1239"/>
      <c r="C276" s="1240"/>
      <c r="D276" s="1252" t="s">
        <v>430</v>
      </c>
      <c r="E276" s="1252"/>
      <c r="F276" s="1252"/>
      <c r="G276" s="1252"/>
      <c r="H276" s="1252"/>
      <c r="I276" s="1252"/>
      <c r="J276" s="1252"/>
      <c r="K276" s="1252"/>
      <c r="L276" s="1252"/>
      <c r="M276" s="1252"/>
      <c r="N276" s="1252"/>
      <c r="O276" s="1252"/>
      <c r="P276" s="1242"/>
      <c r="Q276" s="1242"/>
      <c r="R276" s="1243"/>
      <c r="S276" s="1242" t="s">
        <v>431</v>
      </c>
      <c r="T276" s="1242"/>
      <c r="U276" s="1244">
        <v>50</v>
      </c>
      <c r="V276" s="1245"/>
      <c r="W276" s="1245"/>
      <c r="X276" s="1245">
        <v>35</v>
      </c>
      <c r="Y276" s="1245"/>
      <c r="Z276" s="1245"/>
      <c r="AA276" s="1246"/>
      <c r="AB276" s="1247"/>
      <c r="AC276" s="1244"/>
      <c r="AD276" s="1248">
        <f t="shared" si="143"/>
        <v>0</v>
      </c>
      <c r="AE276" s="1248"/>
      <c r="AF276" s="1248"/>
      <c r="AG276" s="1248">
        <f t="shared" si="150"/>
        <v>0</v>
      </c>
      <c r="AH276" s="1248"/>
      <c r="AI276" s="1248"/>
      <c r="AJ276" s="1248">
        <f t="shared" si="144"/>
        <v>0</v>
      </c>
      <c r="AK276" s="1248"/>
      <c r="AL276" s="1248"/>
      <c r="AM276" s="1249">
        <f t="shared" si="145"/>
        <v>0</v>
      </c>
      <c r="AN276" s="1249"/>
      <c r="AO276" s="1249"/>
      <c r="AP276" s="1249"/>
      <c r="AQ276" s="1250">
        <f t="shared" si="146"/>
        <v>0</v>
      </c>
      <c r="AR276" s="1250"/>
      <c r="AS276" s="1250"/>
      <c r="AT276" s="1250"/>
      <c r="AV276" s="74" t="str">
        <f t="shared" si="140"/>
        <v>MASONRY</v>
      </c>
      <c r="AW276" s="307"/>
      <c r="AX276" s="99"/>
      <c r="AY276" s="99"/>
      <c r="AZ276" s="305"/>
      <c r="BA276" s="28">
        <f t="shared" si="147"/>
        <v>0</v>
      </c>
      <c r="BB276" s="28">
        <f t="shared" si="151"/>
        <v>0</v>
      </c>
      <c r="BC276" s="28">
        <f t="shared" si="152"/>
        <v>0</v>
      </c>
      <c r="BD276" s="28">
        <f t="shared" si="148"/>
        <v>0</v>
      </c>
      <c r="BE276" s="28">
        <f t="shared" si="153"/>
        <v>0</v>
      </c>
      <c r="BF276" s="28">
        <f t="shared" si="141"/>
        <v>0</v>
      </c>
      <c r="BG276" s="28">
        <f t="shared" si="142"/>
        <v>0</v>
      </c>
      <c r="BI276" s="66">
        <f t="shared" si="154"/>
        <v>0</v>
      </c>
      <c r="BJ276" s="66">
        <f t="shared" si="149"/>
        <v>0</v>
      </c>
      <c r="BK276" s="66">
        <f t="shared" si="155"/>
        <v>0</v>
      </c>
    </row>
    <row r="277" spans="1:63" hidden="1">
      <c r="A277" s="95"/>
      <c r="B277" s="1239"/>
      <c r="C277" s="1240"/>
      <c r="D277" s="1252" t="s">
        <v>432</v>
      </c>
      <c r="E277" s="1252"/>
      <c r="F277" s="1252"/>
      <c r="G277" s="1252"/>
      <c r="H277" s="1252"/>
      <c r="I277" s="1252"/>
      <c r="J277" s="1252"/>
      <c r="K277" s="1252"/>
      <c r="L277" s="1252"/>
      <c r="M277" s="1252"/>
      <c r="N277" s="1252"/>
      <c r="O277" s="1252"/>
      <c r="P277" s="1242"/>
      <c r="Q277" s="1242"/>
      <c r="R277" s="1243"/>
      <c r="S277" s="1242" t="s">
        <v>431</v>
      </c>
      <c r="T277" s="1242"/>
      <c r="U277" s="1244">
        <v>70</v>
      </c>
      <c r="V277" s="1245"/>
      <c r="W277" s="1245"/>
      <c r="X277" s="1245">
        <v>75</v>
      </c>
      <c r="Y277" s="1245"/>
      <c r="Z277" s="1245"/>
      <c r="AA277" s="1246"/>
      <c r="AB277" s="1247"/>
      <c r="AC277" s="1244"/>
      <c r="AD277" s="1248">
        <f t="shared" si="143"/>
        <v>0</v>
      </c>
      <c r="AE277" s="1248"/>
      <c r="AF277" s="1248"/>
      <c r="AG277" s="1248">
        <f t="shared" si="150"/>
        <v>0</v>
      </c>
      <c r="AH277" s="1248"/>
      <c r="AI277" s="1248"/>
      <c r="AJ277" s="1248">
        <f t="shared" si="144"/>
        <v>0</v>
      </c>
      <c r="AK277" s="1248"/>
      <c r="AL277" s="1248"/>
      <c r="AM277" s="1249">
        <f t="shared" si="145"/>
        <v>0</v>
      </c>
      <c r="AN277" s="1249"/>
      <c r="AO277" s="1249"/>
      <c r="AP277" s="1249"/>
      <c r="AQ277" s="1250">
        <f t="shared" si="146"/>
        <v>0</v>
      </c>
      <c r="AR277" s="1250"/>
      <c r="AS277" s="1250"/>
      <c r="AT277" s="1250"/>
      <c r="AV277" s="74" t="str">
        <f t="shared" si="140"/>
        <v>MASONRY</v>
      </c>
      <c r="AW277" s="307"/>
      <c r="AX277" s="99"/>
      <c r="AY277" s="99"/>
      <c r="AZ277" s="305"/>
      <c r="BA277" s="28">
        <f t="shared" si="147"/>
        <v>0</v>
      </c>
      <c r="BB277" s="28">
        <f t="shared" si="151"/>
        <v>0</v>
      </c>
      <c r="BC277" s="28">
        <f t="shared" si="152"/>
        <v>0</v>
      </c>
      <c r="BD277" s="28">
        <f t="shared" si="148"/>
        <v>0</v>
      </c>
      <c r="BE277" s="28">
        <f t="shared" si="153"/>
        <v>0</v>
      </c>
      <c r="BF277" s="28">
        <f t="shared" si="141"/>
        <v>0</v>
      </c>
      <c r="BG277" s="28">
        <f t="shared" si="142"/>
        <v>0</v>
      </c>
      <c r="BI277" s="66">
        <f t="shared" si="154"/>
        <v>0</v>
      </c>
      <c r="BJ277" s="66">
        <f t="shared" si="149"/>
        <v>0</v>
      </c>
      <c r="BK277" s="66">
        <f t="shared" si="155"/>
        <v>0</v>
      </c>
    </row>
    <row r="278" spans="1:63" hidden="1">
      <c r="A278" s="95"/>
      <c r="B278" s="1239"/>
      <c r="C278" s="1240"/>
      <c r="D278" s="1252" t="s">
        <v>433</v>
      </c>
      <c r="E278" s="1252"/>
      <c r="F278" s="1252"/>
      <c r="G278" s="1252"/>
      <c r="H278" s="1252"/>
      <c r="I278" s="1252"/>
      <c r="J278" s="1252"/>
      <c r="K278" s="1252"/>
      <c r="L278" s="1252"/>
      <c r="M278" s="1252"/>
      <c r="N278" s="1252"/>
      <c r="O278" s="1252"/>
      <c r="P278" s="1242"/>
      <c r="Q278" s="1242"/>
      <c r="R278" s="1243"/>
      <c r="S278" s="1242" t="s">
        <v>0</v>
      </c>
      <c r="T278" s="1242"/>
      <c r="U278" s="1244">
        <v>35</v>
      </c>
      <c r="V278" s="1245"/>
      <c r="W278" s="1245"/>
      <c r="X278" s="1245">
        <v>50</v>
      </c>
      <c r="Y278" s="1245"/>
      <c r="Z278" s="1245"/>
      <c r="AA278" s="1246"/>
      <c r="AB278" s="1247"/>
      <c r="AC278" s="1244"/>
      <c r="AD278" s="1248">
        <f t="shared" si="143"/>
        <v>0</v>
      </c>
      <c r="AE278" s="1248"/>
      <c r="AF278" s="1248"/>
      <c r="AG278" s="1248">
        <f t="shared" si="150"/>
        <v>0</v>
      </c>
      <c r="AH278" s="1248"/>
      <c r="AI278" s="1248"/>
      <c r="AJ278" s="1248">
        <f t="shared" si="144"/>
        <v>0</v>
      </c>
      <c r="AK278" s="1248"/>
      <c r="AL278" s="1248"/>
      <c r="AM278" s="1249">
        <f t="shared" si="145"/>
        <v>0</v>
      </c>
      <c r="AN278" s="1249"/>
      <c r="AO278" s="1249"/>
      <c r="AP278" s="1249"/>
      <c r="AQ278" s="1250">
        <f t="shared" si="146"/>
        <v>0</v>
      </c>
      <c r="AR278" s="1250"/>
      <c r="AS278" s="1250"/>
      <c r="AT278" s="1250"/>
      <c r="AV278" s="74" t="str">
        <f t="shared" si="140"/>
        <v>MASONRY</v>
      </c>
      <c r="AW278" s="307"/>
      <c r="AX278" s="99"/>
      <c r="AY278" s="99"/>
      <c r="AZ278" s="305"/>
      <c r="BA278" s="28">
        <f t="shared" si="147"/>
        <v>0</v>
      </c>
      <c r="BB278" s="28">
        <f t="shared" si="151"/>
        <v>0</v>
      </c>
      <c r="BC278" s="28">
        <f t="shared" si="152"/>
        <v>0</v>
      </c>
      <c r="BD278" s="28">
        <f t="shared" si="148"/>
        <v>0</v>
      </c>
      <c r="BE278" s="28">
        <f t="shared" si="153"/>
        <v>0</v>
      </c>
      <c r="BF278" s="28">
        <f t="shared" si="141"/>
        <v>0</v>
      </c>
      <c r="BG278" s="28">
        <f t="shared" si="142"/>
        <v>0</v>
      </c>
      <c r="BI278" s="66">
        <f t="shared" si="154"/>
        <v>0</v>
      </c>
      <c r="BJ278" s="66">
        <f t="shared" si="149"/>
        <v>0</v>
      </c>
      <c r="BK278" s="66">
        <f t="shared" si="155"/>
        <v>0</v>
      </c>
    </row>
    <row r="279" spans="1:63" hidden="1">
      <c r="A279" s="95"/>
      <c r="B279" s="1251"/>
      <c r="C279" s="1251"/>
      <c r="D279" s="1252" t="s">
        <v>435</v>
      </c>
      <c r="E279" s="1252"/>
      <c r="F279" s="1252"/>
      <c r="G279" s="1252"/>
      <c r="H279" s="1252"/>
      <c r="I279" s="1252"/>
      <c r="J279" s="1252"/>
      <c r="K279" s="1252"/>
      <c r="L279" s="1252"/>
      <c r="M279" s="1252"/>
      <c r="N279" s="1252"/>
      <c r="O279" s="1252"/>
      <c r="P279" s="1242"/>
      <c r="Q279" s="1242"/>
      <c r="R279" s="1243"/>
      <c r="S279" s="1242" t="s">
        <v>0</v>
      </c>
      <c r="T279" s="1242"/>
      <c r="U279" s="1244">
        <v>3500</v>
      </c>
      <c r="V279" s="1245"/>
      <c r="W279" s="1245"/>
      <c r="X279" s="1245">
        <v>2000</v>
      </c>
      <c r="Y279" s="1245"/>
      <c r="Z279" s="1245"/>
      <c r="AA279" s="1246"/>
      <c r="AB279" s="1247"/>
      <c r="AC279" s="1244"/>
      <c r="AD279" s="1248">
        <f t="shared" si="143"/>
        <v>0</v>
      </c>
      <c r="AE279" s="1248"/>
      <c r="AF279" s="1248"/>
      <c r="AG279" s="1248">
        <f t="shared" si="150"/>
        <v>0</v>
      </c>
      <c r="AH279" s="1248"/>
      <c r="AI279" s="1248"/>
      <c r="AJ279" s="1248">
        <f t="shared" si="144"/>
        <v>0</v>
      </c>
      <c r="AK279" s="1248"/>
      <c r="AL279" s="1248"/>
      <c r="AM279" s="1249">
        <f t="shared" si="145"/>
        <v>0</v>
      </c>
      <c r="AN279" s="1249"/>
      <c r="AO279" s="1249"/>
      <c r="AP279" s="1249"/>
      <c r="AQ279" s="1250">
        <f t="shared" si="146"/>
        <v>0</v>
      </c>
      <c r="AR279" s="1250"/>
      <c r="AS279" s="1250"/>
      <c r="AT279" s="1250"/>
      <c r="AV279" s="74" t="str">
        <f t="shared" si="140"/>
        <v>MASONRY</v>
      </c>
      <c r="AW279" s="307"/>
      <c r="AX279" s="99"/>
      <c r="AY279" s="99"/>
      <c r="AZ279" s="305"/>
      <c r="BA279" s="28">
        <f t="shared" si="147"/>
        <v>0</v>
      </c>
      <c r="BB279" s="28">
        <f t="shared" si="151"/>
        <v>0</v>
      </c>
      <c r="BC279" s="28">
        <f t="shared" si="152"/>
        <v>0</v>
      </c>
      <c r="BD279" s="28">
        <f t="shared" si="148"/>
        <v>0</v>
      </c>
      <c r="BE279" s="28">
        <f t="shared" si="153"/>
        <v>0</v>
      </c>
      <c r="BF279" s="28">
        <f t="shared" si="141"/>
        <v>0</v>
      </c>
      <c r="BG279" s="28">
        <f t="shared" si="142"/>
        <v>0</v>
      </c>
      <c r="BI279" s="66">
        <f t="shared" si="154"/>
        <v>0</v>
      </c>
      <c r="BJ279" s="66">
        <f t="shared" si="149"/>
        <v>0</v>
      </c>
      <c r="BK279" s="66">
        <f t="shared" si="155"/>
        <v>0</v>
      </c>
    </row>
    <row r="280" spans="1:63" hidden="1">
      <c r="A280" s="95"/>
      <c r="B280" s="1239"/>
      <c r="C280" s="1240"/>
      <c r="D280" s="1252"/>
      <c r="E280" s="1252"/>
      <c r="F280" s="1252"/>
      <c r="G280" s="1252"/>
      <c r="H280" s="1252"/>
      <c r="I280" s="1252"/>
      <c r="J280" s="1252"/>
      <c r="K280" s="1252"/>
      <c r="L280" s="1252"/>
      <c r="M280" s="1252"/>
      <c r="N280" s="1252"/>
      <c r="O280" s="1252"/>
      <c r="P280" s="1242"/>
      <c r="Q280" s="1242"/>
      <c r="R280" s="1243"/>
      <c r="S280" s="1242"/>
      <c r="T280" s="1242"/>
      <c r="U280" s="1244"/>
      <c r="V280" s="1245"/>
      <c r="W280" s="1245"/>
      <c r="X280" s="1245"/>
      <c r="Y280" s="1245"/>
      <c r="Z280" s="1245"/>
      <c r="AA280" s="1246"/>
      <c r="AB280" s="1247"/>
      <c r="AC280" s="1244"/>
      <c r="AD280" s="1248">
        <f t="shared" ref="AD280:AD287" si="156">((P280*U280)-AM280)</f>
        <v>0</v>
      </c>
      <c r="AE280" s="1248"/>
      <c r="AF280" s="1248"/>
      <c r="AG280" s="1248">
        <f t="shared" si="150"/>
        <v>0</v>
      </c>
      <c r="AH280" s="1248"/>
      <c r="AI280" s="1248"/>
      <c r="AJ280" s="1248">
        <f t="shared" ref="AJ280:AJ287" si="157">P280*AA280</f>
        <v>0</v>
      </c>
      <c r="AK280" s="1248"/>
      <c r="AL280" s="1248"/>
      <c r="AM280" s="1249">
        <f t="shared" si="145"/>
        <v>0</v>
      </c>
      <c r="AN280" s="1249"/>
      <c r="AO280" s="1249"/>
      <c r="AP280" s="1249"/>
      <c r="AQ280" s="1250">
        <f t="shared" ref="AQ280:AQ287" si="158">SUM(AD280:AL280)</f>
        <v>0</v>
      </c>
      <c r="AR280" s="1250"/>
      <c r="AS280" s="1250"/>
      <c r="AT280" s="1250"/>
      <c r="AV280" s="74" t="str">
        <f t="shared" si="140"/>
        <v>MASONRY</v>
      </c>
      <c r="AW280" s="307"/>
      <c r="AX280" s="99"/>
      <c r="AY280" s="99"/>
      <c r="AZ280" s="305"/>
      <c r="BA280" s="28">
        <f t="shared" ref="BA280:BA287" si="159">AD280</f>
        <v>0</v>
      </c>
      <c r="BB280" s="28">
        <f t="shared" ref="BB280:BB287" si="160">AG280</f>
        <v>0</v>
      </c>
      <c r="BC280" s="28">
        <f t="shared" ref="BC280:BC287" si="161">AJ280</f>
        <v>0</v>
      </c>
      <c r="BD280" s="28">
        <f t="shared" ref="BD280:BD287" si="162">IF(B280="x",1,0)</f>
        <v>0</v>
      </c>
      <c r="BE280" s="28">
        <f t="shared" ref="BE280:BE285" si="163">SUM(BA280:BC280)</f>
        <v>0</v>
      </c>
      <c r="BF280" s="28">
        <f t="shared" ref="BF280:BF287" si="164">AQ280</f>
        <v>0</v>
      </c>
      <c r="BG280" s="28">
        <f t="shared" ref="BG280:BG287" si="165">AM280</f>
        <v>0</v>
      </c>
      <c r="BI280" s="66">
        <f t="shared" ref="BI280:BI287" si="166">AD280</f>
        <v>0</v>
      </c>
      <c r="BJ280" s="66">
        <f t="shared" ref="BJ280:BJ287" si="167">AM280</f>
        <v>0</v>
      </c>
      <c r="BK280" s="66">
        <f t="shared" ref="BK280:BK287" si="168">BJ280+BI280</f>
        <v>0</v>
      </c>
    </row>
    <row r="281" spans="1:63" hidden="1">
      <c r="A281" s="95"/>
      <c r="B281" s="1239"/>
      <c r="C281" s="1240"/>
      <c r="D281" s="1252"/>
      <c r="E281" s="1252"/>
      <c r="F281" s="1252"/>
      <c r="G281" s="1252"/>
      <c r="H281" s="1252"/>
      <c r="I281" s="1252"/>
      <c r="J281" s="1252"/>
      <c r="K281" s="1252"/>
      <c r="L281" s="1252"/>
      <c r="M281" s="1252"/>
      <c r="N281" s="1252"/>
      <c r="O281" s="1252"/>
      <c r="P281" s="1242"/>
      <c r="Q281" s="1242"/>
      <c r="R281" s="1243"/>
      <c r="S281" s="1242"/>
      <c r="T281" s="1242"/>
      <c r="U281" s="1244"/>
      <c r="V281" s="1245"/>
      <c r="W281" s="1245"/>
      <c r="X281" s="1245"/>
      <c r="Y281" s="1245"/>
      <c r="Z281" s="1245"/>
      <c r="AA281" s="1246"/>
      <c r="AB281" s="1247"/>
      <c r="AC281" s="1244"/>
      <c r="AD281" s="1248">
        <f t="shared" si="156"/>
        <v>0</v>
      </c>
      <c r="AE281" s="1248"/>
      <c r="AF281" s="1248"/>
      <c r="AG281" s="1248">
        <f t="shared" si="150"/>
        <v>0</v>
      </c>
      <c r="AH281" s="1248"/>
      <c r="AI281" s="1248"/>
      <c r="AJ281" s="1248">
        <f t="shared" si="157"/>
        <v>0</v>
      </c>
      <c r="AK281" s="1248"/>
      <c r="AL281" s="1248"/>
      <c r="AM281" s="1249">
        <f t="shared" si="145"/>
        <v>0</v>
      </c>
      <c r="AN281" s="1249"/>
      <c r="AO281" s="1249"/>
      <c r="AP281" s="1249"/>
      <c r="AQ281" s="1250">
        <f t="shared" si="158"/>
        <v>0</v>
      </c>
      <c r="AR281" s="1250"/>
      <c r="AS281" s="1250"/>
      <c r="AT281" s="1250"/>
      <c r="AV281" s="74" t="str">
        <f t="shared" si="140"/>
        <v>MASONRY</v>
      </c>
      <c r="AW281" s="307"/>
      <c r="AX281" s="99"/>
      <c r="AY281" s="99"/>
      <c r="AZ281" s="305"/>
      <c r="BA281" s="28">
        <f t="shared" si="159"/>
        <v>0</v>
      </c>
      <c r="BB281" s="28">
        <f t="shared" si="160"/>
        <v>0</v>
      </c>
      <c r="BC281" s="28">
        <f t="shared" si="161"/>
        <v>0</v>
      </c>
      <c r="BD281" s="28">
        <f t="shared" si="162"/>
        <v>0</v>
      </c>
      <c r="BE281" s="28">
        <f t="shared" si="163"/>
        <v>0</v>
      </c>
      <c r="BF281" s="28">
        <f t="shared" si="164"/>
        <v>0</v>
      </c>
      <c r="BG281" s="28">
        <f t="shared" si="165"/>
        <v>0</v>
      </c>
      <c r="BI281" s="66">
        <f t="shared" si="166"/>
        <v>0</v>
      </c>
      <c r="BJ281" s="66">
        <f t="shared" si="167"/>
        <v>0</v>
      </c>
      <c r="BK281" s="66">
        <f t="shared" si="168"/>
        <v>0</v>
      </c>
    </row>
    <row r="282" spans="1:63" hidden="1">
      <c r="A282" s="95"/>
      <c r="B282" s="1239"/>
      <c r="C282" s="1240"/>
      <c r="D282" s="1252"/>
      <c r="E282" s="1252"/>
      <c r="F282" s="1252"/>
      <c r="G282" s="1252"/>
      <c r="H282" s="1252"/>
      <c r="I282" s="1252"/>
      <c r="J282" s="1252"/>
      <c r="K282" s="1252"/>
      <c r="L282" s="1252"/>
      <c r="M282" s="1252"/>
      <c r="N282" s="1252"/>
      <c r="O282" s="1252"/>
      <c r="P282" s="1242"/>
      <c r="Q282" s="1242"/>
      <c r="R282" s="1243"/>
      <c r="S282" s="1242"/>
      <c r="T282" s="1242"/>
      <c r="U282" s="1244"/>
      <c r="V282" s="1245"/>
      <c r="W282" s="1245"/>
      <c r="X282" s="1245"/>
      <c r="Y282" s="1245"/>
      <c r="Z282" s="1245"/>
      <c r="AA282" s="1246"/>
      <c r="AB282" s="1247"/>
      <c r="AC282" s="1244"/>
      <c r="AD282" s="1248">
        <f t="shared" si="156"/>
        <v>0</v>
      </c>
      <c r="AE282" s="1248"/>
      <c r="AF282" s="1248"/>
      <c r="AG282" s="1248">
        <f t="shared" si="150"/>
        <v>0</v>
      </c>
      <c r="AH282" s="1248"/>
      <c r="AI282" s="1248"/>
      <c r="AJ282" s="1248">
        <f t="shared" si="157"/>
        <v>0</v>
      </c>
      <c r="AK282" s="1248"/>
      <c r="AL282" s="1248"/>
      <c r="AM282" s="1249">
        <f t="shared" si="145"/>
        <v>0</v>
      </c>
      <c r="AN282" s="1249"/>
      <c r="AO282" s="1249"/>
      <c r="AP282" s="1249"/>
      <c r="AQ282" s="1250">
        <f t="shared" si="158"/>
        <v>0</v>
      </c>
      <c r="AR282" s="1250"/>
      <c r="AS282" s="1250"/>
      <c r="AT282" s="1250"/>
      <c r="AV282" s="74" t="str">
        <f t="shared" si="140"/>
        <v>MASONRY</v>
      </c>
      <c r="AW282" s="307"/>
      <c r="AX282" s="99"/>
      <c r="AY282" s="99"/>
      <c r="AZ282" s="305"/>
      <c r="BA282" s="28">
        <f t="shared" si="159"/>
        <v>0</v>
      </c>
      <c r="BB282" s="28">
        <f t="shared" si="160"/>
        <v>0</v>
      </c>
      <c r="BC282" s="28">
        <f t="shared" si="161"/>
        <v>0</v>
      </c>
      <c r="BD282" s="28">
        <f t="shared" si="162"/>
        <v>0</v>
      </c>
      <c r="BE282" s="28">
        <f t="shared" si="163"/>
        <v>0</v>
      </c>
      <c r="BF282" s="28">
        <f t="shared" si="164"/>
        <v>0</v>
      </c>
      <c r="BG282" s="28">
        <f t="shared" si="165"/>
        <v>0</v>
      </c>
      <c r="BI282" s="66">
        <f t="shared" si="166"/>
        <v>0</v>
      </c>
      <c r="BJ282" s="66">
        <f t="shared" si="167"/>
        <v>0</v>
      </c>
      <c r="BK282" s="66">
        <f t="shared" si="168"/>
        <v>0</v>
      </c>
    </row>
    <row r="283" spans="1:63" hidden="1">
      <c r="A283" s="95"/>
      <c r="B283" s="1239"/>
      <c r="C283" s="1240"/>
      <c r="D283" s="1252"/>
      <c r="E283" s="1252"/>
      <c r="F283" s="1252"/>
      <c r="G283" s="1252"/>
      <c r="H283" s="1252"/>
      <c r="I283" s="1252"/>
      <c r="J283" s="1252"/>
      <c r="K283" s="1252"/>
      <c r="L283" s="1252"/>
      <c r="M283" s="1252"/>
      <c r="N283" s="1252"/>
      <c r="O283" s="1252"/>
      <c r="P283" s="1242"/>
      <c r="Q283" s="1242"/>
      <c r="R283" s="1243"/>
      <c r="S283" s="1242"/>
      <c r="T283" s="1242"/>
      <c r="U283" s="1244"/>
      <c r="V283" s="1245"/>
      <c r="W283" s="1245"/>
      <c r="X283" s="1245"/>
      <c r="Y283" s="1245"/>
      <c r="Z283" s="1245"/>
      <c r="AA283" s="1246"/>
      <c r="AB283" s="1247"/>
      <c r="AC283" s="1244"/>
      <c r="AD283" s="1248">
        <f t="shared" si="156"/>
        <v>0</v>
      </c>
      <c r="AE283" s="1248"/>
      <c r="AF283" s="1248"/>
      <c r="AG283" s="1248">
        <f t="shared" si="150"/>
        <v>0</v>
      </c>
      <c r="AH283" s="1248"/>
      <c r="AI283" s="1248"/>
      <c r="AJ283" s="1248">
        <f t="shared" si="157"/>
        <v>0</v>
      </c>
      <c r="AK283" s="1248"/>
      <c r="AL283" s="1248"/>
      <c r="AM283" s="1249">
        <f t="shared" si="145"/>
        <v>0</v>
      </c>
      <c r="AN283" s="1249"/>
      <c r="AO283" s="1249"/>
      <c r="AP283" s="1249"/>
      <c r="AQ283" s="1250">
        <f t="shared" si="158"/>
        <v>0</v>
      </c>
      <c r="AR283" s="1250"/>
      <c r="AS283" s="1250"/>
      <c r="AT283" s="1250"/>
      <c r="AV283" s="74" t="str">
        <f t="shared" si="140"/>
        <v>MASONRY</v>
      </c>
      <c r="AW283" s="307"/>
      <c r="AX283" s="99"/>
      <c r="AY283" s="99"/>
      <c r="AZ283" s="305"/>
      <c r="BA283" s="28">
        <f t="shared" si="159"/>
        <v>0</v>
      </c>
      <c r="BB283" s="28">
        <f t="shared" si="160"/>
        <v>0</v>
      </c>
      <c r="BC283" s="28">
        <f t="shared" si="161"/>
        <v>0</v>
      </c>
      <c r="BD283" s="28">
        <f t="shared" si="162"/>
        <v>0</v>
      </c>
      <c r="BE283" s="28">
        <f t="shared" si="163"/>
        <v>0</v>
      </c>
      <c r="BF283" s="28">
        <f t="shared" si="164"/>
        <v>0</v>
      </c>
      <c r="BG283" s="28">
        <f t="shared" si="165"/>
        <v>0</v>
      </c>
      <c r="BI283" s="66">
        <f t="shared" si="166"/>
        <v>0</v>
      </c>
      <c r="BJ283" s="66">
        <f t="shared" si="167"/>
        <v>0</v>
      </c>
      <c r="BK283" s="66">
        <f t="shared" si="168"/>
        <v>0</v>
      </c>
    </row>
    <row r="284" spans="1:63" hidden="1">
      <c r="A284" s="95"/>
      <c r="B284" s="1251"/>
      <c r="C284" s="1251"/>
      <c r="D284" s="1252"/>
      <c r="E284" s="1252"/>
      <c r="F284" s="1252"/>
      <c r="G284" s="1252"/>
      <c r="H284" s="1252"/>
      <c r="I284" s="1252"/>
      <c r="J284" s="1252"/>
      <c r="K284" s="1252"/>
      <c r="L284" s="1252"/>
      <c r="M284" s="1252"/>
      <c r="N284" s="1252"/>
      <c r="O284" s="1252"/>
      <c r="P284" s="1242"/>
      <c r="Q284" s="1242"/>
      <c r="R284" s="1243"/>
      <c r="S284" s="1242"/>
      <c r="T284" s="1242"/>
      <c r="U284" s="1244"/>
      <c r="V284" s="1245"/>
      <c r="W284" s="1245"/>
      <c r="X284" s="1245"/>
      <c r="Y284" s="1245"/>
      <c r="Z284" s="1245"/>
      <c r="AA284" s="1246"/>
      <c r="AB284" s="1247"/>
      <c r="AC284" s="1244"/>
      <c r="AD284" s="1248">
        <f t="shared" si="156"/>
        <v>0</v>
      </c>
      <c r="AE284" s="1248"/>
      <c r="AF284" s="1248"/>
      <c r="AG284" s="1248">
        <f t="shared" si="150"/>
        <v>0</v>
      </c>
      <c r="AH284" s="1248"/>
      <c r="AI284" s="1248"/>
      <c r="AJ284" s="1248">
        <f t="shared" si="157"/>
        <v>0</v>
      </c>
      <c r="AK284" s="1248"/>
      <c r="AL284" s="1248"/>
      <c r="AM284" s="1249">
        <f t="shared" si="145"/>
        <v>0</v>
      </c>
      <c r="AN284" s="1249"/>
      <c r="AO284" s="1249"/>
      <c r="AP284" s="1249"/>
      <c r="AQ284" s="1250">
        <f t="shared" si="158"/>
        <v>0</v>
      </c>
      <c r="AR284" s="1250"/>
      <c r="AS284" s="1250"/>
      <c r="AT284" s="1250"/>
      <c r="AV284" s="74" t="str">
        <f t="shared" si="140"/>
        <v>MASONRY</v>
      </c>
      <c r="AW284" s="307"/>
      <c r="AX284" s="99"/>
      <c r="AY284" s="99"/>
      <c r="AZ284" s="305"/>
      <c r="BA284" s="28">
        <f t="shared" si="159"/>
        <v>0</v>
      </c>
      <c r="BB284" s="28">
        <f t="shared" si="160"/>
        <v>0</v>
      </c>
      <c r="BC284" s="28">
        <f t="shared" si="161"/>
        <v>0</v>
      </c>
      <c r="BD284" s="28">
        <f t="shared" si="162"/>
        <v>0</v>
      </c>
      <c r="BE284" s="28">
        <f t="shared" si="163"/>
        <v>0</v>
      </c>
      <c r="BF284" s="28">
        <f t="shared" si="164"/>
        <v>0</v>
      </c>
      <c r="BG284" s="28">
        <f t="shared" si="165"/>
        <v>0</v>
      </c>
      <c r="BI284" s="66">
        <f t="shared" si="166"/>
        <v>0</v>
      </c>
      <c r="BJ284" s="66">
        <f t="shared" si="167"/>
        <v>0</v>
      </c>
      <c r="BK284" s="66">
        <f t="shared" si="168"/>
        <v>0</v>
      </c>
    </row>
    <row r="285" spans="1:63" hidden="1">
      <c r="A285" s="95"/>
      <c r="B285" s="1239"/>
      <c r="C285" s="1240"/>
      <c r="D285" s="1267"/>
      <c r="E285" s="1267"/>
      <c r="F285" s="1267"/>
      <c r="G285" s="1267"/>
      <c r="H285" s="1267"/>
      <c r="I285" s="1267"/>
      <c r="J285" s="1267"/>
      <c r="K285" s="1267"/>
      <c r="L285" s="1267"/>
      <c r="M285" s="1267"/>
      <c r="N285" s="1267"/>
      <c r="O285" s="1267"/>
      <c r="P285" s="1242"/>
      <c r="Q285" s="1242"/>
      <c r="R285" s="1243"/>
      <c r="S285" s="1242"/>
      <c r="T285" s="1242"/>
      <c r="U285" s="1244"/>
      <c r="V285" s="1245"/>
      <c r="W285" s="1245"/>
      <c r="X285" s="1245"/>
      <c r="Y285" s="1245"/>
      <c r="Z285" s="1245"/>
      <c r="AA285" s="1246"/>
      <c r="AB285" s="1247"/>
      <c r="AC285" s="1244"/>
      <c r="AD285" s="1248">
        <f t="shared" si="156"/>
        <v>0</v>
      </c>
      <c r="AE285" s="1248"/>
      <c r="AF285" s="1248"/>
      <c r="AG285" s="1248">
        <f t="shared" si="150"/>
        <v>0</v>
      </c>
      <c r="AH285" s="1248"/>
      <c r="AI285" s="1248"/>
      <c r="AJ285" s="1248">
        <f t="shared" si="157"/>
        <v>0</v>
      </c>
      <c r="AK285" s="1248"/>
      <c r="AL285" s="1248"/>
      <c r="AM285" s="1249">
        <f t="shared" si="145"/>
        <v>0</v>
      </c>
      <c r="AN285" s="1249"/>
      <c r="AO285" s="1249"/>
      <c r="AP285" s="1249"/>
      <c r="AQ285" s="1250">
        <f t="shared" si="158"/>
        <v>0</v>
      </c>
      <c r="AR285" s="1250"/>
      <c r="AS285" s="1250"/>
      <c r="AT285" s="1250"/>
      <c r="AV285" s="74" t="str">
        <f t="shared" si="140"/>
        <v>MASONRY</v>
      </c>
      <c r="AW285" s="307"/>
      <c r="AX285" s="99"/>
      <c r="AY285" s="99"/>
      <c r="AZ285" s="305"/>
      <c r="BA285" s="28">
        <f t="shared" si="159"/>
        <v>0</v>
      </c>
      <c r="BB285" s="28">
        <f t="shared" si="160"/>
        <v>0</v>
      </c>
      <c r="BC285" s="28">
        <f t="shared" si="161"/>
        <v>0</v>
      </c>
      <c r="BD285" s="28">
        <f t="shared" si="162"/>
        <v>0</v>
      </c>
      <c r="BE285" s="28">
        <f t="shared" si="163"/>
        <v>0</v>
      </c>
      <c r="BF285" s="28">
        <f t="shared" si="164"/>
        <v>0</v>
      </c>
      <c r="BG285" s="28">
        <f t="shared" si="165"/>
        <v>0</v>
      </c>
      <c r="BI285" s="66">
        <f t="shared" si="166"/>
        <v>0</v>
      </c>
      <c r="BJ285" s="66">
        <f t="shared" si="167"/>
        <v>0</v>
      </c>
      <c r="BK285" s="66">
        <f t="shared" si="168"/>
        <v>0</v>
      </c>
    </row>
    <row r="286" spans="1:63" hidden="1">
      <c r="A286" s="95"/>
      <c r="B286" s="1239"/>
      <c r="C286" s="1240"/>
      <c r="D286" s="1252"/>
      <c r="E286" s="1252"/>
      <c r="F286" s="1252"/>
      <c r="G286" s="1252"/>
      <c r="H286" s="1252"/>
      <c r="I286" s="1252"/>
      <c r="J286" s="1252"/>
      <c r="K286" s="1252"/>
      <c r="L286" s="1252"/>
      <c r="M286" s="1252"/>
      <c r="N286" s="1252"/>
      <c r="O286" s="1252"/>
      <c r="P286" s="1242"/>
      <c r="Q286" s="1242"/>
      <c r="R286" s="1243"/>
      <c r="S286" s="1242"/>
      <c r="T286" s="1242"/>
      <c r="U286" s="1244"/>
      <c r="V286" s="1245"/>
      <c r="W286" s="1245"/>
      <c r="X286" s="1245"/>
      <c r="Y286" s="1245"/>
      <c r="Z286" s="1245"/>
      <c r="AA286" s="1246"/>
      <c r="AB286" s="1247"/>
      <c r="AC286" s="1244"/>
      <c r="AD286" s="1248">
        <f t="shared" si="156"/>
        <v>0</v>
      </c>
      <c r="AE286" s="1248"/>
      <c r="AF286" s="1248"/>
      <c r="AG286" s="1248">
        <f t="shared" si="150"/>
        <v>0</v>
      </c>
      <c r="AH286" s="1248"/>
      <c r="AI286" s="1248"/>
      <c r="AJ286" s="1248">
        <f t="shared" si="157"/>
        <v>0</v>
      </c>
      <c r="AK286" s="1248"/>
      <c r="AL286" s="1248"/>
      <c r="AM286" s="1249">
        <f t="shared" si="145"/>
        <v>0</v>
      </c>
      <c r="AN286" s="1249"/>
      <c r="AO286" s="1249"/>
      <c r="AP286" s="1249"/>
      <c r="AQ286" s="1250">
        <f t="shared" si="158"/>
        <v>0</v>
      </c>
      <c r="AR286" s="1250"/>
      <c r="AS286" s="1250"/>
      <c r="AT286" s="1250"/>
      <c r="AV286" s="74" t="str">
        <f t="shared" si="140"/>
        <v>MASONRY</v>
      </c>
      <c r="AW286" s="307"/>
      <c r="AX286" s="99"/>
      <c r="AY286" s="99"/>
      <c r="AZ286" s="305"/>
      <c r="BA286" s="28">
        <f t="shared" si="159"/>
        <v>0</v>
      </c>
      <c r="BB286" s="28">
        <f t="shared" si="160"/>
        <v>0</v>
      </c>
      <c r="BC286" s="28">
        <f t="shared" si="161"/>
        <v>0</v>
      </c>
      <c r="BD286" s="28">
        <f t="shared" si="162"/>
        <v>0</v>
      </c>
      <c r="BE286" s="28">
        <f>SUM(BA286:BC286)</f>
        <v>0</v>
      </c>
      <c r="BF286" s="28">
        <f t="shared" si="164"/>
        <v>0</v>
      </c>
      <c r="BG286" s="28">
        <f t="shared" si="165"/>
        <v>0</v>
      </c>
      <c r="BI286" s="66">
        <f t="shared" si="166"/>
        <v>0</v>
      </c>
      <c r="BJ286" s="66">
        <f t="shared" si="167"/>
        <v>0</v>
      </c>
      <c r="BK286" s="66">
        <f t="shared" si="168"/>
        <v>0</v>
      </c>
    </row>
    <row r="287" spans="1:63" hidden="1">
      <c r="A287" s="95"/>
      <c r="B287" s="1239"/>
      <c r="C287" s="1240"/>
      <c r="D287" s="1252"/>
      <c r="E287" s="1252"/>
      <c r="F287" s="1252"/>
      <c r="G287" s="1252"/>
      <c r="H287" s="1252"/>
      <c r="I287" s="1252"/>
      <c r="J287" s="1252"/>
      <c r="K287" s="1252"/>
      <c r="L287" s="1252"/>
      <c r="M287" s="1252"/>
      <c r="N287" s="1252"/>
      <c r="O287" s="1252"/>
      <c r="P287" s="1242"/>
      <c r="Q287" s="1242"/>
      <c r="R287" s="1243"/>
      <c r="S287" s="1242"/>
      <c r="T287" s="1242"/>
      <c r="U287" s="1244"/>
      <c r="V287" s="1245"/>
      <c r="W287" s="1245"/>
      <c r="X287" s="1245"/>
      <c r="Y287" s="1245"/>
      <c r="Z287" s="1245"/>
      <c r="AA287" s="1246"/>
      <c r="AB287" s="1247"/>
      <c r="AC287" s="1244"/>
      <c r="AD287" s="1248">
        <f t="shared" si="156"/>
        <v>0</v>
      </c>
      <c r="AE287" s="1248"/>
      <c r="AF287" s="1248"/>
      <c r="AG287" s="1248">
        <f t="shared" si="150"/>
        <v>0</v>
      </c>
      <c r="AH287" s="1248"/>
      <c r="AI287" s="1248"/>
      <c r="AJ287" s="1248">
        <f t="shared" si="157"/>
        <v>0</v>
      </c>
      <c r="AK287" s="1248"/>
      <c r="AL287" s="1248"/>
      <c r="AM287" s="1249">
        <f t="shared" si="145"/>
        <v>0</v>
      </c>
      <c r="AN287" s="1249"/>
      <c r="AO287" s="1249"/>
      <c r="AP287" s="1249"/>
      <c r="AQ287" s="1250">
        <f t="shared" si="158"/>
        <v>0</v>
      </c>
      <c r="AR287" s="1250"/>
      <c r="AS287" s="1250"/>
      <c r="AT287" s="1250"/>
      <c r="AV287" s="74" t="str">
        <f t="shared" si="140"/>
        <v>MASONRY</v>
      </c>
      <c r="AW287" s="307"/>
      <c r="AX287" s="99"/>
      <c r="AY287" s="99"/>
      <c r="AZ287" s="305"/>
      <c r="BA287" s="28">
        <f t="shared" si="159"/>
        <v>0</v>
      </c>
      <c r="BB287" s="28">
        <f t="shared" si="160"/>
        <v>0</v>
      </c>
      <c r="BC287" s="28">
        <f t="shared" si="161"/>
        <v>0</v>
      </c>
      <c r="BD287" s="28">
        <f t="shared" si="162"/>
        <v>0</v>
      </c>
      <c r="BE287" s="28">
        <f>SUM(BA287:BC287)</f>
        <v>0</v>
      </c>
      <c r="BF287" s="28">
        <f t="shared" si="164"/>
        <v>0</v>
      </c>
      <c r="BG287" s="28">
        <f t="shared" si="165"/>
        <v>0</v>
      </c>
      <c r="BI287" s="66">
        <f t="shared" si="166"/>
        <v>0</v>
      </c>
      <c r="BJ287" s="66">
        <f t="shared" si="167"/>
        <v>0</v>
      </c>
      <c r="BK287" s="66">
        <f t="shared" si="168"/>
        <v>0</v>
      </c>
    </row>
    <row r="288" spans="1:63" hidden="1">
      <c r="A288" s="95"/>
      <c r="B288" s="1239"/>
      <c r="C288" s="1240"/>
      <c r="D288" s="1252"/>
      <c r="E288" s="1252"/>
      <c r="F288" s="1252"/>
      <c r="G288" s="1252"/>
      <c r="H288" s="1252"/>
      <c r="I288" s="1252"/>
      <c r="J288" s="1252"/>
      <c r="K288" s="1252"/>
      <c r="L288" s="1252"/>
      <c r="M288" s="1252"/>
      <c r="N288" s="1252"/>
      <c r="O288" s="1252"/>
      <c r="P288" s="1242"/>
      <c r="Q288" s="1242"/>
      <c r="R288" s="1243"/>
      <c r="S288" s="1242"/>
      <c r="T288" s="1242"/>
      <c r="U288" s="1244"/>
      <c r="V288" s="1245"/>
      <c r="W288" s="1245"/>
      <c r="X288" s="1245"/>
      <c r="Y288" s="1245"/>
      <c r="Z288" s="1245"/>
      <c r="AA288" s="1246"/>
      <c r="AB288" s="1247"/>
      <c r="AC288" s="1244"/>
      <c r="AD288" s="1248">
        <f t="shared" si="143"/>
        <v>0</v>
      </c>
      <c r="AE288" s="1248"/>
      <c r="AF288" s="1248"/>
      <c r="AG288" s="1248">
        <f t="shared" si="150"/>
        <v>0</v>
      </c>
      <c r="AH288" s="1248"/>
      <c r="AI288" s="1248"/>
      <c r="AJ288" s="1248">
        <f t="shared" si="144"/>
        <v>0</v>
      </c>
      <c r="AK288" s="1248"/>
      <c r="AL288" s="1248"/>
      <c r="AM288" s="1249">
        <f t="shared" si="145"/>
        <v>0</v>
      </c>
      <c r="AN288" s="1249"/>
      <c r="AO288" s="1249"/>
      <c r="AP288" s="1249"/>
      <c r="AQ288" s="1250">
        <f t="shared" si="146"/>
        <v>0</v>
      </c>
      <c r="AR288" s="1250"/>
      <c r="AS288" s="1250"/>
      <c r="AT288" s="1250"/>
      <c r="AV288" s="74" t="str">
        <f t="shared" si="140"/>
        <v>MASONRY</v>
      </c>
      <c r="AW288" s="307"/>
      <c r="AX288" s="99"/>
      <c r="AY288" s="99"/>
      <c r="AZ288" s="305"/>
      <c r="BA288" s="28">
        <f t="shared" si="147"/>
        <v>0</v>
      </c>
      <c r="BB288" s="28">
        <f t="shared" si="151"/>
        <v>0</v>
      </c>
      <c r="BC288" s="28">
        <f t="shared" si="152"/>
        <v>0</v>
      </c>
      <c r="BD288" s="28">
        <f t="shared" si="148"/>
        <v>0</v>
      </c>
      <c r="BE288" s="28">
        <f t="shared" si="153"/>
        <v>0</v>
      </c>
      <c r="BF288" s="28">
        <f t="shared" si="141"/>
        <v>0</v>
      </c>
      <c r="BG288" s="28">
        <f t="shared" si="142"/>
        <v>0</v>
      </c>
      <c r="BI288" s="66">
        <f t="shared" si="154"/>
        <v>0</v>
      </c>
      <c r="BJ288" s="66">
        <f t="shared" si="149"/>
        <v>0</v>
      </c>
      <c r="BK288" s="66">
        <f t="shared" si="155"/>
        <v>0</v>
      </c>
    </row>
    <row r="289" spans="1:63" hidden="1">
      <c r="A289" s="95"/>
      <c r="B289" s="1239"/>
      <c r="C289" s="1240"/>
      <c r="D289" s="1252"/>
      <c r="E289" s="1252"/>
      <c r="F289" s="1252"/>
      <c r="G289" s="1252"/>
      <c r="H289" s="1252"/>
      <c r="I289" s="1252"/>
      <c r="J289" s="1252"/>
      <c r="K289" s="1252"/>
      <c r="L289" s="1252"/>
      <c r="M289" s="1252"/>
      <c r="N289" s="1252"/>
      <c r="O289" s="1252"/>
      <c r="P289" s="1242"/>
      <c r="Q289" s="1242"/>
      <c r="R289" s="1243"/>
      <c r="S289" s="1242"/>
      <c r="T289" s="1242"/>
      <c r="U289" s="1244"/>
      <c r="V289" s="1245"/>
      <c r="W289" s="1245"/>
      <c r="X289" s="1245"/>
      <c r="Y289" s="1245"/>
      <c r="Z289" s="1245"/>
      <c r="AA289" s="1246"/>
      <c r="AB289" s="1247"/>
      <c r="AC289" s="1244"/>
      <c r="AD289" s="1248">
        <f t="shared" si="143"/>
        <v>0</v>
      </c>
      <c r="AE289" s="1248"/>
      <c r="AF289" s="1248"/>
      <c r="AG289" s="1248">
        <f t="shared" si="150"/>
        <v>0</v>
      </c>
      <c r="AH289" s="1248"/>
      <c r="AI289" s="1248"/>
      <c r="AJ289" s="1248">
        <f t="shared" si="144"/>
        <v>0</v>
      </c>
      <c r="AK289" s="1248"/>
      <c r="AL289" s="1248"/>
      <c r="AM289" s="1249">
        <f t="shared" si="145"/>
        <v>0</v>
      </c>
      <c r="AN289" s="1249"/>
      <c r="AO289" s="1249"/>
      <c r="AP289" s="1249"/>
      <c r="AQ289" s="1250">
        <f t="shared" si="146"/>
        <v>0</v>
      </c>
      <c r="AR289" s="1250"/>
      <c r="AS289" s="1250"/>
      <c r="AT289" s="1250"/>
      <c r="AV289" s="74" t="str">
        <f t="shared" si="140"/>
        <v>MASONRY</v>
      </c>
      <c r="AW289" s="307"/>
      <c r="AX289" s="99"/>
      <c r="AY289" s="99"/>
      <c r="AZ289" s="305"/>
      <c r="BA289" s="28">
        <f t="shared" si="147"/>
        <v>0</v>
      </c>
      <c r="BB289" s="28">
        <f t="shared" si="151"/>
        <v>0</v>
      </c>
      <c r="BC289" s="28">
        <f t="shared" si="152"/>
        <v>0</v>
      </c>
      <c r="BD289" s="28">
        <f t="shared" si="148"/>
        <v>0</v>
      </c>
      <c r="BE289" s="28">
        <f t="shared" si="153"/>
        <v>0</v>
      </c>
      <c r="BF289" s="28">
        <f t="shared" si="141"/>
        <v>0</v>
      </c>
      <c r="BG289" s="28">
        <f t="shared" si="142"/>
        <v>0</v>
      </c>
      <c r="BI289" s="66">
        <f t="shared" si="154"/>
        <v>0</v>
      </c>
      <c r="BJ289" s="66">
        <f t="shared" si="149"/>
        <v>0</v>
      </c>
      <c r="BK289" s="66">
        <f t="shared" si="155"/>
        <v>0</v>
      </c>
    </row>
    <row r="290" spans="1:63" hidden="1">
      <c r="A290" s="95"/>
      <c r="B290" s="1239"/>
      <c r="C290" s="1240"/>
      <c r="D290" s="1252"/>
      <c r="E290" s="1252"/>
      <c r="F290" s="1252"/>
      <c r="G290" s="1252"/>
      <c r="H290" s="1252"/>
      <c r="I290" s="1252"/>
      <c r="J290" s="1252"/>
      <c r="K290" s="1252"/>
      <c r="L290" s="1252"/>
      <c r="M290" s="1252"/>
      <c r="N290" s="1252"/>
      <c r="O290" s="1252"/>
      <c r="P290" s="1242"/>
      <c r="Q290" s="1242"/>
      <c r="R290" s="1243"/>
      <c r="S290" s="1242"/>
      <c r="T290" s="1242"/>
      <c r="U290" s="1244"/>
      <c r="V290" s="1245"/>
      <c r="W290" s="1245"/>
      <c r="X290" s="1245"/>
      <c r="Y290" s="1245"/>
      <c r="Z290" s="1245"/>
      <c r="AA290" s="1246"/>
      <c r="AB290" s="1247"/>
      <c r="AC290" s="1244"/>
      <c r="AD290" s="1248">
        <f t="shared" si="143"/>
        <v>0</v>
      </c>
      <c r="AE290" s="1248"/>
      <c r="AF290" s="1248"/>
      <c r="AG290" s="1248">
        <f t="shared" si="150"/>
        <v>0</v>
      </c>
      <c r="AH290" s="1248"/>
      <c r="AI290" s="1248"/>
      <c r="AJ290" s="1248">
        <f t="shared" si="144"/>
        <v>0</v>
      </c>
      <c r="AK290" s="1248"/>
      <c r="AL290" s="1248"/>
      <c r="AM290" s="1249">
        <f t="shared" si="145"/>
        <v>0</v>
      </c>
      <c r="AN290" s="1249"/>
      <c r="AO290" s="1249"/>
      <c r="AP290" s="1249"/>
      <c r="AQ290" s="1250">
        <f t="shared" si="146"/>
        <v>0</v>
      </c>
      <c r="AR290" s="1250"/>
      <c r="AS290" s="1250"/>
      <c r="AT290" s="1250"/>
      <c r="AV290" s="74" t="str">
        <f t="shared" si="140"/>
        <v>MASONRY</v>
      </c>
      <c r="AW290" s="307"/>
      <c r="AX290" s="99"/>
      <c r="AY290" s="99"/>
      <c r="AZ290" s="305"/>
      <c r="BA290" s="28">
        <f t="shared" si="147"/>
        <v>0</v>
      </c>
      <c r="BB290" s="28">
        <f t="shared" si="151"/>
        <v>0</v>
      </c>
      <c r="BC290" s="28">
        <f t="shared" si="152"/>
        <v>0</v>
      </c>
      <c r="BD290" s="28">
        <f t="shared" si="148"/>
        <v>0</v>
      </c>
      <c r="BE290" s="28">
        <f t="shared" si="153"/>
        <v>0</v>
      </c>
      <c r="BF290" s="28">
        <f t="shared" si="141"/>
        <v>0</v>
      </c>
      <c r="BG290" s="28">
        <f t="shared" si="142"/>
        <v>0</v>
      </c>
      <c r="BI290" s="66">
        <f t="shared" si="154"/>
        <v>0</v>
      </c>
      <c r="BJ290" s="66">
        <f t="shared" si="149"/>
        <v>0</v>
      </c>
      <c r="BK290" s="66">
        <f t="shared" si="155"/>
        <v>0</v>
      </c>
    </row>
    <row r="291" spans="1:63" hidden="1">
      <c r="A291" s="95"/>
      <c r="B291" s="1239"/>
      <c r="C291" s="1240"/>
      <c r="D291" s="1252"/>
      <c r="E291" s="1252"/>
      <c r="F291" s="1252"/>
      <c r="G291" s="1252"/>
      <c r="H291" s="1252"/>
      <c r="I291" s="1252"/>
      <c r="J291" s="1252"/>
      <c r="K291" s="1252"/>
      <c r="L291" s="1252"/>
      <c r="M291" s="1252"/>
      <c r="N291" s="1252"/>
      <c r="O291" s="1252"/>
      <c r="P291" s="1242"/>
      <c r="Q291" s="1242"/>
      <c r="R291" s="1243"/>
      <c r="S291" s="1242"/>
      <c r="T291" s="1242"/>
      <c r="U291" s="1244"/>
      <c r="V291" s="1245"/>
      <c r="W291" s="1245"/>
      <c r="X291" s="1245"/>
      <c r="Y291" s="1245"/>
      <c r="Z291" s="1245"/>
      <c r="AA291" s="1246"/>
      <c r="AB291" s="1247"/>
      <c r="AC291" s="1244"/>
      <c r="AD291" s="1248">
        <f t="shared" si="143"/>
        <v>0</v>
      </c>
      <c r="AE291" s="1248"/>
      <c r="AF291" s="1248"/>
      <c r="AG291" s="1248">
        <f t="shared" si="150"/>
        <v>0</v>
      </c>
      <c r="AH291" s="1248"/>
      <c r="AI291" s="1248"/>
      <c r="AJ291" s="1248">
        <f t="shared" si="144"/>
        <v>0</v>
      </c>
      <c r="AK291" s="1248"/>
      <c r="AL291" s="1248"/>
      <c r="AM291" s="1249">
        <f t="shared" si="145"/>
        <v>0</v>
      </c>
      <c r="AN291" s="1249"/>
      <c r="AO291" s="1249"/>
      <c r="AP291" s="1249"/>
      <c r="AQ291" s="1250">
        <f t="shared" si="146"/>
        <v>0</v>
      </c>
      <c r="AR291" s="1250"/>
      <c r="AS291" s="1250"/>
      <c r="AT291" s="1250"/>
      <c r="AV291" s="74" t="str">
        <f t="shared" si="140"/>
        <v>MASONRY</v>
      </c>
      <c r="AW291" s="307"/>
      <c r="AX291" s="99"/>
      <c r="AY291" s="99"/>
      <c r="AZ291" s="305"/>
      <c r="BA291" s="28">
        <f t="shared" si="147"/>
        <v>0</v>
      </c>
      <c r="BB291" s="28">
        <f t="shared" si="151"/>
        <v>0</v>
      </c>
      <c r="BC291" s="28">
        <f t="shared" si="152"/>
        <v>0</v>
      </c>
      <c r="BD291" s="28">
        <f t="shared" si="148"/>
        <v>0</v>
      </c>
      <c r="BE291" s="28">
        <f t="shared" si="153"/>
        <v>0</v>
      </c>
      <c r="BF291" s="28">
        <f t="shared" si="141"/>
        <v>0</v>
      </c>
      <c r="BG291" s="28">
        <f t="shared" si="142"/>
        <v>0</v>
      </c>
      <c r="BI291" s="66">
        <f t="shared" si="154"/>
        <v>0</v>
      </c>
      <c r="BJ291" s="66">
        <f t="shared" si="149"/>
        <v>0</v>
      </c>
      <c r="BK291" s="66">
        <f t="shared" si="155"/>
        <v>0</v>
      </c>
    </row>
    <row r="292" spans="1:63" hidden="1">
      <c r="A292" s="95"/>
      <c r="B292" s="1251"/>
      <c r="C292" s="1251"/>
      <c r="D292" s="1252"/>
      <c r="E292" s="1252"/>
      <c r="F292" s="1252"/>
      <c r="G292" s="1252"/>
      <c r="H292" s="1252"/>
      <c r="I292" s="1252"/>
      <c r="J292" s="1252"/>
      <c r="K292" s="1252"/>
      <c r="L292" s="1252"/>
      <c r="M292" s="1252"/>
      <c r="N292" s="1252"/>
      <c r="O292" s="1252"/>
      <c r="P292" s="1242"/>
      <c r="Q292" s="1242"/>
      <c r="R292" s="1243"/>
      <c r="S292" s="1242"/>
      <c r="T292" s="1242"/>
      <c r="U292" s="1244"/>
      <c r="V292" s="1245"/>
      <c r="W292" s="1245"/>
      <c r="X292" s="1245"/>
      <c r="Y292" s="1245"/>
      <c r="Z292" s="1245"/>
      <c r="AA292" s="1246"/>
      <c r="AB292" s="1247"/>
      <c r="AC292" s="1244"/>
      <c r="AD292" s="1248">
        <f t="shared" si="143"/>
        <v>0</v>
      </c>
      <c r="AE292" s="1248"/>
      <c r="AF292" s="1248"/>
      <c r="AG292" s="1248">
        <f t="shared" si="150"/>
        <v>0</v>
      </c>
      <c r="AH292" s="1248"/>
      <c r="AI292" s="1248"/>
      <c r="AJ292" s="1248">
        <f t="shared" si="144"/>
        <v>0</v>
      </c>
      <c r="AK292" s="1248"/>
      <c r="AL292" s="1248"/>
      <c r="AM292" s="1249">
        <f t="shared" si="145"/>
        <v>0</v>
      </c>
      <c r="AN292" s="1249"/>
      <c r="AO292" s="1249"/>
      <c r="AP292" s="1249"/>
      <c r="AQ292" s="1250">
        <f t="shared" si="146"/>
        <v>0</v>
      </c>
      <c r="AR292" s="1250"/>
      <c r="AS292" s="1250"/>
      <c r="AT292" s="1250"/>
      <c r="AV292" s="74" t="str">
        <f t="shared" si="140"/>
        <v>MASONRY</v>
      </c>
      <c r="AW292" s="307"/>
      <c r="AX292" s="99"/>
      <c r="AY292" s="99"/>
      <c r="AZ292" s="305"/>
      <c r="BA292" s="28">
        <f t="shared" si="147"/>
        <v>0</v>
      </c>
      <c r="BB292" s="28">
        <f t="shared" si="151"/>
        <v>0</v>
      </c>
      <c r="BC292" s="28">
        <f t="shared" si="152"/>
        <v>0</v>
      </c>
      <c r="BD292" s="28">
        <f t="shared" si="148"/>
        <v>0</v>
      </c>
      <c r="BE292" s="28">
        <f t="shared" si="153"/>
        <v>0</v>
      </c>
      <c r="BF292" s="28">
        <f t="shared" si="141"/>
        <v>0</v>
      </c>
      <c r="BG292" s="28">
        <f t="shared" si="142"/>
        <v>0</v>
      </c>
      <c r="BI292" s="66">
        <f t="shared" si="154"/>
        <v>0</v>
      </c>
      <c r="BJ292" s="66">
        <f t="shared" si="149"/>
        <v>0</v>
      </c>
      <c r="BK292" s="66">
        <f t="shared" si="155"/>
        <v>0</v>
      </c>
    </row>
    <row r="293" spans="1:63" hidden="1">
      <c r="A293" s="95"/>
      <c r="B293" s="1239"/>
      <c r="C293" s="1240"/>
      <c r="D293" s="1267"/>
      <c r="E293" s="1267"/>
      <c r="F293" s="1267"/>
      <c r="G293" s="1267"/>
      <c r="H293" s="1267"/>
      <c r="I293" s="1267"/>
      <c r="J293" s="1267"/>
      <c r="K293" s="1267"/>
      <c r="L293" s="1267"/>
      <c r="M293" s="1267"/>
      <c r="N293" s="1267"/>
      <c r="O293" s="1267"/>
      <c r="P293" s="1242"/>
      <c r="Q293" s="1242"/>
      <c r="R293" s="1243"/>
      <c r="S293" s="1242"/>
      <c r="T293" s="1242"/>
      <c r="U293" s="1244"/>
      <c r="V293" s="1245"/>
      <c r="W293" s="1245"/>
      <c r="X293" s="1245"/>
      <c r="Y293" s="1245"/>
      <c r="Z293" s="1245"/>
      <c r="AA293" s="1246"/>
      <c r="AB293" s="1247"/>
      <c r="AC293" s="1244"/>
      <c r="AD293" s="1248">
        <f t="shared" si="143"/>
        <v>0</v>
      </c>
      <c r="AE293" s="1248"/>
      <c r="AF293" s="1248"/>
      <c r="AG293" s="1248">
        <f t="shared" si="150"/>
        <v>0</v>
      </c>
      <c r="AH293" s="1248"/>
      <c r="AI293" s="1248"/>
      <c r="AJ293" s="1248">
        <f t="shared" si="144"/>
        <v>0</v>
      </c>
      <c r="AK293" s="1248"/>
      <c r="AL293" s="1248"/>
      <c r="AM293" s="1249">
        <f t="shared" si="145"/>
        <v>0</v>
      </c>
      <c r="AN293" s="1249"/>
      <c r="AO293" s="1249"/>
      <c r="AP293" s="1249"/>
      <c r="AQ293" s="1250">
        <f t="shared" si="146"/>
        <v>0</v>
      </c>
      <c r="AR293" s="1250"/>
      <c r="AS293" s="1250"/>
      <c r="AT293" s="1250"/>
      <c r="AV293" s="74" t="str">
        <f t="shared" si="140"/>
        <v>MASONRY</v>
      </c>
      <c r="AW293" s="307"/>
      <c r="AX293" s="99"/>
      <c r="AY293" s="99"/>
      <c r="AZ293" s="305"/>
      <c r="BA293" s="28">
        <f t="shared" si="147"/>
        <v>0</v>
      </c>
      <c r="BB293" s="28">
        <f t="shared" si="151"/>
        <v>0</v>
      </c>
      <c r="BC293" s="28">
        <f t="shared" si="152"/>
        <v>0</v>
      </c>
      <c r="BD293" s="28">
        <f t="shared" si="148"/>
        <v>0</v>
      </c>
      <c r="BE293" s="28">
        <f t="shared" si="153"/>
        <v>0</v>
      </c>
      <c r="BF293" s="28">
        <f t="shared" si="141"/>
        <v>0</v>
      </c>
      <c r="BG293" s="28">
        <f t="shared" si="142"/>
        <v>0</v>
      </c>
      <c r="BI293" s="66">
        <f t="shared" si="154"/>
        <v>0</v>
      </c>
      <c r="BJ293" s="66">
        <f t="shared" si="149"/>
        <v>0</v>
      </c>
      <c r="BK293" s="66">
        <f t="shared" si="155"/>
        <v>0</v>
      </c>
    </row>
    <row r="294" spans="1:63" hidden="1">
      <c r="A294" s="95"/>
      <c r="B294" s="1239"/>
      <c r="C294" s="1240"/>
      <c r="D294" s="1252"/>
      <c r="E294" s="1252"/>
      <c r="F294" s="1252"/>
      <c r="G294" s="1252"/>
      <c r="H294" s="1252"/>
      <c r="I294" s="1252"/>
      <c r="J294" s="1252"/>
      <c r="K294" s="1252"/>
      <c r="L294" s="1252"/>
      <c r="M294" s="1252"/>
      <c r="N294" s="1252"/>
      <c r="O294" s="1252"/>
      <c r="P294" s="1242"/>
      <c r="Q294" s="1242"/>
      <c r="R294" s="1243"/>
      <c r="S294" s="1242"/>
      <c r="T294" s="1242"/>
      <c r="U294" s="1244"/>
      <c r="V294" s="1245"/>
      <c r="W294" s="1245"/>
      <c r="X294" s="1245"/>
      <c r="Y294" s="1245"/>
      <c r="Z294" s="1245"/>
      <c r="AA294" s="1246"/>
      <c r="AB294" s="1247"/>
      <c r="AC294" s="1244"/>
      <c r="AD294" s="1248">
        <f t="shared" si="143"/>
        <v>0</v>
      </c>
      <c r="AE294" s="1248"/>
      <c r="AF294" s="1248"/>
      <c r="AG294" s="1248">
        <f t="shared" si="150"/>
        <v>0</v>
      </c>
      <c r="AH294" s="1248"/>
      <c r="AI294" s="1248"/>
      <c r="AJ294" s="1248">
        <f t="shared" si="144"/>
        <v>0</v>
      </c>
      <c r="AK294" s="1248"/>
      <c r="AL294" s="1248"/>
      <c r="AM294" s="1249">
        <f t="shared" si="145"/>
        <v>0</v>
      </c>
      <c r="AN294" s="1249"/>
      <c r="AO294" s="1249"/>
      <c r="AP294" s="1249"/>
      <c r="AQ294" s="1250">
        <f t="shared" si="146"/>
        <v>0</v>
      </c>
      <c r="AR294" s="1250"/>
      <c r="AS294" s="1250"/>
      <c r="AT294" s="1250"/>
      <c r="AV294" s="74" t="str">
        <f t="shared" si="140"/>
        <v>MASONRY</v>
      </c>
      <c r="AW294" s="307"/>
      <c r="AX294" s="99"/>
      <c r="AY294" s="99"/>
      <c r="AZ294" s="305"/>
      <c r="BA294" s="28">
        <f t="shared" si="147"/>
        <v>0</v>
      </c>
      <c r="BB294" s="28">
        <f t="shared" si="151"/>
        <v>0</v>
      </c>
      <c r="BC294" s="28">
        <f t="shared" si="152"/>
        <v>0</v>
      </c>
      <c r="BD294" s="28">
        <f t="shared" si="148"/>
        <v>0</v>
      </c>
      <c r="BE294" s="28">
        <f>SUM(BA294:BC294)</f>
        <v>0</v>
      </c>
      <c r="BF294" s="28">
        <f t="shared" si="141"/>
        <v>0</v>
      </c>
      <c r="BG294" s="28">
        <f t="shared" si="142"/>
        <v>0</v>
      </c>
      <c r="BI294" s="66">
        <f t="shared" si="154"/>
        <v>0</v>
      </c>
      <c r="BJ294" s="66">
        <f t="shared" si="149"/>
        <v>0</v>
      </c>
      <c r="BK294" s="66">
        <f t="shared" si="155"/>
        <v>0</v>
      </c>
    </row>
    <row r="295" spans="1:63" hidden="1">
      <c r="A295" s="95"/>
      <c r="B295" s="1239"/>
      <c r="C295" s="1240"/>
      <c r="D295" s="1252"/>
      <c r="E295" s="1252"/>
      <c r="F295" s="1252"/>
      <c r="G295" s="1252"/>
      <c r="H295" s="1252"/>
      <c r="I295" s="1252"/>
      <c r="J295" s="1252"/>
      <c r="K295" s="1252"/>
      <c r="L295" s="1252"/>
      <c r="M295" s="1252"/>
      <c r="N295" s="1252"/>
      <c r="O295" s="1252"/>
      <c r="P295" s="1242"/>
      <c r="Q295" s="1242"/>
      <c r="R295" s="1243"/>
      <c r="S295" s="1242"/>
      <c r="T295" s="1242"/>
      <c r="U295" s="1244"/>
      <c r="V295" s="1245"/>
      <c r="W295" s="1245"/>
      <c r="X295" s="1245"/>
      <c r="Y295" s="1245"/>
      <c r="Z295" s="1245"/>
      <c r="AA295" s="1246"/>
      <c r="AB295" s="1247"/>
      <c r="AC295" s="1244"/>
      <c r="AD295" s="1248">
        <f t="shared" si="143"/>
        <v>0</v>
      </c>
      <c r="AE295" s="1248"/>
      <c r="AF295" s="1248"/>
      <c r="AG295" s="1248">
        <f t="shared" si="150"/>
        <v>0</v>
      </c>
      <c r="AH295" s="1248"/>
      <c r="AI295" s="1248"/>
      <c r="AJ295" s="1248">
        <f t="shared" si="144"/>
        <v>0</v>
      </c>
      <c r="AK295" s="1248"/>
      <c r="AL295" s="1248"/>
      <c r="AM295" s="1249">
        <f t="shared" si="145"/>
        <v>0</v>
      </c>
      <c r="AN295" s="1249"/>
      <c r="AO295" s="1249"/>
      <c r="AP295" s="1249"/>
      <c r="AQ295" s="1250">
        <f t="shared" si="146"/>
        <v>0</v>
      </c>
      <c r="AR295" s="1250"/>
      <c r="AS295" s="1250"/>
      <c r="AT295" s="1250"/>
      <c r="AV295" s="74" t="str">
        <f t="shared" si="140"/>
        <v>MASONRY</v>
      </c>
      <c r="AW295" s="307"/>
      <c r="AX295" s="99"/>
      <c r="AY295" s="99"/>
      <c r="AZ295" s="305"/>
      <c r="BA295" s="28">
        <f t="shared" si="147"/>
        <v>0</v>
      </c>
      <c r="BB295" s="28">
        <f t="shared" si="151"/>
        <v>0</v>
      </c>
      <c r="BC295" s="28">
        <f t="shared" si="152"/>
        <v>0</v>
      </c>
      <c r="BD295" s="28">
        <f t="shared" si="148"/>
        <v>0</v>
      </c>
      <c r="BE295" s="28">
        <f>SUM(BA295:BC295)</f>
        <v>0</v>
      </c>
      <c r="BF295" s="28">
        <f t="shared" si="141"/>
        <v>0</v>
      </c>
      <c r="BG295" s="28">
        <f t="shared" si="142"/>
        <v>0</v>
      </c>
      <c r="BI295" s="66">
        <f t="shared" si="154"/>
        <v>0</v>
      </c>
      <c r="BJ295" s="66">
        <f t="shared" si="149"/>
        <v>0</v>
      </c>
      <c r="BK295" s="66">
        <f t="shared" si="155"/>
        <v>0</v>
      </c>
    </row>
    <row r="296" spans="1:63" hidden="1">
      <c r="A296" s="95"/>
      <c r="B296" s="1239"/>
      <c r="C296" s="1240"/>
      <c r="D296" s="1252"/>
      <c r="E296" s="1252"/>
      <c r="F296" s="1252"/>
      <c r="G296" s="1252"/>
      <c r="H296" s="1252"/>
      <c r="I296" s="1252"/>
      <c r="J296" s="1252"/>
      <c r="K296" s="1252"/>
      <c r="L296" s="1252"/>
      <c r="M296" s="1252"/>
      <c r="N296" s="1252"/>
      <c r="O296" s="1252"/>
      <c r="P296" s="1242"/>
      <c r="Q296" s="1242"/>
      <c r="R296" s="1243"/>
      <c r="S296" s="1242"/>
      <c r="T296" s="1242"/>
      <c r="U296" s="1244"/>
      <c r="V296" s="1245"/>
      <c r="W296" s="1245"/>
      <c r="X296" s="1245"/>
      <c r="Y296" s="1245"/>
      <c r="Z296" s="1245"/>
      <c r="AA296" s="1246"/>
      <c r="AB296" s="1247"/>
      <c r="AC296" s="1244"/>
      <c r="AD296" s="1248">
        <f t="shared" si="143"/>
        <v>0</v>
      </c>
      <c r="AE296" s="1248"/>
      <c r="AF296" s="1248"/>
      <c r="AG296" s="1248">
        <f t="shared" si="150"/>
        <v>0</v>
      </c>
      <c r="AH296" s="1248"/>
      <c r="AI296" s="1248"/>
      <c r="AJ296" s="1248">
        <f t="shared" si="144"/>
        <v>0</v>
      </c>
      <c r="AK296" s="1248"/>
      <c r="AL296" s="1248"/>
      <c r="AM296" s="1249">
        <f t="shared" si="145"/>
        <v>0</v>
      </c>
      <c r="AN296" s="1249"/>
      <c r="AO296" s="1249"/>
      <c r="AP296" s="1249"/>
      <c r="AQ296" s="1250">
        <f t="shared" si="146"/>
        <v>0</v>
      </c>
      <c r="AR296" s="1250"/>
      <c r="AS296" s="1250"/>
      <c r="AT296" s="1250"/>
      <c r="AV296" s="74" t="str">
        <f t="shared" si="140"/>
        <v>MASONRY</v>
      </c>
      <c r="AW296" s="307"/>
      <c r="AX296" s="99"/>
      <c r="AY296" s="99"/>
      <c r="AZ296" s="305"/>
      <c r="BA296" s="28">
        <f t="shared" si="147"/>
        <v>0</v>
      </c>
      <c r="BB296" s="28">
        <f t="shared" si="151"/>
        <v>0</v>
      </c>
      <c r="BC296" s="28">
        <f t="shared" si="152"/>
        <v>0</v>
      </c>
      <c r="BD296" s="28">
        <f t="shared" si="148"/>
        <v>0</v>
      </c>
      <c r="BE296" s="28">
        <f t="shared" ref="BE296:BE301" si="169">SUM(BA296:BC296)</f>
        <v>0</v>
      </c>
      <c r="BF296" s="28">
        <f t="shared" si="141"/>
        <v>0</v>
      </c>
      <c r="BG296" s="28">
        <f t="shared" si="142"/>
        <v>0</v>
      </c>
      <c r="BI296" s="66">
        <f t="shared" si="154"/>
        <v>0</v>
      </c>
      <c r="BJ296" s="66">
        <f t="shared" si="149"/>
        <v>0</v>
      </c>
      <c r="BK296" s="66">
        <f t="shared" si="155"/>
        <v>0</v>
      </c>
    </row>
    <row r="297" spans="1:63" hidden="1">
      <c r="A297" s="95"/>
      <c r="B297" s="1239"/>
      <c r="C297" s="1240"/>
      <c r="D297" s="1252"/>
      <c r="E297" s="1252"/>
      <c r="F297" s="1252"/>
      <c r="G297" s="1252"/>
      <c r="H297" s="1252"/>
      <c r="I297" s="1252"/>
      <c r="J297" s="1252"/>
      <c r="K297" s="1252"/>
      <c r="L297" s="1252"/>
      <c r="M297" s="1252"/>
      <c r="N297" s="1252"/>
      <c r="O297" s="1252"/>
      <c r="P297" s="1242"/>
      <c r="Q297" s="1242"/>
      <c r="R297" s="1243"/>
      <c r="S297" s="1242"/>
      <c r="T297" s="1242"/>
      <c r="U297" s="1244"/>
      <c r="V297" s="1245"/>
      <c r="W297" s="1245"/>
      <c r="X297" s="1245"/>
      <c r="Y297" s="1245"/>
      <c r="Z297" s="1245"/>
      <c r="AA297" s="1246"/>
      <c r="AB297" s="1247"/>
      <c r="AC297" s="1244"/>
      <c r="AD297" s="1248">
        <f t="shared" si="143"/>
        <v>0</v>
      </c>
      <c r="AE297" s="1248"/>
      <c r="AF297" s="1248"/>
      <c r="AG297" s="1248">
        <f t="shared" si="150"/>
        <v>0</v>
      </c>
      <c r="AH297" s="1248"/>
      <c r="AI297" s="1248"/>
      <c r="AJ297" s="1248">
        <f t="shared" si="144"/>
        <v>0</v>
      </c>
      <c r="AK297" s="1248"/>
      <c r="AL297" s="1248"/>
      <c r="AM297" s="1249">
        <f t="shared" si="145"/>
        <v>0</v>
      </c>
      <c r="AN297" s="1249"/>
      <c r="AO297" s="1249"/>
      <c r="AP297" s="1249"/>
      <c r="AQ297" s="1250">
        <f t="shared" si="146"/>
        <v>0</v>
      </c>
      <c r="AR297" s="1250"/>
      <c r="AS297" s="1250"/>
      <c r="AT297" s="1250"/>
      <c r="AV297" s="74" t="str">
        <f t="shared" si="140"/>
        <v>MASONRY</v>
      </c>
      <c r="AW297" s="307"/>
      <c r="AX297" s="99"/>
      <c r="AY297" s="99"/>
      <c r="AZ297" s="305"/>
      <c r="BA297" s="28">
        <f t="shared" si="147"/>
        <v>0</v>
      </c>
      <c r="BB297" s="28">
        <f t="shared" si="151"/>
        <v>0</v>
      </c>
      <c r="BC297" s="28">
        <f t="shared" si="152"/>
        <v>0</v>
      </c>
      <c r="BD297" s="28">
        <f t="shared" si="148"/>
        <v>0</v>
      </c>
      <c r="BE297" s="28">
        <f t="shared" si="169"/>
        <v>0</v>
      </c>
      <c r="BF297" s="28">
        <f t="shared" si="141"/>
        <v>0</v>
      </c>
      <c r="BG297" s="28">
        <f t="shared" si="142"/>
        <v>0</v>
      </c>
      <c r="BI297" s="66">
        <f t="shared" si="154"/>
        <v>0</v>
      </c>
      <c r="BJ297" s="66">
        <f t="shared" si="149"/>
        <v>0</v>
      </c>
      <c r="BK297" s="66">
        <f t="shared" si="155"/>
        <v>0</v>
      </c>
    </row>
    <row r="298" spans="1:63" hidden="1">
      <c r="A298" s="95"/>
      <c r="B298" s="1239"/>
      <c r="C298" s="1240"/>
      <c r="D298" s="1252"/>
      <c r="E298" s="1252"/>
      <c r="F298" s="1252"/>
      <c r="G298" s="1252"/>
      <c r="H298" s="1252"/>
      <c r="I298" s="1252"/>
      <c r="J298" s="1252"/>
      <c r="K298" s="1252"/>
      <c r="L298" s="1252"/>
      <c r="M298" s="1252"/>
      <c r="N298" s="1252"/>
      <c r="O298" s="1252"/>
      <c r="P298" s="1242"/>
      <c r="Q298" s="1242"/>
      <c r="R298" s="1243"/>
      <c r="S298" s="1242"/>
      <c r="T298" s="1242"/>
      <c r="U298" s="1244"/>
      <c r="V298" s="1245"/>
      <c r="W298" s="1245"/>
      <c r="X298" s="1245"/>
      <c r="Y298" s="1245"/>
      <c r="Z298" s="1245"/>
      <c r="AA298" s="1246"/>
      <c r="AB298" s="1247"/>
      <c r="AC298" s="1244"/>
      <c r="AD298" s="1248">
        <f t="shared" si="143"/>
        <v>0</v>
      </c>
      <c r="AE298" s="1248"/>
      <c r="AF298" s="1248"/>
      <c r="AG298" s="1248">
        <f t="shared" si="150"/>
        <v>0</v>
      </c>
      <c r="AH298" s="1248"/>
      <c r="AI298" s="1248"/>
      <c r="AJ298" s="1248">
        <f t="shared" si="144"/>
        <v>0</v>
      </c>
      <c r="AK298" s="1248"/>
      <c r="AL298" s="1248"/>
      <c r="AM298" s="1249">
        <f t="shared" si="145"/>
        <v>0</v>
      </c>
      <c r="AN298" s="1249"/>
      <c r="AO298" s="1249"/>
      <c r="AP298" s="1249"/>
      <c r="AQ298" s="1250">
        <f t="shared" si="146"/>
        <v>0</v>
      </c>
      <c r="AR298" s="1250"/>
      <c r="AS298" s="1250"/>
      <c r="AT298" s="1250"/>
      <c r="AV298" s="74" t="str">
        <f t="shared" si="140"/>
        <v>MASONRY</v>
      </c>
      <c r="AW298" s="307"/>
      <c r="AX298" s="99"/>
      <c r="AY298" s="99"/>
      <c r="AZ298" s="305"/>
      <c r="BA298" s="28">
        <f t="shared" si="147"/>
        <v>0</v>
      </c>
      <c r="BB298" s="28">
        <f t="shared" si="151"/>
        <v>0</v>
      </c>
      <c r="BC298" s="28">
        <f t="shared" si="152"/>
        <v>0</v>
      </c>
      <c r="BD298" s="28">
        <f t="shared" si="148"/>
        <v>0</v>
      </c>
      <c r="BE298" s="28">
        <f t="shared" si="169"/>
        <v>0</v>
      </c>
      <c r="BF298" s="28">
        <f t="shared" si="141"/>
        <v>0</v>
      </c>
      <c r="BG298" s="28">
        <f t="shared" si="142"/>
        <v>0</v>
      </c>
      <c r="BI298" s="66">
        <f t="shared" si="154"/>
        <v>0</v>
      </c>
      <c r="BJ298" s="66">
        <f t="shared" si="149"/>
        <v>0</v>
      </c>
      <c r="BK298" s="66">
        <f t="shared" si="155"/>
        <v>0</v>
      </c>
    </row>
    <row r="299" spans="1:63" hidden="1">
      <c r="A299" s="95"/>
      <c r="B299" s="1239"/>
      <c r="C299" s="1240"/>
      <c r="D299" s="1252"/>
      <c r="E299" s="1252"/>
      <c r="F299" s="1252"/>
      <c r="G299" s="1252"/>
      <c r="H299" s="1252"/>
      <c r="I299" s="1252"/>
      <c r="J299" s="1252"/>
      <c r="K299" s="1252"/>
      <c r="L299" s="1252"/>
      <c r="M299" s="1252"/>
      <c r="N299" s="1252"/>
      <c r="O299" s="1252"/>
      <c r="P299" s="1242"/>
      <c r="Q299" s="1242"/>
      <c r="R299" s="1243"/>
      <c r="S299" s="1242"/>
      <c r="T299" s="1242"/>
      <c r="U299" s="1244"/>
      <c r="V299" s="1245"/>
      <c r="W299" s="1245"/>
      <c r="X299" s="1245"/>
      <c r="Y299" s="1245"/>
      <c r="Z299" s="1245"/>
      <c r="AA299" s="1246"/>
      <c r="AB299" s="1247"/>
      <c r="AC299" s="1244"/>
      <c r="AD299" s="1248">
        <f t="shared" si="143"/>
        <v>0</v>
      </c>
      <c r="AE299" s="1248"/>
      <c r="AF299" s="1248"/>
      <c r="AG299" s="1248">
        <f t="shared" si="150"/>
        <v>0</v>
      </c>
      <c r="AH299" s="1248"/>
      <c r="AI299" s="1248"/>
      <c r="AJ299" s="1248">
        <f t="shared" si="144"/>
        <v>0</v>
      </c>
      <c r="AK299" s="1248"/>
      <c r="AL299" s="1248"/>
      <c r="AM299" s="1249">
        <f t="shared" si="145"/>
        <v>0</v>
      </c>
      <c r="AN299" s="1249"/>
      <c r="AO299" s="1249"/>
      <c r="AP299" s="1249"/>
      <c r="AQ299" s="1250">
        <f t="shared" si="146"/>
        <v>0</v>
      </c>
      <c r="AR299" s="1250"/>
      <c r="AS299" s="1250"/>
      <c r="AT299" s="1250"/>
      <c r="AV299" s="74" t="str">
        <f t="shared" si="140"/>
        <v>MASONRY</v>
      </c>
      <c r="AW299" s="307"/>
      <c r="AX299" s="99"/>
      <c r="AY299" s="99"/>
      <c r="AZ299" s="305"/>
      <c r="BA299" s="28">
        <f t="shared" si="147"/>
        <v>0</v>
      </c>
      <c r="BB299" s="28">
        <f t="shared" si="151"/>
        <v>0</v>
      </c>
      <c r="BC299" s="28">
        <f t="shared" si="152"/>
        <v>0</v>
      </c>
      <c r="BD299" s="28">
        <f t="shared" si="148"/>
        <v>0</v>
      </c>
      <c r="BE299" s="28">
        <f t="shared" si="169"/>
        <v>0</v>
      </c>
      <c r="BF299" s="28">
        <f t="shared" si="141"/>
        <v>0</v>
      </c>
      <c r="BG299" s="28">
        <f t="shared" si="142"/>
        <v>0</v>
      </c>
      <c r="BI299" s="66">
        <f t="shared" si="154"/>
        <v>0</v>
      </c>
      <c r="BJ299" s="66">
        <f t="shared" si="149"/>
        <v>0</v>
      </c>
      <c r="BK299" s="66">
        <f t="shared" si="155"/>
        <v>0</v>
      </c>
    </row>
    <row r="300" spans="1:63" hidden="1">
      <c r="A300" s="95"/>
      <c r="B300" s="1251"/>
      <c r="C300" s="1251"/>
      <c r="D300" s="1252"/>
      <c r="E300" s="1252"/>
      <c r="F300" s="1252"/>
      <c r="G300" s="1252"/>
      <c r="H300" s="1252"/>
      <c r="I300" s="1252"/>
      <c r="J300" s="1252"/>
      <c r="K300" s="1252"/>
      <c r="L300" s="1252"/>
      <c r="M300" s="1252"/>
      <c r="N300" s="1252"/>
      <c r="O300" s="1252"/>
      <c r="P300" s="1242"/>
      <c r="Q300" s="1242"/>
      <c r="R300" s="1243"/>
      <c r="S300" s="1242"/>
      <c r="T300" s="1242"/>
      <c r="U300" s="1244"/>
      <c r="V300" s="1245"/>
      <c r="W300" s="1245"/>
      <c r="X300" s="1245"/>
      <c r="Y300" s="1245"/>
      <c r="Z300" s="1245"/>
      <c r="AA300" s="1246"/>
      <c r="AB300" s="1247"/>
      <c r="AC300" s="1244"/>
      <c r="AD300" s="1248">
        <f t="shared" si="143"/>
        <v>0</v>
      </c>
      <c r="AE300" s="1248"/>
      <c r="AF300" s="1248"/>
      <c r="AG300" s="1248">
        <f t="shared" si="150"/>
        <v>0</v>
      </c>
      <c r="AH300" s="1248"/>
      <c r="AI300" s="1248"/>
      <c r="AJ300" s="1248">
        <f t="shared" si="144"/>
        <v>0</v>
      </c>
      <c r="AK300" s="1248"/>
      <c r="AL300" s="1248"/>
      <c r="AM300" s="1249">
        <f t="shared" si="145"/>
        <v>0</v>
      </c>
      <c r="AN300" s="1249"/>
      <c r="AO300" s="1249"/>
      <c r="AP300" s="1249"/>
      <c r="AQ300" s="1250">
        <f t="shared" si="146"/>
        <v>0</v>
      </c>
      <c r="AR300" s="1250"/>
      <c r="AS300" s="1250"/>
      <c r="AT300" s="1250"/>
      <c r="AV300" s="74" t="str">
        <f t="shared" si="140"/>
        <v>MASONRY</v>
      </c>
      <c r="AW300" s="307"/>
      <c r="AX300" s="99"/>
      <c r="AY300" s="99"/>
      <c r="AZ300" s="305"/>
      <c r="BA300" s="28">
        <f t="shared" si="147"/>
        <v>0</v>
      </c>
      <c r="BB300" s="28">
        <f t="shared" si="151"/>
        <v>0</v>
      </c>
      <c r="BC300" s="28">
        <f t="shared" si="152"/>
        <v>0</v>
      </c>
      <c r="BD300" s="28">
        <f t="shared" si="148"/>
        <v>0</v>
      </c>
      <c r="BE300" s="28">
        <f t="shared" si="169"/>
        <v>0</v>
      </c>
      <c r="BF300" s="28">
        <f t="shared" si="141"/>
        <v>0</v>
      </c>
      <c r="BG300" s="28">
        <f t="shared" si="142"/>
        <v>0</v>
      </c>
      <c r="BI300" s="66">
        <f t="shared" si="154"/>
        <v>0</v>
      </c>
      <c r="BJ300" s="66">
        <f t="shared" si="149"/>
        <v>0</v>
      </c>
      <c r="BK300" s="66">
        <f t="shared" si="155"/>
        <v>0</v>
      </c>
    </row>
    <row r="301" spans="1:63" hidden="1">
      <c r="A301" s="95"/>
      <c r="B301" s="1239"/>
      <c r="C301" s="1240"/>
      <c r="D301" s="1267"/>
      <c r="E301" s="1267"/>
      <c r="F301" s="1267"/>
      <c r="G301" s="1267"/>
      <c r="H301" s="1267"/>
      <c r="I301" s="1267"/>
      <c r="J301" s="1267"/>
      <c r="K301" s="1267"/>
      <c r="L301" s="1267"/>
      <c r="M301" s="1267"/>
      <c r="N301" s="1267"/>
      <c r="O301" s="1267"/>
      <c r="P301" s="1242"/>
      <c r="Q301" s="1242"/>
      <c r="R301" s="1243"/>
      <c r="S301" s="1242"/>
      <c r="T301" s="1242"/>
      <c r="U301" s="1244"/>
      <c r="V301" s="1245"/>
      <c r="W301" s="1245"/>
      <c r="X301" s="1245"/>
      <c r="Y301" s="1245"/>
      <c r="Z301" s="1245"/>
      <c r="AA301" s="1246"/>
      <c r="AB301" s="1247"/>
      <c r="AC301" s="1244"/>
      <c r="AD301" s="1248">
        <f t="shared" si="143"/>
        <v>0</v>
      </c>
      <c r="AE301" s="1248"/>
      <c r="AF301" s="1248"/>
      <c r="AG301" s="1248">
        <f t="shared" si="150"/>
        <v>0</v>
      </c>
      <c r="AH301" s="1248"/>
      <c r="AI301" s="1248"/>
      <c r="AJ301" s="1248">
        <f t="shared" si="144"/>
        <v>0</v>
      </c>
      <c r="AK301" s="1248"/>
      <c r="AL301" s="1248"/>
      <c r="AM301" s="1249">
        <f t="shared" si="145"/>
        <v>0</v>
      </c>
      <c r="AN301" s="1249"/>
      <c r="AO301" s="1249"/>
      <c r="AP301" s="1249"/>
      <c r="AQ301" s="1250">
        <f t="shared" si="146"/>
        <v>0</v>
      </c>
      <c r="AR301" s="1250"/>
      <c r="AS301" s="1250"/>
      <c r="AT301" s="1250"/>
      <c r="AV301" s="74" t="str">
        <f t="shared" si="140"/>
        <v>MASONRY</v>
      </c>
      <c r="AW301" s="307"/>
      <c r="AX301" s="99"/>
      <c r="AY301" s="99"/>
      <c r="AZ301" s="305"/>
      <c r="BA301" s="28">
        <f t="shared" si="147"/>
        <v>0</v>
      </c>
      <c r="BB301" s="28">
        <f t="shared" si="151"/>
        <v>0</v>
      </c>
      <c r="BC301" s="28">
        <f t="shared" si="152"/>
        <v>0</v>
      </c>
      <c r="BD301" s="28">
        <f t="shared" si="148"/>
        <v>0</v>
      </c>
      <c r="BE301" s="28">
        <f t="shared" si="169"/>
        <v>0</v>
      </c>
      <c r="BF301" s="28">
        <f t="shared" si="141"/>
        <v>0</v>
      </c>
      <c r="BG301" s="28">
        <f t="shared" si="142"/>
        <v>0</v>
      </c>
      <c r="BI301" s="66">
        <f t="shared" si="154"/>
        <v>0</v>
      </c>
      <c r="BJ301" s="66">
        <f t="shared" si="149"/>
        <v>0</v>
      </c>
      <c r="BK301" s="66">
        <f t="shared" si="155"/>
        <v>0</v>
      </c>
    </row>
    <row r="302" spans="1:63" hidden="1">
      <c r="A302" s="95"/>
      <c r="B302" s="1239"/>
      <c r="C302" s="1240"/>
      <c r="D302" s="1252"/>
      <c r="E302" s="1252"/>
      <c r="F302" s="1252"/>
      <c r="G302" s="1252"/>
      <c r="H302" s="1252"/>
      <c r="I302" s="1252"/>
      <c r="J302" s="1252"/>
      <c r="K302" s="1252"/>
      <c r="L302" s="1252"/>
      <c r="M302" s="1252"/>
      <c r="N302" s="1252"/>
      <c r="O302" s="1252"/>
      <c r="P302" s="1242"/>
      <c r="Q302" s="1242"/>
      <c r="R302" s="1243"/>
      <c r="S302" s="1242"/>
      <c r="T302" s="1242"/>
      <c r="U302" s="1244"/>
      <c r="V302" s="1245"/>
      <c r="W302" s="1245"/>
      <c r="X302" s="1245"/>
      <c r="Y302" s="1245"/>
      <c r="Z302" s="1245"/>
      <c r="AA302" s="1246"/>
      <c r="AB302" s="1247"/>
      <c r="AC302" s="1244"/>
      <c r="AD302" s="1248">
        <f t="shared" si="143"/>
        <v>0</v>
      </c>
      <c r="AE302" s="1248"/>
      <c r="AF302" s="1248"/>
      <c r="AG302" s="1248">
        <f t="shared" si="150"/>
        <v>0</v>
      </c>
      <c r="AH302" s="1248"/>
      <c r="AI302" s="1248"/>
      <c r="AJ302" s="1248">
        <f t="shared" si="144"/>
        <v>0</v>
      </c>
      <c r="AK302" s="1248"/>
      <c r="AL302" s="1248"/>
      <c r="AM302" s="1249">
        <f t="shared" si="145"/>
        <v>0</v>
      </c>
      <c r="AN302" s="1249"/>
      <c r="AO302" s="1249"/>
      <c r="AP302" s="1249"/>
      <c r="AQ302" s="1250">
        <f t="shared" si="146"/>
        <v>0</v>
      </c>
      <c r="AR302" s="1250"/>
      <c r="AS302" s="1250"/>
      <c r="AT302" s="1250"/>
      <c r="AV302" s="74" t="str">
        <f t="shared" si="140"/>
        <v>MASONRY</v>
      </c>
      <c r="AW302" s="307"/>
      <c r="AX302" s="99"/>
      <c r="AY302" s="99"/>
      <c r="AZ302" s="305"/>
      <c r="BA302" s="28">
        <f t="shared" si="147"/>
        <v>0</v>
      </c>
      <c r="BB302" s="28">
        <f t="shared" si="151"/>
        <v>0</v>
      </c>
      <c r="BC302" s="28">
        <f t="shared" si="152"/>
        <v>0</v>
      </c>
      <c r="BD302" s="28">
        <f t="shared" si="148"/>
        <v>0</v>
      </c>
      <c r="BE302" s="28">
        <f t="shared" ref="BE302:BE307" si="170">SUM(BA302:BC302)</f>
        <v>0</v>
      </c>
      <c r="BF302" s="28">
        <f t="shared" si="141"/>
        <v>0</v>
      </c>
      <c r="BG302" s="28">
        <f t="shared" si="142"/>
        <v>0</v>
      </c>
      <c r="BI302" s="66">
        <f t="shared" si="154"/>
        <v>0</v>
      </c>
      <c r="BJ302" s="66">
        <f t="shared" si="149"/>
        <v>0</v>
      </c>
      <c r="BK302" s="66">
        <f t="shared" si="155"/>
        <v>0</v>
      </c>
    </row>
    <row r="303" spans="1:63" hidden="1">
      <c r="A303" s="95"/>
      <c r="B303" s="1239"/>
      <c r="C303" s="1240"/>
      <c r="D303" s="1252"/>
      <c r="E303" s="1252"/>
      <c r="F303" s="1252"/>
      <c r="G303" s="1252"/>
      <c r="H303" s="1252"/>
      <c r="I303" s="1252"/>
      <c r="J303" s="1252"/>
      <c r="K303" s="1252"/>
      <c r="L303" s="1252"/>
      <c r="M303" s="1252"/>
      <c r="N303" s="1252"/>
      <c r="O303" s="1252"/>
      <c r="P303" s="1242"/>
      <c r="Q303" s="1242"/>
      <c r="R303" s="1243"/>
      <c r="S303" s="1242"/>
      <c r="T303" s="1242"/>
      <c r="U303" s="1244"/>
      <c r="V303" s="1245"/>
      <c r="W303" s="1245"/>
      <c r="X303" s="1245"/>
      <c r="Y303" s="1245"/>
      <c r="Z303" s="1245"/>
      <c r="AA303" s="1246"/>
      <c r="AB303" s="1247"/>
      <c r="AC303" s="1244"/>
      <c r="AD303" s="1248">
        <f t="shared" si="143"/>
        <v>0</v>
      </c>
      <c r="AE303" s="1248"/>
      <c r="AF303" s="1248"/>
      <c r="AG303" s="1248">
        <f t="shared" si="150"/>
        <v>0</v>
      </c>
      <c r="AH303" s="1248"/>
      <c r="AI303" s="1248"/>
      <c r="AJ303" s="1248">
        <f t="shared" si="144"/>
        <v>0</v>
      </c>
      <c r="AK303" s="1248"/>
      <c r="AL303" s="1248"/>
      <c r="AM303" s="1249">
        <f t="shared" si="145"/>
        <v>0</v>
      </c>
      <c r="AN303" s="1249"/>
      <c r="AO303" s="1249"/>
      <c r="AP303" s="1249"/>
      <c r="AQ303" s="1250">
        <f t="shared" si="146"/>
        <v>0</v>
      </c>
      <c r="AR303" s="1250"/>
      <c r="AS303" s="1250"/>
      <c r="AT303" s="1250"/>
      <c r="AV303" s="74" t="str">
        <f t="shared" si="140"/>
        <v>MASONRY</v>
      </c>
      <c r="AW303" s="307"/>
      <c r="AX303" s="99"/>
      <c r="AY303" s="99"/>
      <c r="AZ303" s="305"/>
      <c r="BA303" s="28">
        <f t="shared" si="147"/>
        <v>0</v>
      </c>
      <c r="BB303" s="28">
        <f t="shared" si="151"/>
        <v>0</v>
      </c>
      <c r="BC303" s="28">
        <f t="shared" si="152"/>
        <v>0</v>
      </c>
      <c r="BD303" s="28">
        <f t="shared" si="148"/>
        <v>0</v>
      </c>
      <c r="BE303" s="28">
        <f t="shared" si="170"/>
        <v>0</v>
      </c>
      <c r="BF303" s="28">
        <f t="shared" si="141"/>
        <v>0</v>
      </c>
      <c r="BG303" s="28">
        <f t="shared" si="142"/>
        <v>0</v>
      </c>
      <c r="BI303" s="66">
        <f t="shared" si="154"/>
        <v>0</v>
      </c>
      <c r="BJ303" s="66">
        <f t="shared" si="149"/>
        <v>0</v>
      </c>
      <c r="BK303" s="66">
        <f t="shared" si="155"/>
        <v>0</v>
      </c>
    </row>
    <row r="304" spans="1:63" hidden="1">
      <c r="A304" s="95"/>
      <c r="B304" s="1239"/>
      <c r="C304" s="1240"/>
      <c r="D304" s="1252"/>
      <c r="E304" s="1252"/>
      <c r="F304" s="1252"/>
      <c r="G304" s="1252"/>
      <c r="H304" s="1252"/>
      <c r="I304" s="1252"/>
      <c r="J304" s="1252"/>
      <c r="K304" s="1252"/>
      <c r="L304" s="1252"/>
      <c r="M304" s="1252"/>
      <c r="N304" s="1252"/>
      <c r="O304" s="1252"/>
      <c r="P304" s="1242"/>
      <c r="Q304" s="1242"/>
      <c r="R304" s="1243"/>
      <c r="S304" s="1242"/>
      <c r="T304" s="1242"/>
      <c r="U304" s="1244"/>
      <c r="V304" s="1245"/>
      <c r="W304" s="1245"/>
      <c r="X304" s="1245"/>
      <c r="Y304" s="1245"/>
      <c r="Z304" s="1245"/>
      <c r="AA304" s="1246"/>
      <c r="AB304" s="1247"/>
      <c r="AC304" s="1244"/>
      <c r="AD304" s="1248">
        <f>((P304*U304)-AM304)</f>
        <v>0</v>
      </c>
      <c r="AE304" s="1248"/>
      <c r="AF304" s="1248"/>
      <c r="AG304" s="1248">
        <f t="shared" si="150"/>
        <v>0</v>
      </c>
      <c r="AH304" s="1248"/>
      <c r="AI304" s="1248"/>
      <c r="AJ304" s="1248">
        <f>P304*AA304</f>
        <v>0</v>
      </c>
      <c r="AK304" s="1248"/>
      <c r="AL304" s="1248"/>
      <c r="AM304" s="1249">
        <f t="shared" si="145"/>
        <v>0</v>
      </c>
      <c r="AN304" s="1249"/>
      <c r="AO304" s="1249"/>
      <c r="AP304" s="1249"/>
      <c r="AQ304" s="1250">
        <f>SUM(AD304:AL304)</f>
        <v>0</v>
      </c>
      <c r="AR304" s="1250"/>
      <c r="AS304" s="1250"/>
      <c r="AT304" s="1250"/>
      <c r="AV304" s="74" t="str">
        <f t="shared" si="140"/>
        <v>MASONRY</v>
      </c>
      <c r="AW304" s="307"/>
      <c r="AX304" s="99"/>
      <c r="AY304" s="99"/>
      <c r="AZ304" s="305"/>
      <c r="BA304" s="28">
        <f>AD304</f>
        <v>0</v>
      </c>
      <c r="BB304" s="28">
        <f>AG304</f>
        <v>0</v>
      </c>
      <c r="BC304" s="28">
        <f>AJ304</f>
        <v>0</v>
      </c>
      <c r="BD304" s="28">
        <f>IF(B304="x",1,0)</f>
        <v>0</v>
      </c>
      <c r="BE304" s="28">
        <f t="shared" si="170"/>
        <v>0</v>
      </c>
      <c r="BF304" s="28">
        <f>AQ304</f>
        <v>0</v>
      </c>
      <c r="BG304" s="28">
        <f>AM304</f>
        <v>0</v>
      </c>
      <c r="BI304" s="66">
        <f>AD304</f>
        <v>0</v>
      </c>
      <c r="BJ304" s="66">
        <f>AM304</f>
        <v>0</v>
      </c>
      <c r="BK304" s="66">
        <f>BJ304+BI304</f>
        <v>0</v>
      </c>
    </row>
    <row r="305" spans="1:63" hidden="1">
      <c r="A305" s="95"/>
      <c r="B305" s="1239"/>
      <c r="C305" s="1240"/>
      <c r="D305" s="1252"/>
      <c r="E305" s="1252"/>
      <c r="F305" s="1252"/>
      <c r="G305" s="1252"/>
      <c r="H305" s="1252"/>
      <c r="I305" s="1252"/>
      <c r="J305" s="1252"/>
      <c r="K305" s="1252"/>
      <c r="L305" s="1252"/>
      <c r="M305" s="1252"/>
      <c r="N305" s="1252"/>
      <c r="O305" s="1252"/>
      <c r="P305" s="1242"/>
      <c r="Q305" s="1242"/>
      <c r="R305" s="1243"/>
      <c r="S305" s="1242"/>
      <c r="T305" s="1242"/>
      <c r="U305" s="1244"/>
      <c r="V305" s="1245"/>
      <c r="W305" s="1245"/>
      <c r="X305" s="1245"/>
      <c r="Y305" s="1245"/>
      <c r="Z305" s="1245"/>
      <c r="AA305" s="1246"/>
      <c r="AB305" s="1247"/>
      <c r="AC305" s="1244"/>
      <c r="AD305" s="1248">
        <f>((P305*U305)-AM305)</f>
        <v>0</v>
      </c>
      <c r="AE305" s="1248"/>
      <c r="AF305" s="1248"/>
      <c r="AG305" s="1248">
        <f t="shared" si="150"/>
        <v>0</v>
      </c>
      <c r="AH305" s="1248"/>
      <c r="AI305" s="1248"/>
      <c r="AJ305" s="1248">
        <f>P305*AA305</f>
        <v>0</v>
      </c>
      <c r="AK305" s="1248"/>
      <c r="AL305" s="1248"/>
      <c r="AM305" s="1249">
        <f t="shared" si="145"/>
        <v>0</v>
      </c>
      <c r="AN305" s="1249"/>
      <c r="AO305" s="1249"/>
      <c r="AP305" s="1249"/>
      <c r="AQ305" s="1250">
        <f>SUM(AD305:AL305)</f>
        <v>0</v>
      </c>
      <c r="AR305" s="1250"/>
      <c r="AS305" s="1250"/>
      <c r="AT305" s="1250"/>
      <c r="AV305" s="74" t="str">
        <f t="shared" si="140"/>
        <v>MASONRY</v>
      </c>
      <c r="AW305" s="307"/>
      <c r="AX305" s="99"/>
      <c r="AY305" s="99"/>
      <c r="AZ305" s="305"/>
      <c r="BA305" s="28">
        <f>AD305</f>
        <v>0</v>
      </c>
      <c r="BB305" s="28">
        <f>AG305</f>
        <v>0</v>
      </c>
      <c r="BC305" s="28">
        <f>AJ305</f>
        <v>0</v>
      </c>
      <c r="BD305" s="28">
        <f>IF(B305="x",1,0)</f>
        <v>0</v>
      </c>
      <c r="BE305" s="28">
        <f t="shared" si="170"/>
        <v>0</v>
      </c>
      <c r="BF305" s="28">
        <f>AQ305</f>
        <v>0</v>
      </c>
      <c r="BG305" s="28">
        <f>AM305</f>
        <v>0</v>
      </c>
      <c r="BI305" s="66">
        <f>AD305</f>
        <v>0</v>
      </c>
      <c r="BJ305" s="66">
        <f>AM305</f>
        <v>0</v>
      </c>
      <c r="BK305" s="66">
        <f>BJ305+BI305</f>
        <v>0</v>
      </c>
    </row>
    <row r="306" spans="1:63" hidden="1">
      <c r="A306" s="95"/>
      <c r="B306" s="1239"/>
      <c r="C306" s="1240"/>
      <c r="D306" s="1252"/>
      <c r="E306" s="1252"/>
      <c r="F306" s="1252"/>
      <c r="G306" s="1252"/>
      <c r="H306" s="1252"/>
      <c r="I306" s="1252"/>
      <c r="J306" s="1252"/>
      <c r="K306" s="1252"/>
      <c r="L306" s="1252"/>
      <c r="M306" s="1252"/>
      <c r="N306" s="1252"/>
      <c r="O306" s="1252"/>
      <c r="P306" s="1242"/>
      <c r="Q306" s="1242"/>
      <c r="R306" s="1243"/>
      <c r="S306" s="1242"/>
      <c r="T306" s="1242"/>
      <c r="U306" s="1244"/>
      <c r="V306" s="1245"/>
      <c r="W306" s="1245"/>
      <c r="X306" s="1245"/>
      <c r="Y306" s="1245"/>
      <c r="Z306" s="1245"/>
      <c r="AA306" s="1246"/>
      <c r="AB306" s="1247"/>
      <c r="AC306" s="1244"/>
      <c r="AD306" s="1248">
        <f>((P306*U306)-AM306)</f>
        <v>0</v>
      </c>
      <c r="AE306" s="1248"/>
      <c r="AF306" s="1248"/>
      <c r="AG306" s="1248">
        <f t="shared" si="150"/>
        <v>0</v>
      </c>
      <c r="AH306" s="1248"/>
      <c r="AI306" s="1248"/>
      <c r="AJ306" s="1248">
        <f>P306*AA306</f>
        <v>0</v>
      </c>
      <c r="AK306" s="1248"/>
      <c r="AL306" s="1248"/>
      <c r="AM306" s="1249">
        <f t="shared" si="145"/>
        <v>0</v>
      </c>
      <c r="AN306" s="1249"/>
      <c r="AO306" s="1249"/>
      <c r="AP306" s="1249"/>
      <c r="AQ306" s="1250">
        <f>SUM(AD306:AL306)</f>
        <v>0</v>
      </c>
      <c r="AR306" s="1250"/>
      <c r="AS306" s="1250"/>
      <c r="AT306" s="1250"/>
      <c r="AV306" s="74" t="str">
        <f t="shared" si="140"/>
        <v>MASONRY</v>
      </c>
      <c r="AW306" s="307"/>
      <c r="AX306" s="99"/>
      <c r="AY306" s="99"/>
      <c r="AZ306" s="305"/>
      <c r="BA306" s="28">
        <f>AD306</f>
        <v>0</v>
      </c>
      <c r="BB306" s="28">
        <f>AG306</f>
        <v>0</v>
      </c>
      <c r="BC306" s="28">
        <f>AJ306</f>
        <v>0</v>
      </c>
      <c r="BD306" s="28">
        <f>IF(B306="x",1,0)</f>
        <v>0</v>
      </c>
      <c r="BE306" s="28">
        <f t="shared" si="170"/>
        <v>0</v>
      </c>
      <c r="BF306" s="28">
        <f>AQ306</f>
        <v>0</v>
      </c>
      <c r="BG306" s="28">
        <f>AM306</f>
        <v>0</v>
      </c>
      <c r="BI306" s="66">
        <f>AD306</f>
        <v>0</v>
      </c>
      <c r="BJ306" s="66">
        <f>AM306</f>
        <v>0</v>
      </c>
      <c r="BK306" s="66">
        <f>BJ306+BI306</f>
        <v>0</v>
      </c>
    </row>
    <row r="307" spans="1:63" hidden="1">
      <c r="A307" s="95"/>
      <c r="B307" s="1239"/>
      <c r="C307" s="1240"/>
      <c r="D307" s="1252"/>
      <c r="E307" s="1252"/>
      <c r="F307" s="1252"/>
      <c r="G307" s="1252"/>
      <c r="H307" s="1252"/>
      <c r="I307" s="1252"/>
      <c r="J307" s="1252"/>
      <c r="K307" s="1252"/>
      <c r="L307" s="1252"/>
      <c r="M307" s="1252"/>
      <c r="N307" s="1252"/>
      <c r="O307" s="1252"/>
      <c r="P307" s="1242"/>
      <c r="Q307" s="1242"/>
      <c r="R307" s="1243"/>
      <c r="S307" s="1242"/>
      <c r="T307" s="1242"/>
      <c r="U307" s="1244"/>
      <c r="V307" s="1245"/>
      <c r="W307" s="1245"/>
      <c r="X307" s="1245"/>
      <c r="Y307" s="1245"/>
      <c r="Z307" s="1245"/>
      <c r="AA307" s="1246"/>
      <c r="AB307" s="1247"/>
      <c r="AC307" s="1244"/>
      <c r="AD307" s="1248">
        <f>((P307*U307)-AM307)</f>
        <v>0</v>
      </c>
      <c r="AE307" s="1248"/>
      <c r="AF307" s="1248"/>
      <c r="AG307" s="1248">
        <f t="shared" si="150"/>
        <v>0</v>
      </c>
      <c r="AH307" s="1248"/>
      <c r="AI307" s="1248"/>
      <c r="AJ307" s="1248">
        <f>P307*AA307</f>
        <v>0</v>
      </c>
      <c r="AK307" s="1248"/>
      <c r="AL307" s="1248"/>
      <c r="AM307" s="1249">
        <f t="shared" si="145"/>
        <v>0</v>
      </c>
      <c r="AN307" s="1249"/>
      <c r="AO307" s="1249"/>
      <c r="AP307" s="1249"/>
      <c r="AQ307" s="1250">
        <f>SUM(AD307:AL307)</f>
        <v>0</v>
      </c>
      <c r="AR307" s="1250"/>
      <c r="AS307" s="1250"/>
      <c r="AT307" s="1250"/>
      <c r="AV307" s="74" t="str">
        <f t="shared" si="140"/>
        <v>MASONRY</v>
      </c>
      <c r="AW307" s="307"/>
      <c r="AX307" s="99"/>
      <c r="AY307" s="99"/>
      <c r="AZ307" s="305"/>
      <c r="BA307" s="28">
        <f>AD307</f>
        <v>0</v>
      </c>
      <c r="BB307" s="28">
        <f>AG307</f>
        <v>0</v>
      </c>
      <c r="BC307" s="28">
        <f>AJ307</f>
        <v>0</v>
      </c>
      <c r="BD307" s="28">
        <f>IF(B307="x",1,0)</f>
        <v>0</v>
      </c>
      <c r="BE307" s="28">
        <f t="shared" si="170"/>
        <v>0</v>
      </c>
      <c r="BF307" s="28">
        <f>AQ307</f>
        <v>0</v>
      </c>
      <c r="BG307" s="28">
        <f>AM307</f>
        <v>0</v>
      </c>
      <c r="BI307" s="66">
        <f>AD307</f>
        <v>0</v>
      </c>
      <c r="BJ307" s="66">
        <f>AM307</f>
        <v>0</v>
      </c>
      <c r="BK307" s="66">
        <f>BJ307+BI307</f>
        <v>0</v>
      </c>
    </row>
    <row r="308" spans="1:63" ht="5.0999999999999996" hidden="1" customHeight="1">
      <c r="A308" s="95"/>
      <c r="B308" s="42"/>
      <c r="C308" s="42"/>
      <c r="D308" s="353"/>
      <c r="E308" s="353"/>
      <c r="F308" s="353"/>
      <c r="G308" s="353"/>
      <c r="H308" s="353"/>
      <c r="I308" s="353"/>
      <c r="J308" s="353"/>
      <c r="K308" s="353"/>
      <c r="L308" s="353"/>
      <c r="M308" s="353"/>
      <c r="N308" s="353"/>
      <c r="O308" s="353"/>
      <c r="P308" s="44"/>
      <c r="Q308" s="44"/>
      <c r="R308" s="44"/>
      <c r="S308" s="44"/>
      <c r="T308" s="44"/>
      <c r="U308" s="45"/>
      <c r="V308" s="45"/>
      <c r="W308" s="45"/>
      <c r="X308" s="45"/>
      <c r="Y308" s="45"/>
      <c r="Z308" s="45"/>
      <c r="AA308" s="45"/>
      <c r="AB308" s="45"/>
      <c r="AC308" s="45"/>
      <c r="AD308" s="46"/>
      <c r="AE308" s="46"/>
      <c r="AF308" s="46"/>
      <c r="AG308" s="46"/>
      <c r="AH308" s="46"/>
      <c r="AI308" s="46"/>
      <c r="AJ308" s="46"/>
      <c r="AK308" s="46"/>
      <c r="AL308" s="46"/>
      <c r="AM308" s="47"/>
      <c r="AN308" s="47"/>
      <c r="AO308" s="47"/>
      <c r="AP308" s="47"/>
      <c r="AQ308" s="295"/>
      <c r="AR308" s="295"/>
      <c r="AS308" s="295"/>
      <c r="AT308" s="295"/>
      <c r="AV308" s="201" t="str">
        <f t="shared" si="140"/>
        <v>MASONRY</v>
      </c>
      <c r="AW308" s="322"/>
      <c r="AX308" s="322"/>
      <c r="AY308" s="322"/>
      <c r="AZ308" s="201"/>
      <c r="BA308" s="53">
        <f>BA267</f>
        <v>0</v>
      </c>
      <c r="BB308" s="53">
        <f>BB267</f>
        <v>0</v>
      </c>
      <c r="BC308" s="53">
        <f>BC267</f>
        <v>0</v>
      </c>
      <c r="BD308" s="53">
        <f>BD267</f>
        <v>0</v>
      </c>
      <c r="BE308" s="53">
        <f>BE267</f>
        <v>0</v>
      </c>
      <c r="BF308" s="53"/>
      <c r="BG308" s="53"/>
      <c r="BI308" s="53"/>
      <c r="BJ308" s="53"/>
      <c r="BK308" s="53"/>
    </row>
    <row r="309" spans="1:63" ht="21.6" hidden="1" customHeight="1">
      <c r="A309" s="95"/>
      <c r="B309" s="1259"/>
      <c r="C309" s="1259"/>
      <c r="D309" s="354"/>
      <c r="E309" s="354"/>
      <c r="F309" s="354"/>
      <c r="G309" s="354"/>
      <c r="H309" s="354"/>
      <c r="I309" s="354"/>
      <c r="J309" s="354"/>
      <c r="K309" s="354"/>
      <c r="L309" s="354"/>
      <c r="M309" s="354"/>
      <c r="N309" s="354"/>
      <c r="O309" s="354"/>
      <c r="P309" s="19"/>
      <c r="Q309" s="19"/>
      <c r="R309" s="19"/>
      <c r="S309" s="19"/>
      <c r="T309" s="19"/>
      <c r="U309" s="19"/>
      <c r="V309" s="19"/>
      <c r="W309" s="19"/>
      <c r="X309" s="19"/>
      <c r="Y309" s="19"/>
      <c r="Z309" s="19"/>
      <c r="AA309" s="19"/>
      <c r="AB309" s="19"/>
      <c r="AC309" s="202" t="str">
        <f>CONCATENATE(D267," ","TOTAL")</f>
        <v>MASONRY TOTAL</v>
      </c>
      <c r="AD309" s="1260">
        <f>SUBTOTAL(9,AD268:AD308)</f>
        <v>0</v>
      </c>
      <c r="AE309" s="1260"/>
      <c r="AF309" s="1260"/>
      <c r="AG309" s="1260">
        <f>SUBTOTAL(9,AG268:AG308)</f>
        <v>0</v>
      </c>
      <c r="AH309" s="1260"/>
      <c r="AI309" s="1260"/>
      <c r="AJ309" s="1260">
        <f>SUBTOTAL(9,AJ268:AJ308)</f>
        <v>0</v>
      </c>
      <c r="AK309" s="1260"/>
      <c r="AL309" s="1260"/>
      <c r="AM309" s="1260">
        <f>SUBTOTAL(9,AM268:AM308)</f>
        <v>0</v>
      </c>
      <c r="AN309" s="1260"/>
      <c r="AO309" s="1260"/>
      <c r="AP309" s="1260"/>
      <c r="AQ309" s="1254">
        <f>SUBTOTAL(9,AQ268:AQ308)</f>
        <v>0</v>
      </c>
      <c r="AR309" s="1254"/>
      <c r="AS309" s="1254"/>
      <c r="AT309" s="1254" t="e">
        <f>SUM(AT265:AT300)</f>
        <v>#REF!</v>
      </c>
      <c r="AV309" s="74" t="str">
        <f t="shared" si="140"/>
        <v>MASONRY</v>
      </c>
      <c r="AW309" s="308"/>
      <c r="AX309" s="321"/>
      <c r="AY309" s="321"/>
      <c r="AZ309" s="118"/>
      <c r="BA309" s="52">
        <f>BA267</f>
        <v>0</v>
      </c>
      <c r="BB309" s="52">
        <f>BB267</f>
        <v>0</v>
      </c>
      <c r="BC309" s="52">
        <f>BC267</f>
        <v>0</v>
      </c>
      <c r="BD309" s="52">
        <f>BD267</f>
        <v>0</v>
      </c>
      <c r="BE309" s="52">
        <f>BE267</f>
        <v>0</v>
      </c>
      <c r="BF309" s="52">
        <f>SUM(BF267:BF308)</f>
        <v>0</v>
      </c>
      <c r="BG309" s="28">
        <f>SUM(BG267:BG308)</f>
        <v>0</v>
      </c>
      <c r="BI309" s="52">
        <f>SUM(BI268:BI308)</f>
        <v>0</v>
      </c>
      <c r="BJ309" s="52">
        <f>SUM(BJ268:BJ308)</f>
        <v>0</v>
      </c>
      <c r="BK309" s="28">
        <f>SUM(BK268:BK308)</f>
        <v>0</v>
      </c>
    </row>
    <row r="310" spans="1:63" ht="5.0999999999999996" hidden="1" customHeight="1">
      <c r="A310" s="95"/>
      <c r="B310" s="42"/>
      <c r="C310" s="42"/>
      <c r="D310" s="353"/>
      <c r="E310" s="353"/>
      <c r="F310" s="353"/>
      <c r="G310" s="353"/>
      <c r="H310" s="353"/>
      <c r="I310" s="353"/>
      <c r="J310" s="353"/>
      <c r="K310" s="353"/>
      <c r="L310" s="353"/>
      <c r="M310" s="353"/>
      <c r="N310" s="353"/>
      <c r="O310" s="353"/>
      <c r="P310" s="44"/>
      <c r="Q310" s="44"/>
      <c r="R310" s="44"/>
      <c r="S310" s="44"/>
      <c r="T310" s="44"/>
      <c r="U310" s="45"/>
      <c r="V310" s="45"/>
      <c r="W310" s="45"/>
      <c r="X310" s="45"/>
      <c r="Y310" s="45"/>
      <c r="Z310" s="45"/>
      <c r="AA310" s="45"/>
      <c r="AB310" s="45"/>
      <c r="AC310" s="45"/>
      <c r="AD310" s="46"/>
      <c r="AE310" s="46"/>
      <c r="AF310" s="46"/>
      <c r="AG310" s="46"/>
      <c r="AH310" s="46"/>
      <c r="AI310" s="46"/>
      <c r="AJ310" s="46"/>
      <c r="AK310" s="46"/>
      <c r="AL310" s="46"/>
      <c r="AM310" s="47"/>
      <c r="AN310" s="47"/>
      <c r="AO310" s="47"/>
      <c r="AP310" s="47"/>
      <c r="AQ310" s="295"/>
      <c r="AR310" s="295"/>
      <c r="AS310" s="295"/>
      <c r="AT310" s="295"/>
      <c r="AV310" s="201" t="str">
        <f t="shared" si="140"/>
        <v>MASONRY</v>
      </c>
      <c r="AW310" s="322"/>
      <c r="AX310" s="322"/>
      <c r="AY310" s="322"/>
      <c r="AZ310" s="201"/>
      <c r="BA310" s="53">
        <f>BA267</f>
        <v>0</v>
      </c>
      <c r="BB310" s="53">
        <f>BB267</f>
        <v>0</v>
      </c>
      <c r="BC310" s="53">
        <f>BC267</f>
        <v>0</v>
      </c>
      <c r="BD310" s="53">
        <f>BD267</f>
        <v>0</v>
      </c>
      <c r="BE310" s="53">
        <f>BE267</f>
        <v>0</v>
      </c>
      <c r="BF310" s="53"/>
      <c r="BG310" s="53"/>
      <c r="BI310" s="53"/>
      <c r="BJ310" s="53"/>
      <c r="BK310" s="53"/>
    </row>
    <row r="311" spans="1:63" ht="9.6999999999999993" hidden="1" customHeight="1">
      <c r="A311" s="95"/>
      <c r="B311" s="49"/>
      <c r="C311" s="49"/>
      <c r="D311" s="355"/>
      <c r="E311" s="355"/>
      <c r="F311" s="355"/>
      <c r="G311" s="355"/>
      <c r="H311" s="355"/>
      <c r="I311" s="355"/>
      <c r="J311" s="355"/>
      <c r="K311" s="355"/>
      <c r="L311" s="355"/>
      <c r="M311" s="355"/>
      <c r="N311" s="355"/>
      <c r="O311" s="355"/>
      <c r="P311" s="50"/>
      <c r="Q311" s="50"/>
      <c r="R311" s="50"/>
      <c r="S311" s="50"/>
      <c r="T311" s="50"/>
      <c r="U311" s="50"/>
      <c r="V311" s="50"/>
      <c r="W311" s="50"/>
      <c r="X311" s="50"/>
      <c r="Y311" s="50"/>
      <c r="Z311" s="50"/>
      <c r="AA311" s="50"/>
      <c r="AB311" s="50"/>
      <c r="AC311" s="51"/>
      <c r="AD311" s="296"/>
      <c r="AE311" s="296"/>
      <c r="AF311" s="296"/>
      <c r="AG311" s="296"/>
      <c r="AH311" s="296"/>
      <c r="AI311" s="296"/>
      <c r="AJ311" s="296"/>
      <c r="AK311" s="296"/>
      <c r="AL311" s="296"/>
      <c r="AM311" s="296"/>
      <c r="AN311" s="296"/>
      <c r="AO311" s="296"/>
      <c r="AP311" s="296"/>
      <c r="AQ311" s="297"/>
      <c r="AR311" s="297"/>
      <c r="AS311" s="297"/>
      <c r="AT311" s="297"/>
      <c r="AV311" s="203" t="str">
        <f t="shared" si="140"/>
        <v>MASONRY</v>
      </c>
      <c r="AW311" s="325"/>
      <c r="AX311" s="344"/>
      <c r="AY311" s="344"/>
      <c r="AZ311" s="203"/>
      <c r="BA311" s="65">
        <f>BA309</f>
        <v>0</v>
      </c>
      <c r="BB311" s="65">
        <f t="shared" ref="BB311:BG311" si="171">BB309</f>
        <v>0</v>
      </c>
      <c r="BC311" s="65">
        <f>BC309</f>
        <v>0</v>
      </c>
      <c r="BD311" s="65">
        <f t="shared" si="171"/>
        <v>0</v>
      </c>
      <c r="BE311" s="65">
        <f t="shared" si="171"/>
        <v>0</v>
      </c>
      <c r="BF311" s="65">
        <f t="shared" si="171"/>
        <v>0</v>
      </c>
      <c r="BG311" s="65">
        <f t="shared" si="171"/>
        <v>0</v>
      </c>
      <c r="BI311" s="65"/>
      <c r="BJ311" s="65"/>
      <c r="BK311" s="65"/>
    </row>
    <row r="312" spans="1:63" ht="22.45" customHeight="1">
      <c r="A312" s="94" t="s">
        <v>665</v>
      </c>
      <c r="B312" s="1268"/>
      <c r="C312" s="1269"/>
      <c r="D312" s="1306" t="str">
        <f>T(N80)</f>
        <v>SIDING</v>
      </c>
      <c r="E312" s="1307"/>
      <c r="F312" s="1307"/>
      <c r="G312" s="1307"/>
      <c r="H312" s="1307"/>
      <c r="I312" s="1307"/>
      <c r="J312" s="1307"/>
      <c r="K312" s="1307"/>
      <c r="L312" s="1307"/>
      <c r="M312" s="1307"/>
      <c r="N312" s="1307"/>
      <c r="O312" s="1308"/>
      <c r="P312" s="1270"/>
      <c r="Q312" s="1270"/>
      <c r="R312" s="1270"/>
      <c r="S312" s="1271"/>
      <c r="T312" s="1272"/>
      <c r="U312" s="1273"/>
      <c r="V312" s="1273"/>
      <c r="W312" s="1273"/>
      <c r="X312" s="1273"/>
      <c r="Y312" s="1273"/>
      <c r="Z312" s="1273"/>
      <c r="AA312" s="1273"/>
      <c r="AB312" s="1273"/>
      <c r="AC312" s="1273"/>
      <c r="AD312" s="1260">
        <f>AD354</f>
        <v>0</v>
      </c>
      <c r="AE312" s="1260"/>
      <c r="AF312" s="1260"/>
      <c r="AG312" s="1260">
        <f>AG354</f>
        <v>0</v>
      </c>
      <c r="AH312" s="1260"/>
      <c r="AI312" s="1260"/>
      <c r="AJ312" s="1260">
        <f>AJ354</f>
        <v>0</v>
      </c>
      <c r="AK312" s="1260"/>
      <c r="AL312" s="1260"/>
      <c r="AM312" s="1260">
        <f>AM354</f>
        <v>0</v>
      </c>
      <c r="AN312" s="1260"/>
      <c r="AO312" s="1260"/>
      <c r="AP312" s="1260"/>
      <c r="AQ312" s="1254">
        <f>AQ354</f>
        <v>0</v>
      </c>
      <c r="AR312" s="1254"/>
      <c r="AS312" s="1254"/>
      <c r="AT312" s="1254" t="e">
        <f>SUM(#REF!)</f>
        <v>#REF!</v>
      </c>
      <c r="AV312" s="74" t="str">
        <f t="shared" ref="AV312:AV356" si="172">$D$312</f>
        <v>SIDING</v>
      </c>
      <c r="AW312" s="326"/>
      <c r="AX312" s="326"/>
      <c r="AY312" s="326"/>
      <c r="AZ312" s="327"/>
      <c r="BA312" s="28">
        <f>SUM(BA313:BA352)</f>
        <v>0</v>
      </c>
      <c r="BB312" s="28">
        <f>SUM(BB313:BB352)</f>
        <v>0</v>
      </c>
      <c r="BC312" s="28">
        <f>SUM(BC313:BC352)</f>
        <v>0</v>
      </c>
      <c r="BD312" s="28">
        <f>SUM(BD313:BD352)</f>
        <v>0</v>
      </c>
      <c r="BE312" s="28">
        <f>SUM(BE313:BE352)</f>
        <v>0</v>
      </c>
      <c r="BF312" s="28">
        <f t="shared" ref="BF312:BF332" si="173">AQ312</f>
        <v>0</v>
      </c>
      <c r="BG312" s="28">
        <f t="shared" ref="BG312:BG332" si="174">AM312</f>
        <v>0</v>
      </c>
      <c r="BI312" s="66">
        <f>AD312</f>
        <v>0</v>
      </c>
      <c r="BJ312" s="66">
        <f>AM312</f>
        <v>0</v>
      </c>
      <c r="BK312" s="66">
        <f>BJ312+BI312</f>
        <v>0</v>
      </c>
    </row>
    <row r="313" spans="1:63" hidden="1">
      <c r="A313" s="95"/>
      <c r="B313" s="1239"/>
      <c r="C313" s="1240"/>
      <c r="D313" s="1256" t="s">
        <v>45</v>
      </c>
      <c r="E313" s="1256"/>
      <c r="F313" s="1256"/>
      <c r="G313" s="1256"/>
      <c r="H313" s="1256"/>
      <c r="I313" s="1256"/>
      <c r="J313" s="1256"/>
      <c r="K313" s="1256"/>
      <c r="L313" s="1256"/>
      <c r="M313" s="1256"/>
      <c r="N313" s="1256"/>
      <c r="O313" s="1256"/>
      <c r="P313" s="1242"/>
      <c r="Q313" s="1242"/>
      <c r="R313" s="1243"/>
      <c r="S313" s="1242" t="s">
        <v>1</v>
      </c>
      <c r="T313" s="1242" t="s">
        <v>1</v>
      </c>
      <c r="U313" s="1244"/>
      <c r="V313" s="1245"/>
      <c r="W313" s="1245"/>
      <c r="X313" s="1245"/>
      <c r="Y313" s="1245"/>
      <c r="Z313" s="1245"/>
      <c r="AA313" s="1246"/>
      <c r="AB313" s="1247"/>
      <c r="AC313" s="1244"/>
      <c r="AD313" s="1248">
        <f t="shared" ref="AD313:AD332" si="175">((P313*U313)-AM313)</f>
        <v>0</v>
      </c>
      <c r="AE313" s="1248"/>
      <c r="AF313" s="1248"/>
      <c r="AG313" s="1248">
        <f>P313*X313*(1+$Y$85)</f>
        <v>0</v>
      </c>
      <c r="AH313" s="1248"/>
      <c r="AI313" s="1248"/>
      <c r="AJ313" s="1248">
        <f t="shared" ref="AJ313:AJ332" si="176">P313*AA313</f>
        <v>0</v>
      </c>
      <c r="AK313" s="1248"/>
      <c r="AL313" s="1248"/>
      <c r="AM313" s="1249">
        <f t="shared" ref="AM313:AM352" si="177">IF($B313="x",$P313*$U313,0)</f>
        <v>0</v>
      </c>
      <c r="AN313" s="1249"/>
      <c r="AO313" s="1249"/>
      <c r="AP313" s="1249"/>
      <c r="AQ313" s="1250">
        <f t="shared" ref="AQ313:AQ332" si="178">SUM(AD313:AL313)</f>
        <v>0</v>
      </c>
      <c r="AR313" s="1250"/>
      <c r="AS313" s="1250"/>
      <c r="AT313" s="1250">
        <f t="shared" ref="AT313:AT332" si="179">SUM(AD313:AL313)</f>
        <v>0</v>
      </c>
      <c r="AV313" s="74" t="str">
        <f t="shared" si="172"/>
        <v>SIDING</v>
      </c>
      <c r="AW313" s="307"/>
      <c r="AX313" s="99"/>
      <c r="AY313" s="99"/>
      <c r="AZ313" s="305"/>
      <c r="BA313" s="28">
        <f t="shared" ref="BA313:BA332" si="180">AD313</f>
        <v>0</v>
      </c>
      <c r="BB313" s="28">
        <f>AG313</f>
        <v>0</v>
      </c>
      <c r="BC313" s="28">
        <f>AJ313</f>
        <v>0</v>
      </c>
      <c r="BD313" s="28">
        <f t="shared" ref="BD313:BD332" si="181">IF(B313="x",1,0)</f>
        <v>0</v>
      </c>
      <c r="BE313" s="28">
        <f>SUM(BA313:BC313)</f>
        <v>0</v>
      </c>
      <c r="BF313" s="28">
        <f t="shared" si="173"/>
        <v>0</v>
      </c>
      <c r="BG313" s="28">
        <f t="shared" si="174"/>
        <v>0</v>
      </c>
      <c r="BI313" s="66">
        <f>AD313</f>
        <v>0</v>
      </c>
      <c r="BJ313" s="66">
        <f t="shared" ref="BJ313:BJ332" si="182">AM313</f>
        <v>0</v>
      </c>
      <c r="BK313" s="66">
        <f>BJ313+BI313</f>
        <v>0</v>
      </c>
    </row>
    <row r="314" spans="1:63" hidden="1">
      <c r="A314" s="95"/>
      <c r="B314" s="1239"/>
      <c r="C314" s="1240"/>
      <c r="D314" s="1252" t="s">
        <v>10</v>
      </c>
      <c r="E314" s="1252"/>
      <c r="F314" s="1252"/>
      <c r="G314" s="1252"/>
      <c r="H314" s="1252"/>
      <c r="I314" s="1252"/>
      <c r="J314" s="1252"/>
      <c r="K314" s="1252"/>
      <c r="L314" s="1252"/>
      <c r="M314" s="1252"/>
      <c r="N314" s="1252"/>
      <c r="O314" s="1252"/>
      <c r="P314" s="1242"/>
      <c r="Q314" s="1242"/>
      <c r="R314" s="1243"/>
      <c r="S314" s="1242" t="s">
        <v>8</v>
      </c>
      <c r="T314" s="1242" t="s">
        <v>8</v>
      </c>
      <c r="U314" s="1244">
        <v>0.75</v>
      </c>
      <c r="V314" s="1245"/>
      <c r="W314" s="1245"/>
      <c r="X314" s="1245"/>
      <c r="Y314" s="1245"/>
      <c r="Z314" s="1245"/>
      <c r="AA314" s="1246"/>
      <c r="AB314" s="1247"/>
      <c r="AC314" s="1244"/>
      <c r="AD314" s="1248">
        <f t="shared" si="175"/>
        <v>0</v>
      </c>
      <c r="AE314" s="1248"/>
      <c r="AF314" s="1248"/>
      <c r="AG314" s="1248">
        <f t="shared" ref="AG314:AG352" si="183">P314*X314*(1+$Y$85)</f>
        <v>0</v>
      </c>
      <c r="AH314" s="1248"/>
      <c r="AI314" s="1248"/>
      <c r="AJ314" s="1248">
        <f t="shared" si="176"/>
        <v>0</v>
      </c>
      <c r="AK314" s="1248"/>
      <c r="AL314" s="1248"/>
      <c r="AM314" s="1249">
        <f t="shared" si="177"/>
        <v>0</v>
      </c>
      <c r="AN314" s="1249"/>
      <c r="AO314" s="1249"/>
      <c r="AP314" s="1249"/>
      <c r="AQ314" s="1250">
        <f t="shared" si="178"/>
        <v>0</v>
      </c>
      <c r="AR314" s="1250"/>
      <c r="AS314" s="1250"/>
      <c r="AT314" s="1250">
        <f t="shared" si="179"/>
        <v>0</v>
      </c>
      <c r="AV314" s="74" t="str">
        <f t="shared" si="172"/>
        <v>SIDING</v>
      </c>
      <c r="AW314" s="307"/>
      <c r="AX314" s="99"/>
      <c r="AY314" s="99"/>
      <c r="AZ314" s="305"/>
      <c r="BA314" s="28">
        <f t="shared" si="180"/>
        <v>0</v>
      </c>
      <c r="BB314" s="28">
        <f t="shared" ref="BB314:BB332" si="184">AG314</f>
        <v>0</v>
      </c>
      <c r="BC314" s="28">
        <f t="shared" ref="BC314:BC332" si="185">AJ314</f>
        <v>0</v>
      </c>
      <c r="BD314" s="28">
        <f t="shared" si="181"/>
        <v>0</v>
      </c>
      <c r="BE314" s="28">
        <f t="shared" ref="BE314:BE330" si="186">SUM(BA314:BC314)</f>
        <v>0</v>
      </c>
      <c r="BF314" s="28">
        <f t="shared" si="173"/>
        <v>0</v>
      </c>
      <c r="BG314" s="28">
        <f t="shared" si="174"/>
        <v>0</v>
      </c>
      <c r="BI314" s="66">
        <f t="shared" ref="BI314:BI332" si="187">AD314</f>
        <v>0</v>
      </c>
      <c r="BJ314" s="66">
        <f t="shared" si="182"/>
        <v>0</v>
      </c>
      <c r="BK314" s="66">
        <f t="shared" ref="BK314:BK332" si="188">BJ314+BI314</f>
        <v>0</v>
      </c>
    </row>
    <row r="315" spans="1:63" hidden="1">
      <c r="A315" s="95"/>
      <c r="B315" s="1239"/>
      <c r="C315" s="1240"/>
      <c r="D315" s="1252" t="s">
        <v>436</v>
      </c>
      <c r="E315" s="1252"/>
      <c r="F315" s="1252"/>
      <c r="G315" s="1252"/>
      <c r="H315" s="1252"/>
      <c r="I315" s="1252"/>
      <c r="J315" s="1252"/>
      <c r="K315" s="1252"/>
      <c r="L315" s="1252"/>
      <c r="M315" s="1252"/>
      <c r="N315" s="1252"/>
      <c r="O315" s="1252"/>
      <c r="P315" s="1242"/>
      <c r="Q315" s="1242"/>
      <c r="R315" s="1243"/>
      <c r="S315" s="1242" t="s">
        <v>8</v>
      </c>
      <c r="T315" s="1242" t="s">
        <v>8</v>
      </c>
      <c r="U315" s="1244">
        <v>1.1499999999999999</v>
      </c>
      <c r="V315" s="1245"/>
      <c r="W315" s="1245"/>
      <c r="X315" s="1245">
        <v>1.25</v>
      </c>
      <c r="Y315" s="1245"/>
      <c r="Z315" s="1245">
        <v>1.25</v>
      </c>
      <c r="AA315" s="1246"/>
      <c r="AB315" s="1247"/>
      <c r="AC315" s="1244"/>
      <c r="AD315" s="1248">
        <f t="shared" si="175"/>
        <v>0</v>
      </c>
      <c r="AE315" s="1248"/>
      <c r="AF315" s="1248"/>
      <c r="AG315" s="1248">
        <f t="shared" si="183"/>
        <v>0</v>
      </c>
      <c r="AH315" s="1248"/>
      <c r="AI315" s="1248"/>
      <c r="AJ315" s="1248">
        <f t="shared" si="176"/>
        <v>0</v>
      </c>
      <c r="AK315" s="1248"/>
      <c r="AL315" s="1248"/>
      <c r="AM315" s="1249">
        <f t="shared" si="177"/>
        <v>0</v>
      </c>
      <c r="AN315" s="1249"/>
      <c r="AO315" s="1249"/>
      <c r="AP315" s="1249"/>
      <c r="AQ315" s="1250">
        <f t="shared" si="178"/>
        <v>0</v>
      </c>
      <c r="AR315" s="1250"/>
      <c r="AS315" s="1250"/>
      <c r="AT315" s="1250">
        <f t="shared" si="179"/>
        <v>0</v>
      </c>
      <c r="AV315" s="74" t="str">
        <f t="shared" si="172"/>
        <v>SIDING</v>
      </c>
      <c r="AW315" s="307"/>
      <c r="AX315" s="99"/>
      <c r="AY315" s="99"/>
      <c r="AZ315" s="305"/>
      <c r="BA315" s="28">
        <f t="shared" si="180"/>
        <v>0</v>
      </c>
      <c r="BB315" s="28">
        <f t="shared" si="184"/>
        <v>0</v>
      </c>
      <c r="BC315" s="28">
        <f t="shared" si="185"/>
        <v>0</v>
      </c>
      <c r="BD315" s="28">
        <f t="shared" si="181"/>
        <v>0</v>
      </c>
      <c r="BE315" s="28">
        <f t="shared" si="186"/>
        <v>0</v>
      </c>
      <c r="BF315" s="28">
        <f t="shared" si="173"/>
        <v>0</v>
      </c>
      <c r="BG315" s="28">
        <f t="shared" si="174"/>
        <v>0</v>
      </c>
      <c r="BI315" s="66">
        <f t="shared" si="187"/>
        <v>0</v>
      </c>
      <c r="BJ315" s="66">
        <f t="shared" si="182"/>
        <v>0</v>
      </c>
      <c r="BK315" s="66">
        <f t="shared" si="188"/>
        <v>0</v>
      </c>
    </row>
    <row r="316" spans="1:63" hidden="1">
      <c r="A316" s="95"/>
      <c r="B316" s="1239"/>
      <c r="C316" s="1240"/>
      <c r="D316" s="1252" t="s">
        <v>437</v>
      </c>
      <c r="E316" s="1252"/>
      <c r="F316" s="1252"/>
      <c r="G316" s="1252"/>
      <c r="H316" s="1252"/>
      <c r="I316" s="1252"/>
      <c r="J316" s="1252"/>
      <c r="K316" s="1252"/>
      <c r="L316" s="1252"/>
      <c r="M316" s="1252"/>
      <c r="N316" s="1252"/>
      <c r="O316" s="1252"/>
      <c r="P316" s="1242"/>
      <c r="Q316" s="1242"/>
      <c r="R316" s="1243"/>
      <c r="S316" s="1242" t="s">
        <v>8</v>
      </c>
      <c r="T316" s="1242" t="s">
        <v>8</v>
      </c>
      <c r="U316" s="1244">
        <v>1.2</v>
      </c>
      <c r="V316" s="1245"/>
      <c r="W316" s="1245"/>
      <c r="X316" s="1245">
        <v>2.75</v>
      </c>
      <c r="Y316" s="1245"/>
      <c r="Z316" s="1245">
        <v>1</v>
      </c>
      <c r="AA316" s="1246"/>
      <c r="AB316" s="1247"/>
      <c r="AC316" s="1244"/>
      <c r="AD316" s="1248">
        <f t="shared" si="175"/>
        <v>0</v>
      </c>
      <c r="AE316" s="1248"/>
      <c r="AF316" s="1248"/>
      <c r="AG316" s="1248">
        <f t="shared" si="183"/>
        <v>0</v>
      </c>
      <c r="AH316" s="1248"/>
      <c r="AI316" s="1248"/>
      <c r="AJ316" s="1248">
        <f t="shared" si="176"/>
        <v>0</v>
      </c>
      <c r="AK316" s="1248"/>
      <c r="AL316" s="1248"/>
      <c r="AM316" s="1249">
        <f t="shared" si="177"/>
        <v>0</v>
      </c>
      <c r="AN316" s="1249"/>
      <c r="AO316" s="1249"/>
      <c r="AP316" s="1249"/>
      <c r="AQ316" s="1250">
        <f t="shared" si="178"/>
        <v>0</v>
      </c>
      <c r="AR316" s="1250"/>
      <c r="AS316" s="1250"/>
      <c r="AT316" s="1250">
        <f t="shared" si="179"/>
        <v>0</v>
      </c>
      <c r="AV316" s="74" t="str">
        <f t="shared" si="172"/>
        <v>SIDING</v>
      </c>
      <c r="AW316" s="307"/>
      <c r="AX316" s="99"/>
      <c r="AY316" s="99"/>
      <c r="AZ316" s="305"/>
      <c r="BA316" s="28">
        <f t="shared" si="180"/>
        <v>0</v>
      </c>
      <c r="BB316" s="28">
        <f t="shared" si="184"/>
        <v>0</v>
      </c>
      <c r="BC316" s="28">
        <f t="shared" si="185"/>
        <v>0</v>
      </c>
      <c r="BD316" s="28">
        <f t="shared" si="181"/>
        <v>0</v>
      </c>
      <c r="BE316" s="28">
        <f t="shared" si="186"/>
        <v>0</v>
      </c>
      <c r="BF316" s="28">
        <f t="shared" si="173"/>
        <v>0</v>
      </c>
      <c r="BG316" s="28">
        <f t="shared" si="174"/>
        <v>0</v>
      </c>
      <c r="BI316" s="66">
        <f t="shared" si="187"/>
        <v>0</v>
      </c>
      <c r="BJ316" s="66">
        <f t="shared" si="182"/>
        <v>0</v>
      </c>
      <c r="BK316" s="66">
        <f t="shared" si="188"/>
        <v>0</v>
      </c>
    </row>
    <row r="317" spans="1:63" hidden="1">
      <c r="A317" s="95"/>
      <c r="B317" s="1239"/>
      <c r="C317" s="1240"/>
      <c r="D317" s="1252" t="s">
        <v>438</v>
      </c>
      <c r="E317" s="1252"/>
      <c r="F317" s="1252"/>
      <c r="G317" s="1252"/>
      <c r="H317" s="1252"/>
      <c r="I317" s="1252"/>
      <c r="J317" s="1252"/>
      <c r="K317" s="1252"/>
      <c r="L317" s="1252"/>
      <c r="M317" s="1252"/>
      <c r="N317" s="1252"/>
      <c r="O317" s="1252"/>
      <c r="P317" s="1242"/>
      <c r="Q317" s="1242"/>
      <c r="R317" s="1243"/>
      <c r="S317" s="1242" t="s">
        <v>8</v>
      </c>
      <c r="T317" s="1242" t="s">
        <v>8</v>
      </c>
      <c r="U317" s="1244">
        <v>1.25</v>
      </c>
      <c r="V317" s="1245"/>
      <c r="W317" s="1245"/>
      <c r="X317" s="1245">
        <v>2.5</v>
      </c>
      <c r="Y317" s="1245"/>
      <c r="Z317" s="1245">
        <v>1.5</v>
      </c>
      <c r="AA317" s="1246"/>
      <c r="AB317" s="1247"/>
      <c r="AC317" s="1244"/>
      <c r="AD317" s="1248">
        <f t="shared" si="175"/>
        <v>0</v>
      </c>
      <c r="AE317" s="1248"/>
      <c r="AF317" s="1248"/>
      <c r="AG317" s="1248">
        <f t="shared" si="183"/>
        <v>0</v>
      </c>
      <c r="AH317" s="1248"/>
      <c r="AI317" s="1248"/>
      <c r="AJ317" s="1248">
        <f t="shared" si="176"/>
        <v>0</v>
      </c>
      <c r="AK317" s="1248"/>
      <c r="AL317" s="1248"/>
      <c r="AM317" s="1249">
        <f t="shared" si="177"/>
        <v>0</v>
      </c>
      <c r="AN317" s="1249"/>
      <c r="AO317" s="1249"/>
      <c r="AP317" s="1249"/>
      <c r="AQ317" s="1250">
        <f t="shared" si="178"/>
        <v>0</v>
      </c>
      <c r="AR317" s="1250"/>
      <c r="AS317" s="1250"/>
      <c r="AT317" s="1250">
        <f t="shared" si="179"/>
        <v>0</v>
      </c>
      <c r="AV317" s="74" t="str">
        <f t="shared" si="172"/>
        <v>SIDING</v>
      </c>
      <c r="AW317" s="307"/>
      <c r="AX317" s="99"/>
      <c r="AY317" s="99"/>
      <c r="AZ317" s="305"/>
      <c r="BA317" s="28">
        <f t="shared" si="180"/>
        <v>0</v>
      </c>
      <c r="BB317" s="28">
        <f t="shared" si="184"/>
        <v>0</v>
      </c>
      <c r="BC317" s="28">
        <f t="shared" si="185"/>
        <v>0</v>
      </c>
      <c r="BD317" s="28">
        <f t="shared" si="181"/>
        <v>0</v>
      </c>
      <c r="BE317" s="28">
        <f t="shared" si="186"/>
        <v>0</v>
      </c>
      <c r="BF317" s="28">
        <f t="shared" si="173"/>
        <v>0</v>
      </c>
      <c r="BG317" s="28">
        <f t="shared" si="174"/>
        <v>0</v>
      </c>
      <c r="BI317" s="66">
        <f t="shared" si="187"/>
        <v>0</v>
      </c>
      <c r="BJ317" s="66">
        <f t="shared" si="182"/>
        <v>0</v>
      </c>
      <c r="BK317" s="66">
        <f t="shared" si="188"/>
        <v>0</v>
      </c>
    </row>
    <row r="318" spans="1:63" hidden="1">
      <c r="A318" s="95"/>
      <c r="B318" s="1251"/>
      <c r="C318" s="1251"/>
      <c r="D318" s="1252" t="s">
        <v>439</v>
      </c>
      <c r="E318" s="1252"/>
      <c r="F318" s="1252"/>
      <c r="G318" s="1252"/>
      <c r="H318" s="1252"/>
      <c r="I318" s="1252"/>
      <c r="J318" s="1252"/>
      <c r="K318" s="1252"/>
      <c r="L318" s="1252"/>
      <c r="M318" s="1252"/>
      <c r="N318" s="1252"/>
      <c r="O318" s="1252"/>
      <c r="P318" s="1242"/>
      <c r="Q318" s="1242"/>
      <c r="R318" s="1243"/>
      <c r="S318" s="1242" t="s">
        <v>8</v>
      </c>
      <c r="T318" s="1242" t="s">
        <v>8</v>
      </c>
      <c r="U318" s="1244">
        <v>1.75</v>
      </c>
      <c r="V318" s="1245"/>
      <c r="W318" s="1245"/>
      <c r="X318" s="1245">
        <v>4</v>
      </c>
      <c r="Y318" s="1245"/>
      <c r="Z318" s="1245">
        <v>1</v>
      </c>
      <c r="AA318" s="1246"/>
      <c r="AB318" s="1247"/>
      <c r="AC318" s="1244"/>
      <c r="AD318" s="1248">
        <f t="shared" si="175"/>
        <v>0</v>
      </c>
      <c r="AE318" s="1248"/>
      <c r="AF318" s="1248"/>
      <c r="AG318" s="1248">
        <f t="shared" si="183"/>
        <v>0</v>
      </c>
      <c r="AH318" s="1248"/>
      <c r="AI318" s="1248"/>
      <c r="AJ318" s="1248">
        <f t="shared" si="176"/>
        <v>0</v>
      </c>
      <c r="AK318" s="1248"/>
      <c r="AL318" s="1248"/>
      <c r="AM318" s="1249">
        <f t="shared" si="177"/>
        <v>0</v>
      </c>
      <c r="AN318" s="1249"/>
      <c r="AO318" s="1249"/>
      <c r="AP318" s="1249"/>
      <c r="AQ318" s="1250">
        <f t="shared" si="178"/>
        <v>0</v>
      </c>
      <c r="AR318" s="1250"/>
      <c r="AS318" s="1250"/>
      <c r="AT318" s="1250">
        <f t="shared" si="179"/>
        <v>0</v>
      </c>
      <c r="AV318" s="74" t="str">
        <f t="shared" si="172"/>
        <v>SIDING</v>
      </c>
      <c r="AW318" s="307"/>
      <c r="AX318" s="99"/>
      <c r="AY318" s="99"/>
      <c r="AZ318" s="305"/>
      <c r="BA318" s="28">
        <f t="shared" si="180"/>
        <v>0</v>
      </c>
      <c r="BB318" s="28">
        <f t="shared" si="184"/>
        <v>0</v>
      </c>
      <c r="BC318" s="28">
        <f t="shared" si="185"/>
        <v>0</v>
      </c>
      <c r="BD318" s="28">
        <f t="shared" si="181"/>
        <v>0</v>
      </c>
      <c r="BE318" s="28">
        <f t="shared" si="186"/>
        <v>0</v>
      </c>
      <c r="BF318" s="28">
        <f t="shared" si="173"/>
        <v>0</v>
      </c>
      <c r="BG318" s="28">
        <f t="shared" si="174"/>
        <v>0</v>
      </c>
      <c r="BI318" s="66">
        <f t="shared" si="187"/>
        <v>0</v>
      </c>
      <c r="BJ318" s="66">
        <f t="shared" si="182"/>
        <v>0</v>
      </c>
      <c r="BK318" s="66">
        <f t="shared" si="188"/>
        <v>0</v>
      </c>
    </row>
    <row r="319" spans="1:63" hidden="1">
      <c r="A319" s="95"/>
      <c r="B319" s="1251"/>
      <c r="C319" s="1251"/>
      <c r="D319" s="1252" t="s">
        <v>440</v>
      </c>
      <c r="E319" s="1252"/>
      <c r="F319" s="1252"/>
      <c r="G319" s="1252"/>
      <c r="H319" s="1252"/>
      <c r="I319" s="1252"/>
      <c r="J319" s="1252"/>
      <c r="K319" s="1252"/>
      <c r="L319" s="1252"/>
      <c r="M319" s="1252"/>
      <c r="N319" s="1252"/>
      <c r="O319" s="1252"/>
      <c r="P319" s="1242"/>
      <c r="Q319" s="1242"/>
      <c r="R319" s="1243"/>
      <c r="S319" s="1242" t="s">
        <v>8</v>
      </c>
      <c r="T319" s="1242" t="s">
        <v>8</v>
      </c>
      <c r="U319" s="1244">
        <v>2.25</v>
      </c>
      <c r="V319" s="1245"/>
      <c r="W319" s="1245"/>
      <c r="X319" s="1245">
        <v>1</v>
      </c>
      <c r="Y319" s="1245"/>
      <c r="Z319" s="1245">
        <v>1.5</v>
      </c>
      <c r="AA319" s="1246"/>
      <c r="AB319" s="1247"/>
      <c r="AC319" s="1244"/>
      <c r="AD319" s="1248">
        <f t="shared" si="175"/>
        <v>0</v>
      </c>
      <c r="AE319" s="1248"/>
      <c r="AF319" s="1248"/>
      <c r="AG319" s="1248">
        <f t="shared" si="183"/>
        <v>0</v>
      </c>
      <c r="AH319" s="1248"/>
      <c r="AI319" s="1248"/>
      <c r="AJ319" s="1248">
        <f t="shared" si="176"/>
        <v>0</v>
      </c>
      <c r="AK319" s="1248"/>
      <c r="AL319" s="1248"/>
      <c r="AM319" s="1249">
        <f t="shared" si="177"/>
        <v>0</v>
      </c>
      <c r="AN319" s="1249"/>
      <c r="AO319" s="1249"/>
      <c r="AP319" s="1249"/>
      <c r="AQ319" s="1250">
        <f t="shared" si="178"/>
        <v>0</v>
      </c>
      <c r="AR319" s="1250"/>
      <c r="AS319" s="1250"/>
      <c r="AT319" s="1250">
        <f t="shared" si="179"/>
        <v>0</v>
      </c>
      <c r="AV319" s="74" t="str">
        <f t="shared" si="172"/>
        <v>SIDING</v>
      </c>
      <c r="AW319" s="307"/>
      <c r="AX319" s="99"/>
      <c r="AY319" s="99"/>
      <c r="AZ319" s="305"/>
      <c r="BA319" s="28">
        <f t="shared" si="180"/>
        <v>0</v>
      </c>
      <c r="BB319" s="28">
        <f t="shared" si="184"/>
        <v>0</v>
      </c>
      <c r="BC319" s="28">
        <f t="shared" si="185"/>
        <v>0</v>
      </c>
      <c r="BD319" s="28">
        <f t="shared" si="181"/>
        <v>0</v>
      </c>
      <c r="BE319" s="28">
        <f t="shared" si="186"/>
        <v>0</v>
      </c>
      <c r="BF319" s="28">
        <f t="shared" si="173"/>
        <v>0</v>
      </c>
      <c r="BG319" s="28">
        <f t="shared" si="174"/>
        <v>0</v>
      </c>
      <c r="BI319" s="66">
        <f t="shared" si="187"/>
        <v>0</v>
      </c>
      <c r="BJ319" s="66">
        <f t="shared" si="182"/>
        <v>0</v>
      </c>
      <c r="BK319" s="66">
        <f t="shared" si="188"/>
        <v>0</v>
      </c>
    </row>
    <row r="320" spans="1:63" hidden="1">
      <c r="A320" s="95"/>
      <c r="B320" s="1251"/>
      <c r="C320" s="1251"/>
      <c r="D320" s="1252" t="s">
        <v>441</v>
      </c>
      <c r="E320" s="1252"/>
      <c r="F320" s="1252"/>
      <c r="G320" s="1252"/>
      <c r="H320" s="1252"/>
      <c r="I320" s="1252"/>
      <c r="J320" s="1252"/>
      <c r="K320" s="1252"/>
      <c r="L320" s="1252"/>
      <c r="M320" s="1252"/>
      <c r="N320" s="1252"/>
      <c r="O320" s="1252"/>
      <c r="P320" s="1242"/>
      <c r="Q320" s="1242"/>
      <c r="R320" s="1243"/>
      <c r="S320" s="1242" t="s">
        <v>8</v>
      </c>
      <c r="T320" s="1242"/>
      <c r="U320" s="1244">
        <v>2.5</v>
      </c>
      <c r="V320" s="1245"/>
      <c r="W320" s="1245"/>
      <c r="X320" s="1245">
        <v>1</v>
      </c>
      <c r="Y320" s="1245"/>
      <c r="Z320" s="1245"/>
      <c r="AA320" s="1246"/>
      <c r="AB320" s="1247"/>
      <c r="AC320" s="1244"/>
      <c r="AD320" s="1248">
        <f t="shared" si="175"/>
        <v>0</v>
      </c>
      <c r="AE320" s="1248"/>
      <c r="AF320" s="1248"/>
      <c r="AG320" s="1248">
        <f t="shared" si="183"/>
        <v>0</v>
      </c>
      <c r="AH320" s="1248"/>
      <c r="AI320" s="1248"/>
      <c r="AJ320" s="1248">
        <f t="shared" si="176"/>
        <v>0</v>
      </c>
      <c r="AK320" s="1248"/>
      <c r="AL320" s="1248"/>
      <c r="AM320" s="1249">
        <f t="shared" si="177"/>
        <v>0</v>
      </c>
      <c r="AN320" s="1249"/>
      <c r="AO320" s="1249"/>
      <c r="AP320" s="1249"/>
      <c r="AQ320" s="1250">
        <f t="shared" si="178"/>
        <v>0</v>
      </c>
      <c r="AR320" s="1250"/>
      <c r="AS320" s="1250"/>
      <c r="AT320" s="1250">
        <f t="shared" si="179"/>
        <v>0</v>
      </c>
      <c r="AV320" s="74" t="str">
        <f t="shared" si="172"/>
        <v>SIDING</v>
      </c>
      <c r="AW320" s="307"/>
      <c r="AX320" s="99"/>
      <c r="AY320" s="99"/>
      <c r="AZ320" s="305"/>
      <c r="BA320" s="28">
        <f t="shared" si="180"/>
        <v>0</v>
      </c>
      <c r="BB320" s="28">
        <f t="shared" si="184"/>
        <v>0</v>
      </c>
      <c r="BC320" s="28">
        <f t="shared" si="185"/>
        <v>0</v>
      </c>
      <c r="BD320" s="28">
        <f t="shared" si="181"/>
        <v>0</v>
      </c>
      <c r="BE320" s="28">
        <f t="shared" si="186"/>
        <v>0</v>
      </c>
      <c r="BF320" s="28">
        <f t="shared" si="173"/>
        <v>0</v>
      </c>
      <c r="BG320" s="28">
        <f t="shared" si="174"/>
        <v>0</v>
      </c>
      <c r="BI320" s="66">
        <f t="shared" si="187"/>
        <v>0</v>
      </c>
      <c r="BJ320" s="66">
        <f t="shared" si="182"/>
        <v>0</v>
      </c>
      <c r="BK320" s="66">
        <f t="shared" si="188"/>
        <v>0</v>
      </c>
    </row>
    <row r="321" spans="1:63" hidden="1">
      <c r="A321" s="95"/>
      <c r="B321" s="1239"/>
      <c r="C321" s="1240"/>
      <c r="D321" s="1252" t="s">
        <v>442</v>
      </c>
      <c r="E321" s="1252"/>
      <c r="F321" s="1252"/>
      <c r="G321" s="1252"/>
      <c r="H321" s="1252"/>
      <c r="I321" s="1252"/>
      <c r="J321" s="1252"/>
      <c r="K321" s="1252"/>
      <c r="L321" s="1252"/>
      <c r="M321" s="1252"/>
      <c r="N321" s="1252"/>
      <c r="O321" s="1252"/>
      <c r="P321" s="1242"/>
      <c r="Q321" s="1242"/>
      <c r="R321" s="1243"/>
      <c r="S321" s="1242" t="s">
        <v>8</v>
      </c>
      <c r="T321" s="1242"/>
      <c r="U321" s="1244">
        <v>2.75</v>
      </c>
      <c r="V321" s="1245"/>
      <c r="W321" s="1245"/>
      <c r="X321" s="1245">
        <v>1.75</v>
      </c>
      <c r="Y321" s="1245"/>
      <c r="Z321" s="1245"/>
      <c r="AA321" s="1246"/>
      <c r="AB321" s="1247"/>
      <c r="AC321" s="1244"/>
      <c r="AD321" s="1248">
        <f t="shared" si="175"/>
        <v>0</v>
      </c>
      <c r="AE321" s="1248"/>
      <c r="AF321" s="1248"/>
      <c r="AG321" s="1248">
        <f t="shared" si="183"/>
        <v>0</v>
      </c>
      <c r="AH321" s="1248"/>
      <c r="AI321" s="1248"/>
      <c r="AJ321" s="1248">
        <f t="shared" si="176"/>
        <v>0</v>
      </c>
      <c r="AK321" s="1248"/>
      <c r="AL321" s="1248"/>
      <c r="AM321" s="1249">
        <f t="shared" si="177"/>
        <v>0</v>
      </c>
      <c r="AN321" s="1249"/>
      <c r="AO321" s="1249"/>
      <c r="AP321" s="1249"/>
      <c r="AQ321" s="1250">
        <f t="shared" si="178"/>
        <v>0</v>
      </c>
      <c r="AR321" s="1250"/>
      <c r="AS321" s="1250"/>
      <c r="AT321" s="1250">
        <f t="shared" si="179"/>
        <v>0</v>
      </c>
      <c r="AV321" s="74" t="str">
        <f t="shared" si="172"/>
        <v>SIDING</v>
      </c>
      <c r="AW321" s="307"/>
      <c r="AX321" s="99"/>
      <c r="AY321" s="99"/>
      <c r="AZ321" s="305"/>
      <c r="BA321" s="28">
        <f t="shared" si="180"/>
        <v>0</v>
      </c>
      <c r="BB321" s="28">
        <f t="shared" si="184"/>
        <v>0</v>
      </c>
      <c r="BC321" s="28">
        <f t="shared" si="185"/>
        <v>0</v>
      </c>
      <c r="BD321" s="28">
        <f t="shared" si="181"/>
        <v>0</v>
      </c>
      <c r="BE321" s="28">
        <f t="shared" si="186"/>
        <v>0</v>
      </c>
      <c r="BF321" s="28">
        <f t="shared" si="173"/>
        <v>0</v>
      </c>
      <c r="BG321" s="28">
        <f t="shared" si="174"/>
        <v>0</v>
      </c>
      <c r="BI321" s="66">
        <f t="shared" si="187"/>
        <v>0</v>
      </c>
      <c r="BJ321" s="66">
        <f t="shared" si="182"/>
        <v>0</v>
      </c>
      <c r="BK321" s="66">
        <f t="shared" si="188"/>
        <v>0</v>
      </c>
    </row>
    <row r="322" spans="1:63" hidden="1">
      <c r="A322" s="95"/>
      <c r="B322" s="1239"/>
      <c r="C322" s="1240"/>
      <c r="D322" s="1252" t="s">
        <v>443</v>
      </c>
      <c r="E322" s="1252"/>
      <c r="F322" s="1252"/>
      <c r="G322" s="1252"/>
      <c r="H322" s="1252"/>
      <c r="I322" s="1252"/>
      <c r="J322" s="1252"/>
      <c r="K322" s="1252"/>
      <c r="L322" s="1252"/>
      <c r="M322" s="1252"/>
      <c r="N322" s="1252"/>
      <c r="O322" s="1252"/>
      <c r="P322" s="1242"/>
      <c r="Q322" s="1242"/>
      <c r="R322" s="1243"/>
      <c r="S322" s="1242" t="s">
        <v>8</v>
      </c>
      <c r="T322" s="1242"/>
      <c r="U322" s="1244">
        <v>0.85</v>
      </c>
      <c r="V322" s="1245"/>
      <c r="W322" s="1245"/>
      <c r="X322" s="1245">
        <v>1</v>
      </c>
      <c r="Y322" s="1245"/>
      <c r="Z322" s="1245"/>
      <c r="AA322" s="1246"/>
      <c r="AB322" s="1247"/>
      <c r="AC322" s="1244"/>
      <c r="AD322" s="1248">
        <f t="shared" si="175"/>
        <v>0</v>
      </c>
      <c r="AE322" s="1248"/>
      <c r="AF322" s="1248"/>
      <c r="AG322" s="1248">
        <f t="shared" si="183"/>
        <v>0</v>
      </c>
      <c r="AH322" s="1248"/>
      <c r="AI322" s="1248"/>
      <c r="AJ322" s="1248">
        <f t="shared" si="176"/>
        <v>0</v>
      </c>
      <c r="AK322" s="1248"/>
      <c r="AL322" s="1248"/>
      <c r="AM322" s="1249">
        <f t="shared" si="177"/>
        <v>0</v>
      </c>
      <c r="AN322" s="1249"/>
      <c r="AO322" s="1249"/>
      <c r="AP322" s="1249"/>
      <c r="AQ322" s="1250">
        <f t="shared" si="178"/>
        <v>0</v>
      </c>
      <c r="AR322" s="1250"/>
      <c r="AS322" s="1250"/>
      <c r="AT322" s="1250">
        <f t="shared" si="179"/>
        <v>0</v>
      </c>
      <c r="AV322" s="74" t="str">
        <f t="shared" si="172"/>
        <v>SIDING</v>
      </c>
      <c r="AW322" s="307"/>
      <c r="AX322" s="99"/>
      <c r="AY322" s="99"/>
      <c r="AZ322" s="305"/>
      <c r="BA322" s="28">
        <f t="shared" si="180"/>
        <v>0</v>
      </c>
      <c r="BB322" s="28">
        <f t="shared" si="184"/>
        <v>0</v>
      </c>
      <c r="BC322" s="28">
        <f t="shared" si="185"/>
        <v>0</v>
      </c>
      <c r="BD322" s="28">
        <f t="shared" si="181"/>
        <v>0</v>
      </c>
      <c r="BE322" s="28">
        <f t="shared" si="186"/>
        <v>0</v>
      </c>
      <c r="BF322" s="28">
        <f t="shared" si="173"/>
        <v>0</v>
      </c>
      <c r="BG322" s="28">
        <f t="shared" si="174"/>
        <v>0</v>
      </c>
      <c r="BI322" s="66">
        <f t="shared" si="187"/>
        <v>0</v>
      </c>
      <c r="BJ322" s="66">
        <f t="shared" si="182"/>
        <v>0</v>
      </c>
      <c r="BK322" s="66">
        <f t="shared" si="188"/>
        <v>0</v>
      </c>
    </row>
    <row r="323" spans="1:63" hidden="1">
      <c r="A323" s="95"/>
      <c r="B323" s="1239"/>
      <c r="C323" s="1240"/>
      <c r="D323" s="1252" t="s">
        <v>444</v>
      </c>
      <c r="E323" s="1252"/>
      <c r="F323" s="1252"/>
      <c r="G323" s="1252"/>
      <c r="H323" s="1252"/>
      <c r="I323" s="1252"/>
      <c r="J323" s="1252"/>
      <c r="K323" s="1252"/>
      <c r="L323" s="1252"/>
      <c r="M323" s="1252"/>
      <c r="N323" s="1252"/>
      <c r="O323" s="1252"/>
      <c r="P323" s="1242"/>
      <c r="Q323" s="1242"/>
      <c r="R323" s="1243"/>
      <c r="S323" s="1242" t="s">
        <v>8</v>
      </c>
      <c r="T323" s="1242"/>
      <c r="U323" s="1244">
        <v>1.5</v>
      </c>
      <c r="V323" s="1245"/>
      <c r="W323" s="1245"/>
      <c r="X323" s="1245">
        <v>1.2</v>
      </c>
      <c r="Y323" s="1245"/>
      <c r="Z323" s="1245"/>
      <c r="AA323" s="1246"/>
      <c r="AB323" s="1247"/>
      <c r="AC323" s="1244"/>
      <c r="AD323" s="1248">
        <f t="shared" si="175"/>
        <v>0</v>
      </c>
      <c r="AE323" s="1248"/>
      <c r="AF323" s="1248"/>
      <c r="AG323" s="1248">
        <f t="shared" si="183"/>
        <v>0</v>
      </c>
      <c r="AH323" s="1248"/>
      <c r="AI323" s="1248"/>
      <c r="AJ323" s="1248">
        <f t="shared" si="176"/>
        <v>0</v>
      </c>
      <c r="AK323" s="1248"/>
      <c r="AL323" s="1248"/>
      <c r="AM323" s="1249">
        <f t="shared" si="177"/>
        <v>0</v>
      </c>
      <c r="AN323" s="1249"/>
      <c r="AO323" s="1249"/>
      <c r="AP323" s="1249"/>
      <c r="AQ323" s="1250">
        <f t="shared" si="178"/>
        <v>0</v>
      </c>
      <c r="AR323" s="1250"/>
      <c r="AS323" s="1250"/>
      <c r="AT323" s="1250">
        <f t="shared" si="179"/>
        <v>0</v>
      </c>
      <c r="AV323" s="74" t="str">
        <f t="shared" si="172"/>
        <v>SIDING</v>
      </c>
      <c r="AW323" s="307"/>
      <c r="AX323" s="99"/>
      <c r="AY323" s="99"/>
      <c r="AZ323" s="305"/>
      <c r="BA323" s="28">
        <f t="shared" si="180"/>
        <v>0</v>
      </c>
      <c r="BB323" s="28">
        <f t="shared" si="184"/>
        <v>0</v>
      </c>
      <c r="BC323" s="28">
        <f t="shared" si="185"/>
        <v>0</v>
      </c>
      <c r="BD323" s="28">
        <f t="shared" si="181"/>
        <v>0</v>
      </c>
      <c r="BE323" s="28">
        <f t="shared" si="186"/>
        <v>0</v>
      </c>
      <c r="BF323" s="28">
        <f t="shared" si="173"/>
        <v>0</v>
      </c>
      <c r="BG323" s="28">
        <f t="shared" si="174"/>
        <v>0</v>
      </c>
      <c r="BI323" s="66">
        <f t="shared" si="187"/>
        <v>0</v>
      </c>
      <c r="BJ323" s="66">
        <f t="shared" si="182"/>
        <v>0</v>
      </c>
      <c r="BK323" s="66">
        <f t="shared" si="188"/>
        <v>0</v>
      </c>
    </row>
    <row r="324" spans="1:63" hidden="1">
      <c r="A324" s="95"/>
      <c r="B324" s="1251"/>
      <c r="C324" s="1251"/>
      <c r="D324" s="1252" t="s">
        <v>445</v>
      </c>
      <c r="E324" s="1252"/>
      <c r="F324" s="1252"/>
      <c r="G324" s="1252"/>
      <c r="H324" s="1252"/>
      <c r="I324" s="1252"/>
      <c r="J324" s="1252"/>
      <c r="K324" s="1252"/>
      <c r="L324" s="1252"/>
      <c r="M324" s="1252"/>
      <c r="N324" s="1252"/>
      <c r="O324" s="1252"/>
      <c r="P324" s="1242"/>
      <c r="Q324" s="1242"/>
      <c r="R324" s="1243"/>
      <c r="S324" s="1242" t="s">
        <v>8</v>
      </c>
      <c r="T324" s="1242"/>
      <c r="U324" s="1244">
        <v>1.5</v>
      </c>
      <c r="V324" s="1245"/>
      <c r="W324" s="1245"/>
      <c r="X324" s="1245">
        <v>1.3</v>
      </c>
      <c r="Y324" s="1245"/>
      <c r="Z324" s="1245"/>
      <c r="AA324" s="1246"/>
      <c r="AB324" s="1247"/>
      <c r="AC324" s="1244"/>
      <c r="AD324" s="1248">
        <f t="shared" si="175"/>
        <v>0</v>
      </c>
      <c r="AE324" s="1248"/>
      <c r="AF324" s="1248"/>
      <c r="AG324" s="1248">
        <f t="shared" si="183"/>
        <v>0</v>
      </c>
      <c r="AH324" s="1248"/>
      <c r="AI324" s="1248"/>
      <c r="AJ324" s="1248">
        <f t="shared" si="176"/>
        <v>0</v>
      </c>
      <c r="AK324" s="1248"/>
      <c r="AL324" s="1248"/>
      <c r="AM324" s="1249">
        <f t="shared" si="177"/>
        <v>0</v>
      </c>
      <c r="AN324" s="1249"/>
      <c r="AO324" s="1249"/>
      <c r="AP324" s="1249"/>
      <c r="AQ324" s="1250">
        <f t="shared" si="178"/>
        <v>0</v>
      </c>
      <c r="AR324" s="1250"/>
      <c r="AS324" s="1250"/>
      <c r="AT324" s="1250">
        <f t="shared" si="179"/>
        <v>0</v>
      </c>
      <c r="AV324" s="74" t="str">
        <f t="shared" si="172"/>
        <v>SIDING</v>
      </c>
      <c r="AW324" s="307"/>
      <c r="AX324" s="99"/>
      <c r="AY324" s="99"/>
      <c r="AZ324" s="305"/>
      <c r="BA324" s="28">
        <f t="shared" si="180"/>
        <v>0</v>
      </c>
      <c r="BB324" s="28">
        <f t="shared" si="184"/>
        <v>0</v>
      </c>
      <c r="BC324" s="28">
        <f t="shared" si="185"/>
        <v>0</v>
      </c>
      <c r="BD324" s="28">
        <f t="shared" si="181"/>
        <v>0</v>
      </c>
      <c r="BE324" s="28">
        <f t="shared" si="186"/>
        <v>0</v>
      </c>
      <c r="BF324" s="28">
        <f t="shared" si="173"/>
        <v>0</v>
      </c>
      <c r="BG324" s="28">
        <f t="shared" si="174"/>
        <v>0</v>
      </c>
      <c r="BI324" s="66">
        <f t="shared" si="187"/>
        <v>0</v>
      </c>
      <c r="BJ324" s="66">
        <f t="shared" si="182"/>
        <v>0</v>
      </c>
      <c r="BK324" s="66">
        <f t="shared" si="188"/>
        <v>0</v>
      </c>
    </row>
    <row r="325" spans="1:63" hidden="1">
      <c r="A325" s="95"/>
      <c r="B325" s="1239"/>
      <c r="C325" s="1240"/>
      <c r="D325" s="1252" t="s">
        <v>446</v>
      </c>
      <c r="E325" s="1252"/>
      <c r="F325" s="1252"/>
      <c r="G325" s="1252"/>
      <c r="H325" s="1252"/>
      <c r="I325" s="1252"/>
      <c r="J325" s="1252"/>
      <c r="K325" s="1252"/>
      <c r="L325" s="1252"/>
      <c r="M325" s="1252"/>
      <c r="N325" s="1252"/>
      <c r="O325" s="1252"/>
      <c r="P325" s="1242"/>
      <c r="Q325" s="1242"/>
      <c r="R325" s="1243"/>
      <c r="S325" s="1242" t="s">
        <v>8</v>
      </c>
      <c r="T325" s="1242"/>
      <c r="U325" s="1244">
        <v>3</v>
      </c>
      <c r="V325" s="1245"/>
      <c r="W325" s="1245"/>
      <c r="X325" s="1245">
        <v>1.75</v>
      </c>
      <c r="Y325" s="1245"/>
      <c r="Z325" s="1245"/>
      <c r="AA325" s="1246"/>
      <c r="AB325" s="1247"/>
      <c r="AC325" s="1244"/>
      <c r="AD325" s="1248">
        <f t="shared" si="175"/>
        <v>0</v>
      </c>
      <c r="AE325" s="1248"/>
      <c r="AF325" s="1248"/>
      <c r="AG325" s="1248">
        <f t="shared" si="183"/>
        <v>0</v>
      </c>
      <c r="AH325" s="1248"/>
      <c r="AI325" s="1248"/>
      <c r="AJ325" s="1248">
        <f t="shared" si="176"/>
        <v>0</v>
      </c>
      <c r="AK325" s="1248"/>
      <c r="AL325" s="1248"/>
      <c r="AM325" s="1249">
        <f t="shared" si="177"/>
        <v>0</v>
      </c>
      <c r="AN325" s="1249"/>
      <c r="AO325" s="1249"/>
      <c r="AP325" s="1249"/>
      <c r="AQ325" s="1250">
        <f t="shared" si="178"/>
        <v>0</v>
      </c>
      <c r="AR325" s="1250"/>
      <c r="AS325" s="1250"/>
      <c r="AT325" s="1250">
        <f t="shared" si="179"/>
        <v>0</v>
      </c>
      <c r="AV325" s="74" t="str">
        <f t="shared" si="172"/>
        <v>SIDING</v>
      </c>
      <c r="AW325" s="307"/>
      <c r="AX325" s="99"/>
      <c r="AY325" s="99"/>
      <c r="AZ325" s="305"/>
      <c r="BA325" s="28">
        <f t="shared" si="180"/>
        <v>0</v>
      </c>
      <c r="BB325" s="28">
        <f t="shared" si="184"/>
        <v>0</v>
      </c>
      <c r="BC325" s="28">
        <f t="shared" si="185"/>
        <v>0</v>
      </c>
      <c r="BD325" s="28">
        <f t="shared" si="181"/>
        <v>0</v>
      </c>
      <c r="BE325" s="28">
        <f t="shared" si="186"/>
        <v>0</v>
      </c>
      <c r="BF325" s="28">
        <f t="shared" si="173"/>
        <v>0</v>
      </c>
      <c r="BG325" s="28">
        <f t="shared" si="174"/>
        <v>0</v>
      </c>
      <c r="BI325" s="66">
        <f t="shared" si="187"/>
        <v>0</v>
      </c>
      <c r="BJ325" s="66">
        <f t="shared" si="182"/>
        <v>0</v>
      </c>
      <c r="BK325" s="66">
        <f t="shared" si="188"/>
        <v>0</v>
      </c>
    </row>
    <row r="326" spans="1:63" hidden="1">
      <c r="A326" s="95"/>
      <c r="B326" s="1239"/>
      <c r="C326" s="1240"/>
      <c r="D326" s="1252" t="s">
        <v>448</v>
      </c>
      <c r="E326" s="1252"/>
      <c r="F326" s="1252"/>
      <c r="G326" s="1252"/>
      <c r="H326" s="1252"/>
      <c r="I326" s="1252"/>
      <c r="J326" s="1252"/>
      <c r="K326" s="1252"/>
      <c r="L326" s="1252"/>
      <c r="M326" s="1252"/>
      <c r="N326" s="1252"/>
      <c r="O326" s="1252"/>
      <c r="P326" s="1242"/>
      <c r="Q326" s="1242"/>
      <c r="R326" s="1243"/>
      <c r="S326" s="1242" t="s">
        <v>9</v>
      </c>
      <c r="T326" s="1242"/>
      <c r="U326" s="1244">
        <v>1.25</v>
      </c>
      <c r="V326" s="1245"/>
      <c r="W326" s="1245"/>
      <c r="X326" s="1245">
        <v>0.4</v>
      </c>
      <c r="Y326" s="1245"/>
      <c r="Z326" s="1245"/>
      <c r="AA326" s="1246"/>
      <c r="AB326" s="1247"/>
      <c r="AC326" s="1244"/>
      <c r="AD326" s="1248">
        <f t="shared" si="175"/>
        <v>0</v>
      </c>
      <c r="AE326" s="1248"/>
      <c r="AF326" s="1248"/>
      <c r="AG326" s="1248">
        <f t="shared" si="183"/>
        <v>0</v>
      </c>
      <c r="AH326" s="1248"/>
      <c r="AI326" s="1248"/>
      <c r="AJ326" s="1248">
        <f t="shared" si="176"/>
        <v>0</v>
      </c>
      <c r="AK326" s="1248"/>
      <c r="AL326" s="1248"/>
      <c r="AM326" s="1249">
        <f t="shared" si="177"/>
        <v>0</v>
      </c>
      <c r="AN326" s="1249"/>
      <c r="AO326" s="1249"/>
      <c r="AP326" s="1249"/>
      <c r="AQ326" s="1250">
        <f t="shared" si="178"/>
        <v>0</v>
      </c>
      <c r="AR326" s="1250"/>
      <c r="AS326" s="1250"/>
      <c r="AT326" s="1250">
        <f t="shared" si="179"/>
        <v>0</v>
      </c>
      <c r="AV326" s="74" t="str">
        <f t="shared" si="172"/>
        <v>SIDING</v>
      </c>
      <c r="AW326" s="307"/>
      <c r="AX326" s="99"/>
      <c r="AY326" s="99"/>
      <c r="AZ326" s="305"/>
      <c r="BA326" s="28">
        <f t="shared" si="180"/>
        <v>0</v>
      </c>
      <c r="BB326" s="28">
        <f t="shared" si="184"/>
        <v>0</v>
      </c>
      <c r="BC326" s="28">
        <f t="shared" si="185"/>
        <v>0</v>
      </c>
      <c r="BD326" s="28">
        <f t="shared" si="181"/>
        <v>0</v>
      </c>
      <c r="BE326" s="28">
        <f t="shared" si="186"/>
        <v>0</v>
      </c>
      <c r="BF326" s="28">
        <f t="shared" si="173"/>
        <v>0</v>
      </c>
      <c r="BG326" s="28">
        <f t="shared" si="174"/>
        <v>0</v>
      </c>
      <c r="BI326" s="66">
        <f t="shared" si="187"/>
        <v>0</v>
      </c>
      <c r="BJ326" s="66">
        <f t="shared" si="182"/>
        <v>0</v>
      </c>
      <c r="BK326" s="66">
        <f t="shared" si="188"/>
        <v>0</v>
      </c>
    </row>
    <row r="327" spans="1:63" hidden="1">
      <c r="A327" s="95"/>
      <c r="B327" s="1239"/>
      <c r="C327" s="1240"/>
      <c r="D327" s="1252" t="s">
        <v>447</v>
      </c>
      <c r="E327" s="1252"/>
      <c r="F327" s="1252"/>
      <c r="G327" s="1252"/>
      <c r="H327" s="1252"/>
      <c r="I327" s="1252"/>
      <c r="J327" s="1252"/>
      <c r="K327" s="1252"/>
      <c r="L327" s="1252"/>
      <c r="M327" s="1252"/>
      <c r="N327" s="1252"/>
      <c r="O327" s="1252"/>
      <c r="P327" s="1242"/>
      <c r="Q327" s="1242"/>
      <c r="R327" s="1243"/>
      <c r="S327" s="1242" t="s">
        <v>9</v>
      </c>
      <c r="T327" s="1242"/>
      <c r="U327" s="1244">
        <v>1.5</v>
      </c>
      <c r="V327" s="1245"/>
      <c r="W327" s="1245"/>
      <c r="X327" s="1245">
        <v>0.9</v>
      </c>
      <c r="Y327" s="1245"/>
      <c r="Z327" s="1245"/>
      <c r="AA327" s="1246"/>
      <c r="AB327" s="1247"/>
      <c r="AC327" s="1244"/>
      <c r="AD327" s="1248">
        <f t="shared" si="175"/>
        <v>0</v>
      </c>
      <c r="AE327" s="1248"/>
      <c r="AF327" s="1248"/>
      <c r="AG327" s="1248">
        <f t="shared" si="183"/>
        <v>0</v>
      </c>
      <c r="AH327" s="1248"/>
      <c r="AI327" s="1248"/>
      <c r="AJ327" s="1248">
        <f t="shared" si="176"/>
        <v>0</v>
      </c>
      <c r="AK327" s="1248"/>
      <c r="AL327" s="1248"/>
      <c r="AM327" s="1249">
        <f t="shared" si="177"/>
        <v>0</v>
      </c>
      <c r="AN327" s="1249"/>
      <c r="AO327" s="1249"/>
      <c r="AP327" s="1249"/>
      <c r="AQ327" s="1250">
        <f t="shared" si="178"/>
        <v>0</v>
      </c>
      <c r="AR327" s="1250"/>
      <c r="AS327" s="1250"/>
      <c r="AT327" s="1250">
        <f t="shared" si="179"/>
        <v>0</v>
      </c>
      <c r="AV327" s="74" t="str">
        <f t="shared" si="172"/>
        <v>SIDING</v>
      </c>
      <c r="AW327" s="307"/>
      <c r="AX327" s="99"/>
      <c r="AY327" s="99"/>
      <c r="AZ327" s="305"/>
      <c r="BA327" s="28">
        <f t="shared" si="180"/>
        <v>0</v>
      </c>
      <c r="BB327" s="28">
        <f t="shared" si="184"/>
        <v>0</v>
      </c>
      <c r="BC327" s="28">
        <f t="shared" si="185"/>
        <v>0</v>
      </c>
      <c r="BD327" s="28">
        <f t="shared" si="181"/>
        <v>0</v>
      </c>
      <c r="BE327" s="28">
        <f t="shared" si="186"/>
        <v>0</v>
      </c>
      <c r="BF327" s="28">
        <f t="shared" si="173"/>
        <v>0</v>
      </c>
      <c r="BG327" s="28">
        <f t="shared" si="174"/>
        <v>0</v>
      </c>
      <c r="BI327" s="66">
        <f t="shared" si="187"/>
        <v>0</v>
      </c>
      <c r="BJ327" s="66">
        <f t="shared" si="182"/>
        <v>0</v>
      </c>
      <c r="BK327" s="66">
        <f t="shared" si="188"/>
        <v>0</v>
      </c>
    </row>
    <row r="328" spans="1:63" hidden="1">
      <c r="A328" s="95"/>
      <c r="B328" s="1251"/>
      <c r="C328" s="1251"/>
      <c r="D328" s="1252" t="s">
        <v>449</v>
      </c>
      <c r="E328" s="1252"/>
      <c r="F328" s="1252"/>
      <c r="G328" s="1252"/>
      <c r="H328" s="1252"/>
      <c r="I328" s="1252"/>
      <c r="J328" s="1252"/>
      <c r="K328" s="1252"/>
      <c r="L328" s="1252"/>
      <c r="M328" s="1252"/>
      <c r="N328" s="1252"/>
      <c r="O328" s="1252"/>
      <c r="P328" s="1242"/>
      <c r="Q328" s="1242"/>
      <c r="R328" s="1243"/>
      <c r="S328" s="1242" t="s">
        <v>9</v>
      </c>
      <c r="T328" s="1242"/>
      <c r="U328" s="1244">
        <v>1.5</v>
      </c>
      <c r="V328" s="1245"/>
      <c r="W328" s="1245"/>
      <c r="X328" s="1245">
        <v>1.3</v>
      </c>
      <c r="Y328" s="1245"/>
      <c r="Z328" s="1245"/>
      <c r="AA328" s="1246"/>
      <c r="AB328" s="1247"/>
      <c r="AC328" s="1244"/>
      <c r="AD328" s="1248">
        <f t="shared" si="175"/>
        <v>0</v>
      </c>
      <c r="AE328" s="1248"/>
      <c r="AF328" s="1248"/>
      <c r="AG328" s="1248">
        <f t="shared" si="183"/>
        <v>0</v>
      </c>
      <c r="AH328" s="1248"/>
      <c r="AI328" s="1248"/>
      <c r="AJ328" s="1248">
        <f t="shared" si="176"/>
        <v>0</v>
      </c>
      <c r="AK328" s="1248"/>
      <c r="AL328" s="1248"/>
      <c r="AM328" s="1249">
        <f t="shared" si="177"/>
        <v>0</v>
      </c>
      <c r="AN328" s="1249"/>
      <c r="AO328" s="1249"/>
      <c r="AP328" s="1249"/>
      <c r="AQ328" s="1250">
        <f t="shared" si="178"/>
        <v>0</v>
      </c>
      <c r="AR328" s="1250"/>
      <c r="AS328" s="1250"/>
      <c r="AT328" s="1250">
        <f t="shared" si="179"/>
        <v>0</v>
      </c>
      <c r="AV328" s="74" t="str">
        <f t="shared" si="172"/>
        <v>SIDING</v>
      </c>
      <c r="AW328" s="307"/>
      <c r="AX328" s="99"/>
      <c r="AY328" s="99"/>
      <c r="AZ328" s="305"/>
      <c r="BA328" s="28">
        <f t="shared" si="180"/>
        <v>0</v>
      </c>
      <c r="BB328" s="28">
        <f t="shared" si="184"/>
        <v>0</v>
      </c>
      <c r="BC328" s="28">
        <f t="shared" si="185"/>
        <v>0</v>
      </c>
      <c r="BD328" s="28">
        <f t="shared" si="181"/>
        <v>0</v>
      </c>
      <c r="BE328" s="28">
        <f t="shared" si="186"/>
        <v>0</v>
      </c>
      <c r="BF328" s="28">
        <f t="shared" si="173"/>
        <v>0</v>
      </c>
      <c r="BG328" s="28">
        <f t="shared" si="174"/>
        <v>0</v>
      </c>
      <c r="BI328" s="66">
        <f t="shared" si="187"/>
        <v>0</v>
      </c>
      <c r="BJ328" s="66">
        <f t="shared" si="182"/>
        <v>0</v>
      </c>
      <c r="BK328" s="66">
        <f t="shared" si="188"/>
        <v>0</v>
      </c>
    </row>
    <row r="329" spans="1:63" hidden="1">
      <c r="A329" s="95"/>
      <c r="B329" s="1239"/>
      <c r="C329" s="1240"/>
      <c r="D329" s="1252" t="s">
        <v>450</v>
      </c>
      <c r="E329" s="1252"/>
      <c r="F329" s="1252"/>
      <c r="G329" s="1252"/>
      <c r="H329" s="1252"/>
      <c r="I329" s="1252"/>
      <c r="J329" s="1252"/>
      <c r="K329" s="1252"/>
      <c r="L329" s="1252"/>
      <c r="M329" s="1252"/>
      <c r="N329" s="1252"/>
      <c r="O329" s="1252"/>
      <c r="P329" s="1242"/>
      <c r="Q329" s="1242"/>
      <c r="R329" s="1243"/>
      <c r="S329" s="1242" t="s">
        <v>0</v>
      </c>
      <c r="T329" s="1242"/>
      <c r="U329" s="1244">
        <v>125</v>
      </c>
      <c r="V329" s="1245"/>
      <c r="W329" s="1245"/>
      <c r="X329" s="1245">
        <v>75</v>
      </c>
      <c r="Y329" s="1245"/>
      <c r="Z329" s="1245"/>
      <c r="AA329" s="1246"/>
      <c r="AB329" s="1247"/>
      <c r="AC329" s="1244"/>
      <c r="AD329" s="1248">
        <f t="shared" si="175"/>
        <v>0</v>
      </c>
      <c r="AE329" s="1248"/>
      <c r="AF329" s="1248"/>
      <c r="AG329" s="1248">
        <f t="shared" si="183"/>
        <v>0</v>
      </c>
      <c r="AH329" s="1248"/>
      <c r="AI329" s="1248"/>
      <c r="AJ329" s="1248">
        <f t="shared" si="176"/>
        <v>0</v>
      </c>
      <c r="AK329" s="1248"/>
      <c r="AL329" s="1248"/>
      <c r="AM329" s="1249">
        <f t="shared" si="177"/>
        <v>0</v>
      </c>
      <c r="AN329" s="1249"/>
      <c r="AO329" s="1249"/>
      <c r="AP329" s="1249"/>
      <c r="AQ329" s="1250">
        <f t="shared" si="178"/>
        <v>0</v>
      </c>
      <c r="AR329" s="1250"/>
      <c r="AS329" s="1250"/>
      <c r="AT329" s="1250">
        <f t="shared" si="179"/>
        <v>0</v>
      </c>
      <c r="AV329" s="74" t="str">
        <f t="shared" si="172"/>
        <v>SIDING</v>
      </c>
      <c r="AW329" s="307"/>
      <c r="AX329" s="99"/>
      <c r="AY329" s="99"/>
      <c r="AZ329" s="305"/>
      <c r="BA329" s="28">
        <f t="shared" si="180"/>
        <v>0</v>
      </c>
      <c r="BB329" s="28">
        <f t="shared" si="184"/>
        <v>0</v>
      </c>
      <c r="BC329" s="28">
        <f t="shared" si="185"/>
        <v>0</v>
      </c>
      <c r="BD329" s="28">
        <f t="shared" si="181"/>
        <v>0</v>
      </c>
      <c r="BE329" s="28">
        <f t="shared" si="186"/>
        <v>0</v>
      </c>
      <c r="BF329" s="28">
        <f t="shared" si="173"/>
        <v>0</v>
      </c>
      <c r="BG329" s="28">
        <f t="shared" si="174"/>
        <v>0</v>
      </c>
      <c r="BI329" s="66">
        <f t="shared" si="187"/>
        <v>0</v>
      </c>
      <c r="BJ329" s="66">
        <f t="shared" si="182"/>
        <v>0</v>
      </c>
      <c r="BK329" s="66">
        <f t="shared" si="188"/>
        <v>0</v>
      </c>
    </row>
    <row r="330" spans="1:63" ht="14.95" hidden="1" customHeight="1">
      <c r="A330" s="95"/>
      <c r="B330" s="1239"/>
      <c r="C330" s="1240"/>
      <c r="D330" s="1252" t="s">
        <v>138</v>
      </c>
      <c r="E330" s="1252"/>
      <c r="F330" s="1252"/>
      <c r="G330" s="1252"/>
      <c r="H330" s="1252"/>
      <c r="I330" s="1252"/>
      <c r="J330" s="1252"/>
      <c r="K330" s="1252"/>
      <c r="L330" s="1252"/>
      <c r="M330" s="1252"/>
      <c r="N330" s="1252"/>
      <c r="O330" s="1252"/>
      <c r="P330" s="1242"/>
      <c r="Q330" s="1242"/>
      <c r="R330" s="1243"/>
      <c r="S330" s="1242" t="s">
        <v>8</v>
      </c>
      <c r="T330" s="1242"/>
      <c r="U330" s="1244">
        <v>7.25</v>
      </c>
      <c r="V330" s="1245"/>
      <c r="W330" s="1245"/>
      <c r="X330" s="1245">
        <v>3</v>
      </c>
      <c r="Y330" s="1245"/>
      <c r="Z330" s="1245"/>
      <c r="AA330" s="1246"/>
      <c r="AB330" s="1247"/>
      <c r="AC330" s="1244"/>
      <c r="AD330" s="1248">
        <f t="shared" si="175"/>
        <v>0</v>
      </c>
      <c r="AE330" s="1248"/>
      <c r="AF330" s="1248"/>
      <c r="AG330" s="1248">
        <f t="shared" si="183"/>
        <v>0</v>
      </c>
      <c r="AH330" s="1248"/>
      <c r="AI330" s="1248"/>
      <c r="AJ330" s="1248">
        <f t="shared" si="176"/>
        <v>0</v>
      </c>
      <c r="AK330" s="1248"/>
      <c r="AL330" s="1248"/>
      <c r="AM330" s="1249">
        <f t="shared" si="177"/>
        <v>0</v>
      </c>
      <c r="AN330" s="1249"/>
      <c r="AO330" s="1249"/>
      <c r="AP330" s="1249"/>
      <c r="AQ330" s="1250">
        <f t="shared" si="178"/>
        <v>0</v>
      </c>
      <c r="AR330" s="1250"/>
      <c r="AS330" s="1250"/>
      <c r="AT330" s="1250">
        <f t="shared" si="179"/>
        <v>0</v>
      </c>
      <c r="AV330" s="74" t="str">
        <f t="shared" si="172"/>
        <v>SIDING</v>
      </c>
      <c r="AW330" s="307"/>
      <c r="AX330" s="99"/>
      <c r="AY330" s="99"/>
      <c r="AZ330" s="305"/>
      <c r="BA330" s="28">
        <f t="shared" si="180"/>
        <v>0</v>
      </c>
      <c r="BB330" s="28">
        <f t="shared" si="184"/>
        <v>0</v>
      </c>
      <c r="BC330" s="28">
        <f t="shared" si="185"/>
        <v>0</v>
      </c>
      <c r="BD330" s="28">
        <f t="shared" si="181"/>
        <v>0</v>
      </c>
      <c r="BE330" s="28">
        <f t="shared" si="186"/>
        <v>0</v>
      </c>
      <c r="BF330" s="28">
        <f t="shared" si="173"/>
        <v>0</v>
      </c>
      <c r="BG330" s="28">
        <f t="shared" si="174"/>
        <v>0</v>
      </c>
      <c r="BI330" s="66">
        <f t="shared" si="187"/>
        <v>0</v>
      </c>
      <c r="BJ330" s="66">
        <f t="shared" si="182"/>
        <v>0</v>
      </c>
      <c r="BK330" s="66">
        <f t="shared" si="188"/>
        <v>0</v>
      </c>
    </row>
    <row r="331" spans="1:63" hidden="1">
      <c r="A331" s="95"/>
      <c r="B331" s="1239"/>
      <c r="C331" s="1240"/>
      <c r="D331" s="1252"/>
      <c r="E331" s="1252"/>
      <c r="F331" s="1252"/>
      <c r="G331" s="1252"/>
      <c r="H331" s="1252"/>
      <c r="I331" s="1252"/>
      <c r="J331" s="1252"/>
      <c r="K331" s="1252"/>
      <c r="L331" s="1252"/>
      <c r="M331" s="1252"/>
      <c r="N331" s="1252"/>
      <c r="O331" s="1252"/>
      <c r="P331" s="1242"/>
      <c r="Q331" s="1242"/>
      <c r="R331" s="1243"/>
      <c r="S331" s="1242"/>
      <c r="T331" s="1242"/>
      <c r="U331" s="1244"/>
      <c r="V331" s="1245"/>
      <c r="W331" s="1245"/>
      <c r="X331" s="1245"/>
      <c r="Y331" s="1245"/>
      <c r="Z331" s="1245"/>
      <c r="AA331" s="1246"/>
      <c r="AB331" s="1247"/>
      <c r="AC331" s="1244"/>
      <c r="AD331" s="1248">
        <f t="shared" si="175"/>
        <v>0</v>
      </c>
      <c r="AE331" s="1248"/>
      <c r="AF331" s="1248"/>
      <c r="AG331" s="1248">
        <f t="shared" si="183"/>
        <v>0</v>
      </c>
      <c r="AH331" s="1248"/>
      <c r="AI331" s="1248"/>
      <c r="AJ331" s="1248">
        <f t="shared" si="176"/>
        <v>0</v>
      </c>
      <c r="AK331" s="1248"/>
      <c r="AL331" s="1248"/>
      <c r="AM331" s="1249">
        <f t="shared" si="177"/>
        <v>0</v>
      </c>
      <c r="AN331" s="1249"/>
      <c r="AO331" s="1249"/>
      <c r="AP331" s="1249"/>
      <c r="AQ331" s="1250">
        <f t="shared" si="178"/>
        <v>0</v>
      </c>
      <c r="AR331" s="1250"/>
      <c r="AS331" s="1250"/>
      <c r="AT331" s="1250">
        <f t="shared" si="179"/>
        <v>0</v>
      </c>
      <c r="AV331" s="74" t="str">
        <f t="shared" si="172"/>
        <v>SIDING</v>
      </c>
      <c r="AW331" s="307"/>
      <c r="AX331" s="99"/>
      <c r="AY331" s="99"/>
      <c r="AZ331" s="305"/>
      <c r="BA331" s="28">
        <f t="shared" si="180"/>
        <v>0</v>
      </c>
      <c r="BB331" s="28">
        <f t="shared" si="184"/>
        <v>0</v>
      </c>
      <c r="BC331" s="28">
        <f t="shared" si="185"/>
        <v>0</v>
      </c>
      <c r="BD331" s="28">
        <f t="shared" si="181"/>
        <v>0</v>
      </c>
      <c r="BE331" s="28">
        <f t="shared" ref="BE331:BE352" si="189">SUM(BA331:BC331)</f>
        <v>0</v>
      </c>
      <c r="BF331" s="28">
        <f t="shared" si="173"/>
        <v>0</v>
      </c>
      <c r="BG331" s="28">
        <f t="shared" si="174"/>
        <v>0</v>
      </c>
      <c r="BI331" s="66">
        <f t="shared" si="187"/>
        <v>0</v>
      </c>
      <c r="BJ331" s="66">
        <f t="shared" si="182"/>
        <v>0</v>
      </c>
      <c r="BK331" s="66">
        <f t="shared" si="188"/>
        <v>0</v>
      </c>
    </row>
    <row r="332" spans="1:63" hidden="1">
      <c r="A332" s="95"/>
      <c r="B332" s="1239"/>
      <c r="C332" s="1240"/>
      <c r="D332" s="1252"/>
      <c r="E332" s="1252"/>
      <c r="F332" s="1252"/>
      <c r="G332" s="1252"/>
      <c r="H332" s="1252"/>
      <c r="I332" s="1252"/>
      <c r="J332" s="1252"/>
      <c r="K332" s="1252"/>
      <c r="L332" s="1252"/>
      <c r="M332" s="1252"/>
      <c r="N332" s="1252"/>
      <c r="O332" s="1252"/>
      <c r="P332" s="1242"/>
      <c r="Q332" s="1242"/>
      <c r="R332" s="1243"/>
      <c r="S332" s="1242"/>
      <c r="T332" s="1242"/>
      <c r="U332" s="1244"/>
      <c r="V332" s="1245"/>
      <c r="W332" s="1245"/>
      <c r="X332" s="1245"/>
      <c r="Y332" s="1245"/>
      <c r="Z332" s="1245"/>
      <c r="AA332" s="1246"/>
      <c r="AB332" s="1247"/>
      <c r="AC332" s="1244"/>
      <c r="AD332" s="1248">
        <f t="shared" si="175"/>
        <v>0</v>
      </c>
      <c r="AE332" s="1248"/>
      <c r="AF332" s="1248"/>
      <c r="AG332" s="1248">
        <f t="shared" si="183"/>
        <v>0</v>
      </c>
      <c r="AH332" s="1248"/>
      <c r="AI332" s="1248"/>
      <c r="AJ332" s="1248">
        <f t="shared" si="176"/>
        <v>0</v>
      </c>
      <c r="AK332" s="1248"/>
      <c r="AL332" s="1248"/>
      <c r="AM332" s="1249">
        <f t="shared" si="177"/>
        <v>0</v>
      </c>
      <c r="AN332" s="1249"/>
      <c r="AO332" s="1249"/>
      <c r="AP332" s="1249"/>
      <c r="AQ332" s="1250">
        <f t="shared" si="178"/>
        <v>0</v>
      </c>
      <c r="AR332" s="1250"/>
      <c r="AS332" s="1250"/>
      <c r="AT332" s="1250">
        <f t="shared" si="179"/>
        <v>0</v>
      </c>
      <c r="AV332" s="74" t="str">
        <f t="shared" si="172"/>
        <v>SIDING</v>
      </c>
      <c r="AW332" s="307"/>
      <c r="AX332" s="99"/>
      <c r="AY332" s="99"/>
      <c r="AZ332" s="305"/>
      <c r="BA332" s="28">
        <f t="shared" si="180"/>
        <v>0</v>
      </c>
      <c r="BB332" s="28">
        <f t="shared" si="184"/>
        <v>0</v>
      </c>
      <c r="BC332" s="28">
        <f t="shared" si="185"/>
        <v>0</v>
      </c>
      <c r="BD332" s="28">
        <f t="shared" si="181"/>
        <v>0</v>
      </c>
      <c r="BE332" s="28">
        <f t="shared" si="189"/>
        <v>0</v>
      </c>
      <c r="BF332" s="28">
        <f t="shared" si="173"/>
        <v>0</v>
      </c>
      <c r="BG332" s="28">
        <f t="shared" si="174"/>
        <v>0</v>
      </c>
      <c r="BI332" s="66">
        <f t="shared" si="187"/>
        <v>0</v>
      </c>
      <c r="BJ332" s="66">
        <f t="shared" si="182"/>
        <v>0</v>
      </c>
      <c r="BK332" s="66">
        <f t="shared" si="188"/>
        <v>0</v>
      </c>
    </row>
    <row r="333" spans="1:63" hidden="1">
      <c r="A333" s="95"/>
      <c r="B333" s="1239"/>
      <c r="C333" s="1240"/>
      <c r="D333" s="1252"/>
      <c r="E333" s="1252"/>
      <c r="F333" s="1252"/>
      <c r="G333" s="1252"/>
      <c r="H333" s="1252"/>
      <c r="I333" s="1252"/>
      <c r="J333" s="1252"/>
      <c r="K333" s="1252"/>
      <c r="L333" s="1252"/>
      <c r="M333" s="1252"/>
      <c r="N333" s="1252"/>
      <c r="O333" s="1252"/>
      <c r="P333" s="1242"/>
      <c r="Q333" s="1242"/>
      <c r="R333" s="1243"/>
      <c r="S333" s="1242"/>
      <c r="T333" s="1242"/>
      <c r="U333" s="1244"/>
      <c r="V333" s="1245"/>
      <c r="W333" s="1245"/>
      <c r="X333" s="1245"/>
      <c r="Y333" s="1245"/>
      <c r="Z333" s="1245"/>
      <c r="AA333" s="1246"/>
      <c r="AB333" s="1247"/>
      <c r="AC333" s="1244"/>
      <c r="AD333" s="1248">
        <f>((P333*U333)-AM333)</f>
        <v>0</v>
      </c>
      <c r="AE333" s="1248"/>
      <c r="AF333" s="1248"/>
      <c r="AG333" s="1248">
        <f t="shared" si="183"/>
        <v>0</v>
      </c>
      <c r="AH333" s="1248"/>
      <c r="AI333" s="1248"/>
      <c r="AJ333" s="1248">
        <f>P333*AA333</f>
        <v>0</v>
      </c>
      <c r="AK333" s="1248"/>
      <c r="AL333" s="1248"/>
      <c r="AM333" s="1249">
        <f t="shared" si="177"/>
        <v>0</v>
      </c>
      <c r="AN333" s="1249"/>
      <c r="AO333" s="1249"/>
      <c r="AP333" s="1249"/>
      <c r="AQ333" s="1250">
        <f>SUM(AD333:AL333)</f>
        <v>0</v>
      </c>
      <c r="AR333" s="1250"/>
      <c r="AS333" s="1250"/>
      <c r="AT333" s="1250">
        <f>SUM(AD333:AL333)</f>
        <v>0</v>
      </c>
      <c r="AV333" s="74" t="str">
        <f t="shared" si="172"/>
        <v>SIDING</v>
      </c>
      <c r="AW333" s="307"/>
      <c r="AX333" s="99"/>
      <c r="AY333" s="99"/>
      <c r="AZ333" s="305"/>
      <c r="BA333" s="28">
        <f>AD333</f>
        <v>0</v>
      </c>
      <c r="BB333" s="28">
        <f>AG333</f>
        <v>0</v>
      </c>
      <c r="BC333" s="28">
        <f>AJ333</f>
        <v>0</v>
      </c>
      <c r="BD333" s="28">
        <f>IF(B333="x",1,0)</f>
        <v>0</v>
      </c>
      <c r="BE333" s="28">
        <f t="shared" si="189"/>
        <v>0</v>
      </c>
      <c r="BF333" s="28">
        <f>AQ333</f>
        <v>0</v>
      </c>
      <c r="BG333" s="28">
        <f>AM333</f>
        <v>0</v>
      </c>
      <c r="BI333" s="66">
        <f>AD333</f>
        <v>0</v>
      </c>
      <c r="BJ333" s="66">
        <f>AM333</f>
        <v>0</v>
      </c>
      <c r="BK333" s="66">
        <f>BJ333+BI333</f>
        <v>0</v>
      </c>
    </row>
    <row r="334" spans="1:63" hidden="1">
      <c r="A334" s="95"/>
      <c r="B334" s="1239"/>
      <c r="C334" s="1240"/>
      <c r="D334" s="1252"/>
      <c r="E334" s="1252"/>
      <c r="F334" s="1252"/>
      <c r="G334" s="1252"/>
      <c r="H334" s="1252"/>
      <c r="I334" s="1252"/>
      <c r="J334" s="1252"/>
      <c r="K334" s="1252"/>
      <c r="L334" s="1252"/>
      <c r="M334" s="1252"/>
      <c r="N334" s="1252"/>
      <c r="O334" s="1252"/>
      <c r="P334" s="1242"/>
      <c r="Q334" s="1242"/>
      <c r="R334" s="1243"/>
      <c r="S334" s="1242"/>
      <c r="T334" s="1242"/>
      <c r="U334" s="1244"/>
      <c r="V334" s="1245"/>
      <c r="W334" s="1245"/>
      <c r="X334" s="1245"/>
      <c r="Y334" s="1245"/>
      <c r="Z334" s="1245"/>
      <c r="AA334" s="1246"/>
      <c r="AB334" s="1247"/>
      <c r="AC334" s="1244"/>
      <c r="AD334" s="1248">
        <f>((P334*U334)-AM334)</f>
        <v>0</v>
      </c>
      <c r="AE334" s="1248"/>
      <c r="AF334" s="1248"/>
      <c r="AG334" s="1248">
        <f t="shared" si="183"/>
        <v>0</v>
      </c>
      <c r="AH334" s="1248"/>
      <c r="AI334" s="1248"/>
      <c r="AJ334" s="1248">
        <f>P334*AA334</f>
        <v>0</v>
      </c>
      <c r="AK334" s="1248"/>
      <c r="AL334" s="1248"/>
      <c r="AM334" s="1249">
        <f t="shared" si="177"/>
        <v>0</v>
      </c>
      <c r="AN334" s="1249"/>
      <c r="AO334" s="1249"/>
      <c r="AP334" s="1249"/>
      <c r="AQ334" s="1250">
        <f>SUM(AD334:AL334)</f>
        <v>0</v>
      </c>
      <c r="AR334" s="1250"/>
      <c r="AS334" s="1250"/>
      <c r="AT334" s="1250">
        <f>SUM(AD334:AL334)</f>
        <v>0</v>
      </c>
      <c r="AV334" s="74" t="str">
        <f t="shared" si="172"/>
        <v>SIDING</v>
      </c>
      <c r="AW334" s="307"/>
      <c r="AX334" s="99"/>
      <c r="AY334" s="99"/>
      <c r="AZ334" s="305"/>
      <c r="BA334" s="28">
        <f>AD334</f>
        <v>0</v>
      </c>
      <c r="BB334" s="28">
        <f>AG334</f>
        <v>0</v>
      </c>
      <c r="BC334" s="28">
        <f>AJ334</f>
        <v>0</v>
      </c>
      <c r="BD334" s="28">
        <f>IF(B334="x",1,0)</f>
        <v>0</v>
      </c>
      <c r="BE334" s="28">
        <f t="shared" si="189"/>
        <v>0</v>
      </c>
      <c r="BF334" s="28">
        <f>AQ334</f>
        <v>0</v>
      </c>
      <c r="BG334" s="28">
        <f>AM334</f>
        <v>0</v>
      </c>
      <c r="BI334" s="66">
        <f>AD334</f>
        <v>0</v>
      </c>
      <c r="BJ334" s="66">
        <f>AM334</f>
        <v>0</v>
      </c>
      <c r="BK334" s="66">
        <f>BJ334+BI334</f>
        <v>0</v>
      </c>
    </row>
    <row r="335" spans="1:63" hidden="1">
      <c r="A335" s="95"/>
      <c r="B335" s="1239"/>
      <c r="C335" s="1240"/>
      <c r="D335" s="1252"/>
      <c r="E335" s="1252"/>
      <c r="F335" s="1252"/>
      <c r="G335" s="1252"/>
      <c r="H335" s="1252"/>
      <c r="I335" s="1252"/>
      <c r="J335" s="1252"/>
      <c r="K335" s="1252"/>
      <c r="L335" s="1252"/>
      <c r="M335" s="1252"/>
      <c r="N335" s="1252"/>
      <c r="O335" s="1252"/>
      <c r="P335" s="1242"/>
      <c r="Q335" s="1242"/>
      <c r="R335" s="1243"/>
      <c r="S335" s="1242"/>
      <c r="T335" s="1242"/>
      <c r="U335" s="1244"/>
      <c r="V335" s="1245"/>
      <c r="W335" s="1245"/>
      <c r="X335" s="1245"/>
      <c r="Y335" s="1245"/>
      <c r="Z335" s="1245"/>
      <c r="AA335" s="1246"/>
      <c r="AB335" s="1247"/>
      <c r="AC335" s="1244"/>
      <c r="AD335" s="1248">
        <f>((P335*U335)-AM335)</f>
        <v>0</v>
      </c>
      <c r="AE335" s="1248"/>
      <c r="AF335" s="1248"/>
      <c r="AG335" s="1248">
        <f t="shared" si="183"/>
        <v>0</v>
      </c>
      <c r="AH335" s="1248"/>
      <c r="AI335" s="1248"/>
      <c r="AJ335" s="1248">
        <f>P335*AA335</f>
        <v>0</v>
      </c>
      <c r="AK335" s="1248"/>
      <c r="AL335" s="1248"/>
      <c r="AM335" s="1249">
        <f t="shared" si="177"/>
        <v>0</v>
      </c>
      <c r="AN335" s="1249"/>
      <c r="AO335" s="1249"/>
      <c r="AP335" s="1249"/>
      <c r="AQ335" s="1250">
        <f>SUM(AD335:AL335)</f>
        <v>0</v>
      </c>
      <c r="AR335" s="1250"/>
      <c r="AS335" s="1250"/>
      <c r="AT335" s="1250">
        <f>SUM(AD335:AL335)</f>
        <v>0</v>
      </c>
      <c r="AV335" s="74" t="str">
        <f t="shared" si="172"/>
        <v>SIDING</v>
      </c>
      <c r="AW335" s="307"/>
      <c r="AX335" s="99"/>
      <c r="AY335" s="99"/>
      <c r="AZ335" s="305"/>
      <c r="BA335" s="28">
        <f>AD335</f>
        <v>0</v>
      </c>
      <c r="BB335" s="28">
        <f>AG335</f>
        <v>0</v>
      </c>
      <c r="BC335" s="28">
        <f>AJ335</f>
        <v>0</v>
      </c>
      <c r="BD335" s="28">
        <f>IF(B335="x",1,0)</f>
        <v>0</v>
      </c>
      <c r="BE335" s="28">
        <f t="shared" si="189"/>
        <v>0</v>
      </c>
      <c r="BF335" s="28">
        <f>AQ335</f>
        <v>0</v>
      </c>
      <c r="BG335" s="28">
        <f>AM335</f>
        <v>0</v>
      </c>
      <c r="BI335" s="66">
        <f>AD335</f>
        <v>0</v>
      </c>
      <c r="BJ335" s="66">
        <f>AM335</f>
        <v>0</v>
      </c>
      <c r="BK335" s="66">
        <f>BJ335+BI335</f>
        <v>0</v>
      </c>
    </row>
    <row r="336" spans="1:63" hidden="1">
      <c r="A336" s="95"/>
      <c r="B336" s="1239"/>
      <c r="C336" s="1240"/>
      <c r="D336" s="1252"/>
      <c r="E336" s="1252"/>
      <c r="F336" s="1252"/>
      <c r="G336" s="1252"/>
      <c r="H336" s="1252"/>
      <c r="I336" s="1252"/>
      <c r="J336" s="1252"/>
      <c r="K336" s="1252"/>
      <c r="L336" s="1252"/>
      <c r="M336" s="1252"/>
      <c r="N336" s="1252"/>
      <c r="O336" s="1252"/>
      <c r="P336" s="1242"/>
      <c r="Q336" s="1242"/>
      <c r="R336" s="1243"/>
      <c r="S336" s="1242"/>
      <c r="T336" s="1242"/>
      <c r="U336" s="1244"/>
      <c r="V336" s="1245"/>
      <c r="W336" s="1245"/>
      <c r="X336" s="1245"/>
      <c r="Y336" s="1245"/>
      <c r="Z336" s="1245"/>
      <c r="AA336" s="1246"/>
      <c r="AB336" s="1247"/>
      <c r="AC336" s="1244"/>
      <c r="AD336" s="1248">
        <f>((P336*U336)-AM336)</f>
        <v>0</v>
      </c>
      <c r="AE336" s="1248"/>
      <c r="AF336" s="1248"/>
      <c r="AG336" s="1248">
        <f t="shared" si="183"/>
        <v>0</v>
      </c>
      <c r="AH336" s="1248"/>
      <c r="AI336" s="1248"/>
      <c r="AJ336" s="1248">
        <f>P336*AA336</f>
        <v>0</v>
      </c>
      <c r="AK336" s="1248"/>
      <c r="AL336" s="1248"/>
      <c r="AM336" s="1249">
        <f t="shared" si="177"/>
        <v>0</v>
      </c>
      <c r="AN336" s="1249"/>
      <c r="AO336" s="1249"/>
      <c r="AP336" s="1249"/>
      <c r="AQ336" s="1250">
        <f>SUM(AD336:AL336)</f>
        <v>0</v>
      </c>
      <c r="AR336" s="1250"/>
      <c r="AS336" s="1250"/>
      <c r="AT336" s="1250">
        <f>SUM(AD336:AL336)</f>
        <v>0</v>
      </c>
      <c r="AV336" s="74" t="str">
        <f t="shared" si="172"/>
        <v>SIDING</v>
      </c>
      <c r="AW336" s="307"/>
      <c r="AX336" s="99"/>
      <c r="AY336" s="99"/>
      <c r="AZ336" s="305"/>
      <c r="BA336" s="28">
        <f>AD336</f>
        <v>0</v>
      </c>
      <c r="BB336" s="28">
        <f>AG336</f>
        <v>0</v>
      </c>
      <c r="BC336" s="28">
        <f>AJ336</f>
        <v>0</v>
      </c>
      <c r="BD336" s="28">
        <f>IF(B336="x",1,0)</f>
        <v>0</v>
      </c>
      <c r="BE336" s="28">
        <f t="shared" si="189"/>
        <v>0</v>
      </c>
      <c r="BF336" s="28">
        <f>AQ336</f>
        <v>0</v>
      </c>
      <c r="BG336" s="28">
        <f>AM336</f>
        <v>0</v>
      </c>
      <c r="BI336" s="66">
        <f>AD336</f>
        <v>0</v>
      </c>
      <c r="BJ336" s="66">
        <f>AM336</f>
        <v>0</v>
      </c>
      <c r="BK336" s="66">
        <f>BJ336+BI336</f>
        <v>0</v>
      </c>
    </row>
    <row r="337" spans="1:63" hidden="1">
      <c r="A337" s="95"/>
      <c r="B337" s="1239"/>
      <c r="C337" s="1240"/>
      <c r="D337" s="1252"/>
      <c r="E337" s="1252"/>
      <c r="F337" s="1252"/>
      <c r="G337" s="1252"/>
      <c r="H337" s="1252"/>
      <c r="I337" s="1252"/>
      <c r="J337" s="1252"/>
      <c r="K337" s="1252"/>
      <c r="L337" s="1252"/>
      <c r="M337" s="1252"/>
      <c r="N337" s="1252"/>
      <c r="O337" s="1252"/>
      <c r="P337" s="1242"/>
      <c r="Q337" s="1242"/>
      <c r="R337" s="1243"/>
      <c r="S337" s="1242"/>
      <c r="T337" s="1242"/>
      <c r="U337" s="1244"/>
      <c r="V337" s="1245"/>
      <c r="W337" s="1245"/>
      <c r="X337" s="1245"/>
      <c r="Y337" s="1245"/>
      <c r="Z337" s="1245"/>
      <c r="AA337" s="1246"/>
      <c r="AB337" s="1247"/>
      <c r="AC337" s="1244"/>
      <c r="AD337" s="1248">
        <f t="shared" ref="AD337:AD344" si="190">((P337*U337)-AM337)</f>
        <v>0</v>
      </c>
      <c r="AE337" s="1248"/>
      <c r="AF337" s="1248"/>
      <c r="AG337" s="1248">
        <f t="shared" si="183"/>
        <v>0</v>
      </c>
      <c r="AH337" s="1248"/>
      <c r="AI337" s="1248"/>
      <c r="AJ337" s="1248">
        <f t="shared" ref="AJ337:AJ344" si="191">P337*AA337</f>
        <v>0</v>
      </c>
      <c r="AK337" s="1248"/>
      <c r="AL337" s="1248"/>
      <c r="AM337" s="1249">
        <f t="shared" si="177"/>
        <v>0</v>
      </c>
      <c r="AN337" s="1249"/>
      <c r="AO337" s="1249"/>
      <c r="AP337" s="1249"/>
      <c r="AQ337" s="1250">
        <f t="shared" ref="AQ337:AQ344" si="192">SUM(AD337:AL337)</f>
        <v>0</v>
      </c>
      <c r="AR337" s="1250"/>
      <c r="AS337" s="1250"/>
      <c r="AT337" s="1250">
        <f t="shared" ref="AT337:AT344" si="193">SUM(AD337:AL337)</f>
        <v>0</v>
      </c>
      <c r="AV337" s="74" t="str">
        <f t="shared" si="172"/>
        <v>SIDING</v>
      </c>
      <c r="AW337" s="307"/>
      <c r="AX337" s="99"/>
      <c r="AY337" s="99"/>
      <c r="AZ337" s="305"/>
      <c r="BA337" s="28">
        <f t="shared" ref="BA337:BA344" si="194">AD337</f>
        <v>0</v>
      </c>
      <c r="BB337" s="28">
        <f t="shared" ref="BB337:BB344" si="195">AG337</f>
        <v>0</v>
      </c>
      <c r="BC337" s="28">
        <f t="shared" ref="BC337:BC344" si="196">AJ337</f>
        <v>0</v>
      </c>
      <c r="BD337" s="28">
        <f t="shared" ref="BD337:BD344" si="197">IF(B337="x",1,0)</f>
        <v>0</v>
      </c>
      <c r="BE337" s="28">
        <f t="shared" si="189"/>
        <v>0</v>
      </c>
      <c r="BF337" s="28">
        <f t="shared" ref="BF337:BF344" si="198">AQ337</f>
        <v>0</v>
      </c>
      <c r="BG337" s="28">
        <f t="shared" ref="BG337:BG344" si="199">AM337</f>
        <v>0</v>
      </c>
      <c r="BI337" s="66">
        <f t="shared" ref="BI337:BI344" si="200">AD337</f>
        <v>0</v>
      </c>
      <c r="BJ337" s="66">
        <f t="shared" ref="BJ337:BJ344" si="201">AM337</f>
        <v>0</v>
      </c>
      <c r="BK337" s="66">
        <f t="shared" ref="BK337:BK344" si="202">BJ337+BI337</f>
        <v>0</v>
      </c>
    </row>
    <row r="338" spans="1:63" hidden="1">
      <c r="A338" s="95"/>
      <c r="B338" s="1239"/>
      <c r="C338" s="1240"/>
      <c r="D338" s="1252"/>
      <c r="E338" s="1252"/>
      <c r="F338" s="1252"/>
      <c r="G338" s="1252"/>
      <c r="H338" s="1252"/>
      <c r="I338" s="1252"/>
      <c r="J338" s="1252"/>
      <c r="K338" s="1252"/>
      <c r="L338" s="1252"/>
      <c r="M338" s="1252"/>
      <c r="N338" s="1252"/>
      <c r="O338" s="1252"/>
      <c r="P338" s="1242"/>
      <c r="Q338" s="1242"/>
      <c r="R338" s="1243"/>
      <c r="S338" s="1242"/>
      <c r="T338" s="1242"/>
      <c r="U338" s="1244"/>
      <c r="V338" s="1245"/>
      <c r="W338" s="1245"/>
      <c r="X338" s="1245"/>
      <c r="Y338" s="1245"/>
      <c r="Z338" s="1245"/>
      <c r="AA338" s="1246"/>
      <c r="AB338" s="1247"/>
      <c r="AC338" s="1244"/>
      <c r="AD338" s="1248">
        <f t="shared" si="190"/>
        <v>0</v>
      </c>
      <c r="AE338" s="1248"/>
      <c r="AF338" s="1248"/>
      <c r="AG338" s="1248">
        <f t="shared" si="183"/>
        <v>0</v>
      </c>
      <c r="AH338" s="1248"/>
      <c r="AI338" s="1248"/>
      <c r="AJ338" s="1248">
        <f t="shared" si="191"/>
        <v>0</v>
      </c>
      <c r="AK338" s="1248"/>
      <c r="AL338" s="1248"/>
      <c r="AM338" s="1249">
        <f t="shared" si="177"/>
        <v>0</v>
      </c>
      <c r="AN338" s="1249"/>
      <c r="AO338" s="1249"/>
      <c r="AP338" s="1249"/>
      <c r="AQ338" s="1250">
        <f t="shared" si="192"/>
        <v>0</v>
      </c>
      <c r="AR338" s="1250"/>
      <c r="AS338" s="1250"/>
      <c r="AT338" s="1250">
        <f t="shared" si="193"/>
        <v>0</v>
      </c>
      <c r="AV338" s="74" t="str">
        <f t="shared" si="172"/>
        <v>SIDING</v>
      </c>
      <c r="AW338" s="307"/>
      <c r="AX338" s="99"/>
      <c r="AY338" s="99"/>
      <c r="AZ338" s="305"/>
      <c r="BA338" s="28">
        <f t="shared" si="194"/>
        <v>0</v>
      </c>
      <c r="BB338" s="28">
        <f t="shared" si="195"/>
        <v>0</v>
      </c>
      <c r="BC338" s="28">
        <f t="shared" si="196"/>
        <v>0</v>
      </c>
      <c r="BD338" s="28">
        <f t="shared" si="197"/>
        <v>0</v>
      </c>
      <c r="BE338" s="28">
        <f t="shared" si="189"/>
        <v>0</v>
      </c>
      <c r="BF338" s="28">
        <f t="shared" si="198"/>
        <v>0</v>
      </c>
      <c r="BG338" s="28">
        <f t="shared" si="199"/>
        <v>0</v>
      </c>
      <c r="BI338" s="66">
        <f t="shared" si="200"/>
        <v>0</v>
      </c>
      <c r="BJ338" s="66">
        <f t="shared" si="201"/>
        <v>0</v>
      </c>
      <c r="BK338" s="66">
        <f t="shared" si="202"/>
        <v>0</v>
      </c>
    </row>
    <row r="339" spans="1:63" hidden="1">
      <c r="A339" s="95"/>
      <c r="B339" s="1239"/>
      <c r="C339" s="1240"/>
      <c r="D339" s="1252"/>
      <c r="E339" s="1252"/>
      <c r="F339" s="1252"/>
      <c r="G339" s="1252"/>
      <c r="H339" s="1252"/>
      <c r="I339" s="1252"/>
      <c r="J339" s="1252"/>
      <c r="K339" s="1252"/>
      <c r="L339" s="1252"/>
      <c r="M339" s="1252"/>
      <c r="N339" s="1252"/>
      <c r="O339" s="1252"/>
      <c r="P339" s="1242"/>
      <c r="Q339" s="1242"/>
      <c r="R339" s="1243"/>
      <c r="S339" s="1242"/>
      <c r="T339" s="1242"/>
      <c r="U339" s="1244"/>
      <c r="V339" s="1245"/>
      <c r="W339" s="1245"/>
      <c r="X339" s="1245"/>
      <c r="Y339" s="1245"/>
      <c r="Z339" s="1245"/>
      <c r="AA339" s="1246"/>
      <c r="AB339" s="1247"/>
      <c r="AC339" s="1244"/>
      <c r="AD339" s="1248">
        <f t="shared" si="190"/>
        <v>0</v>
      </c>
      <c r="AE339" s="1248"/>
      <c r="AF339" s="1248"/>
      <c r="AG339" s="1248">
        <f t="shared" si="183"/>
        <v>0</v>
      </c>
      <c r="AH339" s="1248"/>
      <c r="AI339" s="1248"/>
      <c r="AJ339" s="1248">
        <f t="shared" si="191"/>
        <v>0</v>
      </c>
      <c r="AK339" s="1248"/>
      <c r="AL339" s="1248"/>
      <c r="AM339" s="1249">
        <f t="shared" si="177"/>
        <v>0</v>
      </c>
      <c r="AN339" s="1249"/>
      <c r="AO339" s="1249"/>
      <c r="AP339" s="1249"/>
      <c r="AQ339" s="1250">
        <f t="shared" si="192"/>
        <v>0</v>
      </c>
      <c r="AR339" s="1250"/>
      <c r="AS339" s="1250"/>
      <c r="AT339" s="1250">
        <f t="shared" si="193"/>
        <v>0</v>
      </c>
      <c r="AV339" s="74" t="str">
        <f t="shared" si="172"/>
        <v>SIDING</v>
      </c>
      <c r="AW339" s="307"/>
      <c r="AX339" s="99"/>
      <c r="AY339" s="99"/>
      <c r="AZ339" s="305"/>
      <c r="BA339" s="28">
        <f t="shared" si="194"/>
        <v>0</v>
      </c>
      <c r="BB339" s="28">
        <f t="shared" si="195"/>
        <v>0</v>
      </c>
      <c r="BC339" s="28">
        <f t="shared" si="196"/>
        <v>0</v>
      </c>
      <c r="BD339" s="28">
        <f t="shared" si="197"/>
        <v>0</v>
      </c>
      <c r="BE339" s="28">
        <f t="shared" si="189"/>
        <v>0</v>
      </c>
      <c r="BF339" s="28">
        <f t="shared" si="198"/>
        <v>0</v>
      </c>
      <c r="BG339" s="28">
        <f t="shared" si="199"/>
        <v>0</v>
      </c>
      <c r="BI339" s="66">
        <f t="shared" si="200"/>
        <v>0</v>
      </c>
      <c r="BJ339" s="66">
        <f t="shared" si="201"/>
        <v>0</v>
      </c>
      <c r="BK339" s="66">
        <f t="shared" si="202"/>
        <v>0</v>
      </c>
    </row>
    <row r="340" spans="1:63" hidden="1">
      <c r="A340" s="95"/>
      <c r="B340" s="1239"/>
      <c r="C340" s="1240"/>
      <c r="D340" s="1252"/>
      <c r="E340" s="1252"/>
      <c r="F340" s="1252"/>
      <c r="G340" s="1252"/>
      <c r="H340" s="1252"/>
      <c r="I340" s="1252"/>
      <c r="J340" s="1252"/>
      <c r="K340" s="1252"/>
      <c r="L340" s="1252"/>
      <c r="M340" s="1252"/>
      <c r="N340" s="1252"/>
      <c r="O340" s="1252"/>
      <c r="P340" s="1242"/>
      <c r="Q340" s="1242"/>
      <c r="R340" s="1243"/>
      <c r="S340" s="1242"/>
      <c r="T340" s="1242"/>
      <c r="U340" s="1244"/>
      <c r="V340" s="1245"/>
      <c r="W340" s="1245"/>
      <c r="X340" s="1245"/>
      <c r="Y340" s="1245"/>
      <c r="Z340" s="1245"/>
      <c r="AA340" s="1246"/>
      <c r="AB340" s="1247"/>
      <c r="AC340" s="1244"/>
      <c r="AD340" s="1248">
        <f t="shared" si="190"/>
        <v>0</v>
      </c>
      <c r="AE340" s="1248"/>
      <c r="AF340" s="1248"/>
      <c r="AG340" s="1248">
        <f t="shared" si="183"/>
        <v>0</v>
      </c>
      <c r="AH340" s="1248"/>
      <c r="AI340" s="1248"/>
      <c r="AJ340" s="1248">
        <f t="shared" si="191"/>
        <v>0</v>
      </c>
      <c r="AK340" s="1248"/>
      <c r="AL340" s="1248"/>
      <c r="AM340" s="1249">
        <f t="shared" si="177"/>
        <v>0</v>
      </c>
      <c r="AN340" s="1249"/>
      <c r="AO340" s="1249"/>
      <c r="AP340" s="1249"/>
      <c r="AQ340" s="1250">
        <f t="shared" si="192"/>
        <v>0</v>
      </c>
      <c r="AR340" s="1250"/>
      <c r="AS340" s="1250"/>
      <c r="AT340" s="1250">
        <f t="shared" si="193"/>
        <v>0</v>
      </c>
      <c r="AV340" s="74" t="str">
        <f t="shared" si="172"/>
        <v>SIDING</v>
      </c>
      <c r="AW340" s="307"/>
      <c r="AX340" s="99"/>
      <c r="AY340" s="99"/>
      <c r="AZ340" s="305"/>
      <c r="BA340" s="28">
        <f t="shared" si="194"/>
        <v>0</v>
      </c>
      <c r="BB340" s="28">
        <f t="shared" si="195"/>
        <v>0</v>
      </c>
      <c r="BC340" s="28">
        <f t="shared" si="196"/>
        <v>0</v>
      </c>
      <c r="BD340" s="28">
        <f t="shared" si="197"/>
        <v>0</v>
      </c>
      <c r="BE340" s="28">
        <f t="shared" si="189"/>
        <v>0</v>
      </c>
      <c r="BF340" s="28">
        <f t="shared" si="198"/>
        <v>0</v>
      </c>
      <c r="BG340" s="28">
        <f t="shared" si="199"/>
        <v>0</v>
      </c>
      <c r="BI340" s="66">
        <f t="shared" si="200"/>
        <v>0</v>
      </c>
      <c r="BJ340" s="66">
        <f t="shared" si="201"/>
        <v>0</v>
      </c>
      <c r="BK340" s="66">
        <f t="shared" si="202"/>
        <v>0</v>
      </c>
    </row>
    <row r="341" spans="1:63" hidden="1">
      <c r="A341" s="95"/>
      <c r="B341" s="1239"/>
      <c r="C341" s="1240"/>
      <c r="D341" s="1252"/>
      <c r="E341" s="1252"/>
      <c r="F341" s="1252"/>
      <c r="G341" s="1252"/>
      <c r="H341" s="1252"/>
      <c r="I341" s="1252"/>
      <c r="J341" s="1252"/>
      <c r="K341" s="1252"/>
      <c r="L341" s="1252"/>
      <c r="M341" s="1252"/>
      <c r="N341" s="1252"/>
      <c r="O341" s="1252"/>
      <c r="P341" s="1242"/>
      <c r="Q341" s="1242"/>
      <c r="R341" s="1243"/>
      <c r="S341" s="1242"/>
      <c r="T341" s="1242"/>
      <c r="U341" s="1244"/>
      <c r="V341" s="1245"/>
      <c r="W341" s="1245"/>
      <c r="X341" s="1245"/>
      <c r="Y341" s="1245"/>
      <c r="Z341" s="1245"/>
      <c r="AA341" s="1246"/>
      <c r="AB341" s="1247"/>
      <c r="AC341" s="1244"/>
      <c r="AD341" s="1248">
        <f t="shared" si="190"/>
        <v>0</v>
      </c>
      <c r="AE341" s="1248"/>
      <c r="AF341" s="1248"/>
      <c r="AG341" s="1248">
        <f t="shared" si="183"/>
        <v>0</v>
      </c>
      <c r="AH341" s="1248"/>
      <c r="AI341" s="1248"/>
      <c r="AJ341" s="1248">
        <f t="shared" si="191"/>
        <v>0</v>
      </c>
      <c r="AK341" s="1248"/>
      <c r="AL341" s="1248"/>
      <c r="AM341" s="1249">
        <f t="shared" si="177"/>
        <v>0</v>
      </c>
      <c r="AN341" s="1249"/>
      <c r="AO341" s="1249"/>
      <c r="AP341" s="1249"/>
      <c r="AQ341" s="1250">
        <f t="shared" si="192"/>
        <v>0</v>
      </c>
      <c r="AR341" s="1250"/>
      <c r="AS341" s="1250"/>
      <c r="AT341" s="1250">
        <f t="shared" si="193"/>
        <v>0</v>
      </c>
      <c r="AV341" s="74" t="str">
        <f t="shared" si="172"/>
        <v>SIDING</v>
      </c>
      <c r="AW341" s="307"/>
      <c r="AX341" s="99"/>
      <c r="AY341" s="99"/>
      <c r="AZ341" s="305"/>
      <c r="BA341" s="28">
        <f t="shared" si="194"/>
        <v>0</v>
      </c>
      <c r="BB341" s="28">
        <f t="shared" si="195"/>
        <v>0</v>
      </c>
      <c r="BC341" s="28">
        <f t="shared" si="196"/>
        <v>0</v>
      </c>
      <c r="BD341" s="28">
        <f t="shared" si="197"/>
        <v>0</v>
      </c>
      <c r="BE341" s="28">
        <f t="shared" si="189"/>
        <v>0</v>
      </c>
      <c r="BF341" s="28">
        <f t="shared" si="198"/>
        <v>0</v>
      </c>
      <c r="BG341" s="28">
        <f t="shared" si="199"/>
        <v>0</v>
      </c>
      <c r="BI341" s="66">
        <f t="shared" si="200"/>
        <v>0</v>
      </c>
      <c r="BJ341" s="66">
        <f t="shared" si="201"/>
        <v>0</v>
      </c>
      <c r="BK341" s="66">
        <f t="shared" si="202"/>
        <v>0</v>
      </c>
    </row>
    <row r="342" spans="1:63" hidden="1">
      <c r="A342" s="95"/>
      <c r="B342" s="1239"/>
      <c r="C342" s="1240"/>
      <c r="D342" s="1252"/>
      <c r="E342" s="1252"/>
      <c r="F342" s="1252"/>
      <c r="G342" s="1252"/>
      <c r="H342" s="1252"/>
      <c r="I342" s="1252"/>
      <c r="J342" s="1252"/>
      <c r="K342" s="1252"/>
      <c r="L342" s="1252"/>
      <c r="M342" s="1252"/>
      <c r="N342" s="1252"/>
      <c r="O342" s="1252"/>
      <c r="P342" s="1242"/>
      <c r="Q342" s="1242"/>
      <c r="R342" s="1243"/>
      <c r="S342" s="1242"/>
      <c r="T342" s="1242"/>
      <c r="U342" s="1244"/>
      <c r="V342" s="1245"/>
      <c r="W342" s="1245"/>
      <c r="X342" s="1245"/>
      <c r="Y342" s="1245"/>
      <c r="Z342" s="1245"/>
      <c r="AA342" s="1246"/>
      <c r="AB342" s="1247"/>
      <c r="AC342" s="1244"/>
      <c r="AD342" s="1248">
        <f t="shared" si="190"/>
        <v>0</v>
      </c>
      <c r="AE342" s="1248"/>
      <c r="AF342" s="1248"/>
      <c r="AG342" s="1248">
        <f t="shared" si="183"/>
        <v>0</v>
      </c>
      <c r="AH342" s="1248"/>
      <c r="AI342" s="1248"/>
      <c r="AJ342" s="1248">
        <f t="shared" si="191"/>
        <v>0</v>
      </c>
      <c r="AK342" s="1248"/>
      <c r="AL342" s="1248"/>
      <c r="AM342" s="1249">
        <f t="shared" si="177"/>
        <v>0</v>
      </c>
      <c r="AN342" s="1249"/>
      <c r="AO342" s="1249"/>
      <c r="AP342" s="1249"/>
      <c r="AQ342" s="1250">
        <f t="shared" si="192"/>
        <v>0</v>
      </c>
      <c r="AR342" s="1250"/>
      <c r="AS342" s="1250"/>
      <c r="AT342" s="1250">
        <f t="shared" si="193"/>
        <v>0</v>
      </c>
      <c r="AV342" s="74" t="str">
        <f t="shared" si="172"/>
        <v>SIDING</v>
      </c>
      <c r="AW342" s="307"/>
      <c r="AX342" s="99"/>
      <c r="AY342" s="99"/>
      <c r="AZ342" s="305"/>
      <c r="BA342" s="28">
        <f t="shared" si="194"/>
        <v>0</v>
      </c>
      <c r="BB342" s="28">
        <f t="shared" si="195"/>
        <v>0</v>
      </c>
      <c r="BC342" s="28">
        <f t="shared" si="196"/>
        <v>0</v>
      </c>
      <c r="BD342" s="28">
        <f t="shared" si="197"/>
        <v>0</v>
      </c>
      <c r="BE342" s="28">
        <f t="shared" si="189"/>
        <v>0</v>
      </c>
      <c r="BF342" s="28">
        <f t="shared" si="198"/>
        <v>0</v>
      </c>
      <c r="BG342" s="28">
        <f t="shared" si="199"/>
        <v>0</v>
      </c>
      <c r="BI342" s="66">
        <f t="shared" si="200"/>
        <v>0</v>
      </c>
      <c r="BJ342" s="66">
        <f t="shared" si="201"/>
        <v>0</v>
      </c>
      <c r="BK342" s="66">
        <f t="shared" si="202"/>
        <v>0</v>
      </c>
    </row>
    <row r="343" spans="1:63" hidden="1">
      <c r="A343" s="95"/>
      <c r="B343" s="1239"/>
      <c r="C343" s="1240"/>
      <c r="D343" s="1252"/>
      <c r="E343" s="1252"/>
      <c r="F343" s="1252"/>
      <c r="G343" s="1252"/>
      <c r="H343" s="1252"/>
      <c r="I343" s="1252"/>
      <c r="J343" s="1252"/>
      <c r="K343" s="1252"/>
      <c r="L343" s="1252"/>
      <c r="M343" s="1252"/>
      <c r="N343" s="1252"/>
      <c r="O343" s="1252"/>
      <c r="P343" s="1242"/>
      <c r="Q343" s="1242"/>
      <c r="R343" s="1243"/>
      <c r="S343" s="1242"/>
      <c r="T343" s="1242"/>
      <c r="U343" s="1244"/>
      <c r="V343" s="1245"/>
      <c r="W343" s="1245"/>
      <c r="X343" s="1245"/>
      <c r="Y343" s="1245"/>
      <c r="Z343" s="1245"/>
      <c r="AA343" s="1246"/>
      <c r="AB343" s="1247"/>
      <c r="AC343" s="1244"/>
      <c r="AD343" s="1248">
        <f t="shared" si="190"/>
        <v>0</v>
      </c>
      <c r="AE343" s="1248"/>
      <c r="AF343" s="1248"/>
      <c r="AG343" s="1248">
        <f t="shared" si="183"/>
        <v>0</v>
      </c>
      <c r="AH343" s="1248"/>
      <c r="AI343" s="1248"/>
      <c r="AJ343" s="1248">
        <f t="shared" si="191"/>
        <v>0</v>
      </c>
      <c r="AK343" s="1248"/>
      <c r="AL343" s="1248"/>
      <c r="AM343" s="1249">
        <f t="shared" si="177"/>
        <v>0</v>
      </c>
      <c r="AN343" s="1249"/>
      <c r="AO343" s="1249"/>
      <c r="AP343" s="1249"/>
      <c r="AQ343" s="1250">
        <f t="shared" si="192"/>
        <v>0</v>
      </c>
      <c r="AR343" s="1250"/>
      <c r="AS343" s="1250"/>
      <c r="AT343" s="1250">
        <f t="shared" si="193"/>
        <v>0</v>
      </c>
      <c r="AV343" s="74" t="str">
        <f t="shared" si="172"/>
        <v>SIDING</v>
      </c>
      <c r="AW343" s="307"/>
      <c r="AX343" s="99"/>
      <c r="AY343" s="99"/>
      <c r="AZ343" s="305"/>
      <c r="BA343" s="28">
        <f t="shared" si="194"/>
        <v>0</v>
      </c>
      <c r="BB343" s="28">
        <f t="shared" si="195"/>
        <v>0</v>
      </c>
      <c r="BC343" s="28">
        <f t="shared" si="196"/>
        <v>0</v>
      </c>
      <c r="BD343" s="28">
        <f t="shared" si="197"/>
        <v>0</v>
      </c>
      <c r="BE343" s="28">
        <f t="shared" si="189"/>
        <v>0</v>
      </c>
      <c r="BF343" s="28">
        <f t="shared" si="198"/>
        <v>0</v>
      </c>
      <c r="BG343" s="28">
        <f t="shared" si="199"/>
        <v>0</v>
      </c>
      <c r="BI343" s="66">
        <f t="shared" si="200"/>
        <v>0</v>
      </c>
      <c r="BJ343" s="66">
        <f t="shared" si="201"/>
        <v>0</v>
      </c>
      <c r="BK343" s="66">
        <f t="shared" si="202"/>
        <v>0</v>
      </c>
    </row>
    <row r="344" spans="1:63" hidden="1">
      <c r="A344" s="95"/>
      <c r="B344" s="1239"/>
      <c r="C344" s="1240"/>
      <c r="D344" s="1252"/>
      <c r="E344" s="1252"/>
      <c r="F344" s="1252"/>
      <c r="G344" s="1252"/>
      <c r="H344" s="1252"/>
      <c r="I344" s="1252"/>
      <c r="J344" s="1252"/>
      <c r="K344" s="1252"/>
      <c r="L344" s="1252"/>
      <c r="M344" s="1252"/>
      <c r="N344" s="1252"/>
      <c r="O344" s="1252"/>
      <c r="P344" s="1242"/>
      <c r="Q344" s="1242"/>
      <c r="R344" s="1243"/>
      <c r="S344" s="1242"/>
      <c r="T344" s="1242"/>
      <c r="U344" s="1244"/>
      <c r="V344" s="1245"/>
      <c r="W344" s="1245"/>
      <c r="X344" s="1245"/>
      <c r="Y344" s="1245"/>
      <c r="Z344" s="1245"/>
      <c r="AA344" s="1246"/>
      <c r="AB344" s="1247"/>
      <c r="AC344" s="1244"/>
      <c r="AD344" s="1248">
        <f t="shared" si="190"/>
        <v>0</v>
      </c>
      <c r="AE344" s="1248"/>
      <c r="AF344" s="1248"/>
      <c r="AG344" s="1248">
        <f t="shared" si="183"/>
        <v>0</v>
      </c>
      <c r="AH344" s="1248"/>
      <c r="AI344" s="1248"/>
      <c r="AJ344" s="1248">
        <f t="shared" si="191"/>
        <v>0</v>
      </c>
      <c r="AK344" s="1248"/>
      <c r="AL344" s="1248"/>
      <c r="AM344" s="1249">
        <f t="shared" si="177"/>
        <v>0</v>
      </c>
      <c r="AN344" s="1249"/>
      <c r="AO344" s="1249"/>
      <c r="AP344" s="1249"/>
      <c r="AQ344" s="1250">
        <f t="shared" si="192"/>
        <v>0</v>
      </c>
      <c r="AR344" s="1250"/>
      <c r="AS344" s="1250"/>
      <c r="AT344" s="1250">
        <f t="shared" si="193"/>
        <v>0</v>
      </c>
      <c r="AV344" s="74" t="str">
        <f t="shared" si="172"/>
        <v>SIDING</v>
      </c>
      <c r="AW344" s="307"/>
      <c r="AX344" s="99"/>
      <c r="AY344" s="99"/>
      <c r="AZ344" s="305"/>
      <c r="BA344" s="28">
        <f t="shared" si="194"/>
        <v>0</v>
      </c>
      <c r="BB344" s="28">
        <f t="shared" si="195"/>
        <v>0</v>
      </c>
      <c r="BC344" s="28">
        <f t="shared" si="196"/>
        <v>0</v>
      </c>
      <c r="BD344" s="28">
        <f t="shared" si="197"/>
        <v>0</v>
      </c>
      <c r="BE344" s="28">
        <f t="shared" si="189"/>
        <v>0</v>
      </c>
      <c r="BF344" s="28">
        <f t="shared" si="198"/>
        <v>0</v>
      </c>
      <c r="BG344" s="28">
        <f t="shared" si="199"/>
        <v>0</v>
      </c>
      <c r="BI344" s="66">
        <f t="shared" si="200"/>
        <v>0</v>
      </c>
      <c r="BJ344" s="66">
        <f t="shared" si="201"/>
        <v>0</v>
      </c>
      <c r="BK344" s="66">
        <f t="shared" si="202"/>
        <v>0</v>
      </c>
    </row>
    <row r="345" spans="1:63" hidden="1">
      <c r="A345" s="95"/>
      <c r="B345" s="1239"/>
      <c r="C345" s="1240"/>
      <c r="D345" s="1252"/>
      <c r="E345" s="1252"/>
      <c r="F345" s="1252"/>
      <c r="G345" s="1252"/>
      <c r="H345" s="1252"/>
      <c r="I345" s="1252"/>
      <c r="J345" s="1252"/>
      <c r="K345" s="1252"/>
      <c r="L345" s="1252"/>
      <c r="M345" s="1252"/>
      <c r="N345" s="1252"/>
      <c r="O345" s="1252"/>
      <c r="P345" s="1242"/>
      <c r="Q345" s="1242"/>
      <c r="R345" s="1243"/>
      <c r="S345" s="1242"/>
      <c r="T345" s="1242"/>
      <c r="U345" s="1244"/>
      <c r="V345" s="1245"/>
      <c r="W345" s="1245"/>
      <c r="X345" s="1245"/>
      <c r="Y345" s="1245"/>
      <c r="Z345" s="1245"/>
      <c r="AA345" s="1246"/>
      <c r="AB345" s="1247"/>
      <c r="AC345" s="1244"/>
      <c r="AD345" s="1248">
        <f t="shared" ref="AD345:AD351" si="203">((P345*U345)-AM345)</f>
        <v>0</v>
      </c>
      <c r="AE345" s="1248"/>
      <c r="AF345" s="1248"/>
      <c r="AG345" s="1248">
        <f t="shared" si="183"/>
        <v>0</v>
      </c>
      <c r="AH345" s="1248"/>
      <c r="AI345" s="1248"/>
      <c r="AJ345" s="1248">
        <f t="shared" ref="AJ345:AJ351" si="204">P345*AA345</f>
        <v>0</v>
      </c>
      <c r="AK345" s="1248"/>
      <c r="AL345" s="1248"/>
      <c r="AM345" s="1249">
        <f t="shared" si="177"/>
        <v>0</v>
      </c>
      <c r="AN345" s="1249"/>
      <c r="AO345" s="1249"/>
      <c r="AP345" s="1249"/>
      <c r="AQ345" s="1250">
        <f t="shared" ref="AQ345:AQ351" si="205">SUM(AD345:AL345)</f>
        <v>0</v>
      </c>
      <c r="AR345" s="1250"/>
      <c r="AS345" s="1250"/>
      <c r="AT345" s="1250">
        <f t="shared" ref="AT345:AT351" si="206">SUM(AD345:AL345)</f>
        <v>0</v>
      </c>
      <c r="AV345" s="74" t="str">
        <f t="shared" si="172"/>
        <v>SIDING</v>
      </c>
      <c r="AW345" s="307"/>
      <c r="AX345" s="99"/>
      <c r="AY345" s="99"/>
      <c r="AZ345" s="305"/>
      <c r="BA345" s="28">
        <f t="shared" ref="BA345:BA351" si="207">AD345</f>
        <v>0</v>
      </c>
      <c r="BB345" s="28">
        <f t="shared" ref="BB345:BB351" si="208">AG345</f>
        <v>0</v>
      </c>
      <c r="BC345" s="28">
        <f t="shared" ref="BC345:BC351" si="209">AJ345</f>
        <v>0</v>
      </c>
      <c r="BD345" s="28">
        <f t="shared" ref="BD345:BD351" si="210">IF(B345="x",1,0)</f>
        <v>0</v>
      </c>
      <c r="BE345" s="28">
        <f t="shared" si="189"/>
        <v>0</v>
      </c>
      <c r="BF345" s="28">
        <f t="shared" ref="BF345:BF351" si="211">AQ345</f>
        <v>0</v>
      </c>
      <c r="BG345" s="28">
        <f t="shared" ref="BG345:BG351" si="212">AM345</f>
        <v>0</v>
      </c>
      <c r="BI345" s="66">
        <f t="shared" ref="BI345:BI351" si="213">AD345</f>
        <v>0</v>
      </c>
      <c r="BJ345" s="66">
        <f t="shared" ref="BJ345:BJ351" si="214">AM345</f>
        <v>0</v>
      </c>
      <c r="BK345" s="66">
        <f t="shared" ref="BK345:BK351" si="215">BJ345+BI345</f>
        <v>0</v>
      </c>
    </row>
    <row r="346" spans="1:63" hidden="1">
      <c r="A346" s="95"/>
      <c r="B346" s="1239"/>
      <c r="C346" s="1240"/>
      <c r="D346" s="1252"/>
      <c r="E346" s="1252"/>
      <c r="F346" s="1252"/>
      <c r="G346" s="1252"/>
      <c r="H346" s="1252"/>
      <c r="I346" s="1252"/>
      <c r="J346" s="1252"/>
      <c r="K346" s="1252"/>
      <c r="L346" s="1252"/>
      <c r="M346" s="1252"/>
      <c r="N346" s="1252"/>
      <c r="O346" s="1252"/>
      <c r="P346" s="1242"/>
      <c r="Q346" s="1242"/>
      <c r="R346" s="1243"/>
      <c r="S346" s="1242"/>
      <c r="T346" s="1242"/>
      <c r="U346" s="1244"/>
      <c r="V346" s="1245"/>
      <c r="W346" s="1245"/>
      <c r="X346" s="1245"/>
      <c r="Y346" s="1245"/>
      <c r="Z346" s="1245"/>
      <c r="AA346" s="1246"/>
      <c r="AB346" s="1247"/>
      <c r="AC346" s="1244"/>
      <c r="AD346" s="1248">
        <f t="shared" si="203"/>
        <v>0</v>
      </c>
      <c r="AE346" s="1248"/>
      <c r="AF346" s="1248"/>
      <c r="AG346" s="1248">
        <f t="shared" si="183"/>
        <v>0</v>
      </c>
      <c r="AH346" s="1248"/>
      <c r="AI346" s="1248"/>
      <c r="AJ346" s="1248">
        <f t="shared" si="204"/>
        <v>0</v>
      </c>
      <c r="AK346" s="1248"/>
      <c r="AL346" s="1248"/>
      <c r="AM346" s="1249">
        <f t="shared" si="177"/>
        <v>0</v>
      </c>
      <c r="AN346" s="1249"/>
      <c r="AO346" s="1249"/>
      <c r="AP346" s="1249"/>
      <c r="AQ346" s="1250">
        <f t="shared" si="205"/>
        <v>0</v>
      </c>
      <c r="AR346" s="1250"/>
      <c r="AS346" s="1250"/>
      <c r="AT346" s="1250">
        <f t="shared" si="206"/>
        <v>0</v>
      </c>
      <c r="AV346" s="74" t="str">
        <f t="shared" si="172"/>
        <v>SIDING</v>
      </c>
      <c r="AW346" s="307"/>
      <c r="AX346" s="99"/>
      <c r="AY346" s="99"/>
      <c r="AZ346" s="305"/>
      <c r="BA346" s="28">
        <f t="shared" si="207"/>
        <v>0</v>
      </c>
      <c r="BB346" s="28">
        <f t="shared" si="208"/>
        <v>0</v>
      </c>
      <c r="BC346" s="28">
        <f t="shared" si="209"/>
        <v>0</v>
      </c>
      <c r="BD346" s="28">
        <f t="shared" si="210"/>
        <v>0</v>
      </c>
      <c r="BE346" s="28">
        <f t="shared" si="189"/>
        <v>0</v>
      </c>
      <c r="BF346" s="28">
        <f t="shared" si="211"/>
        <v>0</v>
      </c>
      <c r="BG346" s="28">
        <f t="shared" si="212"/>
        <v>0</v>
      </c>
      <c r="BI346" s="66">
        <f t="shared" si="213"/>
        <v>0</v>
      </c>
      <c r="BJ346" s="66">
        <f t="shared" si="214"/>
        <v>0</v>
      </c>
      <c r="BK346" s="66">
        <f t="shared" si="215"/>
        <v>0</v>
      </c>
    </row>
    <row r="347" spans="1:63" hidden="1">
      <c r="A347" s="95"/>
      <c r="B347" s="1239"/>
      <c r="C347" s="1240"/>
      <c r="D347" s="1252"/>
      <c r="E347" s="1252"/>
      <c r="F347" s="1252"/>
      <c r="G347" s="1252"/>
      <c r="H347" s="1252"/>
      <c r="I347" s="1252"/>
      <c r="J347" s="1252"/>
      <c r="K347" s="1252"/>
      <c r="L347" s="1252"/>
      <c r="M347" s="1252"/>
      <c r="N347" s="1252"/>
      <c r="O347" s="1252"/>
      <c r="P347" s="1242"/>
      <c r="Q347" s="1242"/>
      <c r="R347" s="1243"/>
      <c r="S347" s="1242"/>
      <c r="T347" s="1242"/>
      <c r="U347" s="1244"/>
      <c r="V347" s="1245"/>
      <c r="W347" s="1245"/>
      <c r="X347" s="1245"/>
      <c r="Y347" s="1245"/>
      <c r="Z347" s="1245"/>
      <c r="AA347" s="1246"/>
      <c r="AB347" s="1247"/>
      <c r="AC347" s="1244"/>
      <c r="AD347" s="1248">
        <f t="shared" si="203"/>
        <v>0</v>
      </c>
      <c r="AE347" s="1248"/>
      <c r="AF347" s="1248"/>
      <c r="AG347" s="1248">
        <f t="shared" si="183"/>
        <v>0</v>
      </c>
      <c r="AH347" s="1248"/>
      <c r="AI347" s="1248"/>
      <c r="AJ347" s="1248">
        <f t="shared" si="204"/>
        <v>0</v>
      </c>
      <c r="AK347" s="1248"/>
      <c r="AL347" s="1248"/>
      <c r="AM347" s="1249">
        <f t="shared" si="177"/>
        <v>0</v>
      </c>
      <c r="AN347" s="1249"/>
      <c r="AO347" s="1249"/>
      <c r="AP347" s="1249"/>
      <c r="AQ347" s="1250">
        <f t="shared" si="205"/>
        <v>0</v>
      </c>
      <c r="AR347" s="1250"/>
      <c r="AS347" s="1250"/>
      <c r="AT347" s="1250">
        <f t="shared" si="206"/>
        <v>0</v>
      </c>
      <c r="AV347" s="74" t="str">
        <f t="shared" si="172"/>
        <v>SIDING</v>
      </c>
      <c r="AW347" s="307"/>
      <c r="AX347" s="99"/>
      <c r="AY347" s="99"/>
      <c r="AZ347" s="305"/>
      <c r="BA347" s="28">
        <f t="shared" si="207"/>
        <v>0</v>
      </c>
      <c r="BB347" s="28">
        <f t="shared" si="208"/>
        <v>0</v>
      </c>
      <c r="BC347" s="28">
        <f t="shared" si="209"/>
        <v>0</v>
      </c>
      <c r="BD347" s="28">
        <f t="shared" si="210"/>
        <v>0</v>
      </c>
      <c r="BE347" s="28">
        <f t="shared" si="189"/>
        <v>0</v>
      </c>
      <c r="BF347" s="28">
        <f t="shared" si="211"/>
        <v>0</v>
      </c>
      <c r="BG347" s="28">
        <f t="shared" si="212"/>
        <v>0</v>
      </c>
      <c r="BI347" s="66">
        <f t="shared" si="213"/>
        <v>0</v>
      </c>
      <c r="BJ347" s="66">
        <f t="shared" si="214"/>
        <v>0</v>
      </c>
      <c r="BK347" s="66">
        <f t="shared" si="215"/>
        <v>0</v>
      </c>
    </row>
    <row r="348" spans="1:63" hidden="1">
      <c r="A348" s="95"/>
      <c r="B348" s="1239"/>
      <c r="C348" s="1240"/>
      <c r="D348" s="1252"/>
      <c r="E348" s="1252"/>
      <c r="F348" s="1252"/>
      <c r="G348" s="1252"/>
      <c r="H348" s="1252"/>
      <c r="I348" s="1252"/>
      <c r="J348" s="1252"/>
      <c r="K348" s="1252"/>
      <c r="L348" s="1252"/>
      <c r="M348" s="1252"/>
      <c r="N348" s="1252"/>
      <c r="O348" s="1252"/>
      <c r="P348" s="1242"/>
      <c r="Q348" s="1242"/>
      <c r="R348" s="1243"/>
      <c r="S348" s="1242"/>
      <c r="T348" s="1242"/>
      <c r="U348" s="1244"/>
      <c r="V348" s="1245"/>
      <c r="W348" s="1245"/>
      <c r="X348" s="1245"/>
      <c r="Y348" s="1245"/>
      <c r="Z348" s="1245"/>
      <c r="AA348" s="1246"/>
      <c r="AB348" s="1247"/>
      <c r="AC348" s="1244"/>
      <c r="AD348" s="1248">
        <f t="shared" si="203"/>
        <v>0</v>
      </c>
      <c r="AE348" s="1248"/>
      <c r="AF348" s="1248"/>
      <c r="AG348" s="1248">
        <f t="shared" si="183"/>
        <v>0</v>
      </c>
      <c r="AH348" s="1248"/>
      <c r="AI348" s="1248"/>
      <c r="AJ348" s="1248">
        <f t="shared" si="204"/>
        <v>0</v>
      </c>
      <c r="AK348" s="1248"/>
      <c r="AL348" s="1248"/>
      <c r="AM348" s="1249">
        <f t="shared" si="177"/>
        <v>0</v>
      </c>
      <c r="AN348" s="1249"/>
      <c r="AO348" s="1249"/>
      <c r="AP348" s="1249"/>
      <c r="AQ348" s="1250">
        <f t="shared" si="205"/>
        <v>0</v>
      </c>
      <c r="AR348" s="1250"/>
      <c r="AS348" s="1250"/>
      <c r="AT348" s="1250">
        <f t="shared" si="206"/>
        <v>0</v>
      </c>
      <c r="AV348" s="74" t="str">
        <f t="shared" si="172"/>
        <v>SIDING</v>
      </c>
      <c r="AW348" s="307"/>
      <c r="AX348" s="99"/>
      <c r="AY348" s="99"/>
      <c r="AZ348" s="305"/>
      <c r="BA348" s="28">
        <f t="shared" si="207"/>
        <v>0</v>
      </c>
      <c r="BB348" s="28">
        <f t="shared" si="208"/>
        <v>0</v>
      </c>
      <c r="BC348" s="28">
        <f t="shared" si="209"/>
        <v>0</v>
      </c>
      <c r="BD348" s="28">
        <f t="shared" si="210"/>
        <v>0</v>
      </c>
      <c r="BE348" s="28">
        <f t="shared" si="189"/>
        <v>0</v>
      </c>
      <c r="BF348" s="28">
        <f t="shared" si="211"/>
        <v>0</v>
      </c>
      <c r="BG348" s="28">
        <f t="shared" si="212"/>
        <v>0</v>
      </c>
      <c r="BI348" s="66">
        <f t="shared" si="213"/>
        <v>0</v>
      </c>
      <c r="BJ348" s="66">
        <f t="shared" si="214"/>
        <v>0</v>
      </c>
      <c r="BK348" s="66">
        <f t="shared" si="215"/>
        <v>0</v>
      </c>
    </row>
    <row r="349" spans="1:63" hidden="1">
      <c r="A349" s="95"/>
      <c r="B349" s="1239"/>
      <c r="C349" s="1240"/>
      <c r="D349" s="1252"/>
      <c r="E349" s="1252"/>
      <c r="F349" s="1252"/>
      <c r="G349" s="1252"/>
      <c r="H349" s="1252"/>
      <c r="I349" s="1252"/>
      <c r="J349" s="1252"/>
      <c r="K349" s="1252"/>
      <c r="L349" s="1252"/>
      <c r="M349" s="1252"/>
      <c r="N349" s="1252"/>
      <c r="O349" s="1252"/>
      <c r="P349" s="1242"/>
      <c r="Q349" s="1242"/>
      <c r="R349" s="1243"/>
      <c r="S349" s="1242"/>
      <c r="T349" s="1242"/>
      <c r="U349" s="1244"/>
      <c r="V349" s="1245"/>
      <c r="W349" s="1245"/>
      <c r="X349" s="1245"/>
      <c r="Y349" s="1245"/>
      <c r="Z349" s="1245"/>
      <c r="AA349" s="1246"/>
      <c r="AB349" s="1247"/>
      <c r="AC349" s="1244"/>
      <c r="AD349" s="1248">
        <f t="shared" si="203"/>
        <v>0</v>
      </c>
      <c r="AE349" s="1248"/>
      <c r="AF349" s="1248"/>
      <c r="AG349" s="1248">
        <f t="shared" si="183"/>
        <v>0</v>
      </c>
      <c r="AH349" s="1248"/>
      <c r="AI349" s="1248"/>
      <c r="AJ349" s="1248">
        <f t="shared" si="204"/>
        <v>0</v>
      </c>
      <c r="AK349" s="1248"/>
      <c r="AL349" s="1248"/>
      <c r="AM349" s="1249">
        <f t="shared" si="177"/>
        <v>0</v>
      </c>
      <c r="AN349" s="1249"/>
      <c r="AO349" s="1249"/>
      <c r="AP349" s="1249"/>
      <c r="AQ349" s="1250">
        <f t="shared" si="205"/>
        <v>0</v>
      </c>
      <c r="AR349" s="1250"/>
      <c r="AS349" s="1250"/>
      <c r="AT349" s="1250">
        <f t="shared" si="206"/>
        <v>0</v>
      </c>
      <c r="AV349" s="74" t="str">
        <f t="shared" si="172"/>
        <v>SIDING</v>
      </c>
      <c r="AW349" s="307"/>
      <c r="AX349" s="99"/>
      <c r="AY349" s="99"/>
      <c r="AZ349" s="305"/>
      <c r="BA349" s="28">
        <f t="shared" si="207"/>
        <v>0</v>
      </c>
      <c r="BB349" s="28">
        <f t="shared" si="208"/>
        <v>0</v>
      </c>
      <c r="BC349" s="28">
        <f t="shared" si="209"/>
        <v>0</v>
      </c>
      <c r="BD349" s="28">
        <f t="shared" si="210"/>
        <v>0</v>
      </c>
      <c r="BE349" s="28">
        <f t="shared" si="189"/>
        <v>0</v>
      </c>
      <c r="BF349" s="28">
        <f t="shared" si="211"/>
        <v>0</v>
      </c>
      <c r="BG349" s="28">
        <f t="shared" si="212"/>
        <v>0</v>
      </c>
      <c r="BI349" s="66">
        <f t="shared" si="213"/>
        <v>0</v>
      </c>
      <c r="BJ349" s="66">
        <f t="shared" si="214"/>
        <v>0</v>
      </c>
      <c r="BK349" s="66">
        <f t="shared" si="215"/>
        <v>0</v>
      </c>
    </row>
    <row r="350" spans="1:63" hidden="1">
      <c r="A350" s="95"/>
      <c r="B350" s="1239"/>
      <c r="C350" s="1240"/>
      <c r="D350" s="1252"/>
      <c r="E350" s="1252"/>
      <c r="F350" s="1252"/>
      <c r="G350" s="1252"/>
      <c r="H350" s="1252"/>
      <c r="I350" s="1252"/>
      <c r="J350" s="1252"/>
      <c r="K350" s="1252"/>
      <c r="L350" s="1252"/>
      <c r="M350" s="1252"/>
      <c r="N350" s="1252"/>
      <c r="O350" s="1252"/>
      <c r="P350" s="1242"/>
      <c r="Q350" s="1242"/>
      <c r="R350" s="1243"/>
      <c r="S350" s="1242"/>
      <c r="T350" s="1242"/>
      <c r="U350" s="1244"/>
      <c r="V350" s="1245"/>
      <c r="W350" s="1245"/>
      <c r="X350" s="1245"/>
      <c r="Y350" s="1245"/>
      <c r="Z350" s="1245"/>
      <c r="AA350" s="1246"/>
      <c r="AB350" s="1247"/>
      <c r="AC350" s="1244"/>
      <c r="AD350" s="1248">
        <f t="shared" si="203"/>
        <v>0</v>
      </c>
      <c r="AE350" s="1248"/>
      <c r="AF350" s="1248"/>
      <c r="AG350" s="1248">
        <f t="shared" si="183"/>
        <v>0</v>
      </c>
      <c r="AH350" s="1248"/>
      <c r="AI350" s="1248"/>
      <c r="AJ350" s="1248">
        <f t="shared" si="204"/>
        <v>0</v>
      </c>
      <c r="AK350" s="1248"/>
      <c r="AL350" s="1248"/>
      <c r="AM350" s="1249">
        <f t="shared" si="177"/>
        <v>0</v>
      </c>
      <c r="AN350" s="1249"/>
      <c r="AO350" s="1249"/>
      <c r="AP350" s="1249"/>
      <c r="AQ350" s="1250">
        <f t="shared" si="205"/>
        <v>0</v>
      </c>
      <c r="AR350" s="1250"/>
      <c r="AS350" s="1250"/>
      <c r="AT350" s="1250">
        <f t="shared" si="206"/>
        <v>0</v>
      </c>
      <c r="AV350" s="74" t="str">
        <f t="shared" si="172"/>
        <v>SIDING</v>
      </c>
      <c r="AW350" s="307"/>
      <c r="AX350" s="99"/>
      <c r="AY350" s="99"/>
      <c r="AZ350" s="305"/>
      <c r="BA350" s="28">
        <f t="shared" si="207"/>
        <v>0</v>
      </c>
      <c r="BB350" s="28">
        <f t="shared" si="208"/>
        <v>0</v>
      </c>
      <c r="BC350" s="28">
        <f t="shared" si="209"/>
        <v>0</v>
      </c>
      <c r="BD350" s="28">
        <f t="shared" si="210"/>
        <v>0</v>
      </c>
      <c r="BE350" s="28">
        <f t="shared" si="189"/>
        <v>0</v>
      </c>
      <c r="BF350" s="28">
        <f t="shared" si="211"/>
        <v>0</v>
      </c>
      <c r="BG350" s="28">
        <f t="shared" si="212"/>
        <v>0</v>
      </c>
      <c r="BI350" s="66">
        <f t="shared" si="213"/>
        <v>0</v>
      </c>
      <c r="BJ350" s="66">
        <f t="shared" si="214"/>
        <v>0</v>
      </c>
      <c r="BK350" s="66">
        <f t="shared" si="215"/>
        <v>0</v>
      </c>
    </row>
    <row r="351" spans="1:63" hidden="1">
      <c r="A351" s="95"/>
      <c r="B351" s="1239"/>
      <c r="C351" s="1240"/>
      <c r="D351" s="1252"/>
      <c r="E351" s="1252"/>
      <c r="F351" s="1252"/>
      <c r="G351" s="1252"/>
      <c r="H351" s="1252"/>
      <c r="I351" s="1252"/>
      <c r="J351" s="1252"/>
      <c r="K351" s="1252"/>
      <c r="L351" s="1252"/>
      <c r="M351" s="1252"/>
      <c r="N351" s="1252"/>
      <c r="O351" s="1252"/>
      <c r="P351" s="1242"/>
      <c r="Q351" s="1242"/>
      <c r="R351" s="1243"/>
      <c r="S351" s="1242"/>
      <c r="T351" s="1242"/>
      <c r="U351" s="1244"/>
      <c r="V351" s="1245"/>
      <c r="W351" s="1245"/>
      <c r="X351" s="1245"/>
      <c r="Y351" s="1245"/>
      <c r="Z351" s="1245"/>
      <c r="AA351" s="1246"/>
      <c r="AB351" s="1247"/>
      <c r="AC351" s="1244"/>
      <c r="AD351" s="1248">
        <f t="shared" si="203"/>
        <v>0</v>
      </c>
      <c r="AE351" s="1248"/>
      <c r="AF351" s="1248"/>
      <c r="AG351" s="1248">
        <f t="shared" si="183"/>
        <v>0</v>
      </c>
      <c r="AH351" s="1248"/>
      <c r="AI351" s="1248"/>
      <c r="AJ351" s="1248">
        <f t="shared" si="204"/>
        <v>0</v>
      </c>
      <c r="AK351" s="1248"/>
      <c r="AL351" s="1248"/>
      <c r="AM351" s="1249">
        <f t="shared" si="177"/>
        <v>0</v>
      </c>
      <c r="AN351" s="1249"/>
      <c r="AO351" s="1249"/>
      <c r="AP351" s="1249"/>
      <c r="AQ351" s="1250">
        <f t="shared" si="205"/>
        <v>0</v>
      </c>
      <c r="AR351" s="1250"/>
      <c r="AS351" s="1250"/>
      <c r="AT351" s="1250">
        <f t="shared" si="206"/>
        <v>0</v>
      </c>
      <c r="AV351" s="74" t="str">
        <f t="shared" si="172"/>
        <v>SIDING</v>
      </c>
      <c r="AW351" s="307"/>
      <c r="AX351" s="99"/>
      <c r="AY351" s="99"/>
      <c r="AZ351" s="305"/>
      <c r="BA351" s="28">
        <f t="shared" si="207"/>
        <v>0</v>
      </c>
      <c r="BB351" s="28">
        <f t="shared" si="208"/>
        <v>0</v>
      </c>
      <c r="BC351" s="28">
        <f t="shared" si="209"/>
        <v>0</v>
      </c>
      <c r="BD351" s="28">
        <f t="shared" si="210"/>
        <v>0</v>
      </c>
      <c r="BE351" s="28">
        <f t="shared" si="189"/>
        <v>0</v>
      </c>
      <c r="BF351" s="28">
        <f t="shared" si="211"/>
        <v>0</v>
      </c>
      <c r="BG351" s="28">
        <f t="shared" si="212"/>
        <v>0</v>
      </c>
      <c r="BI351" s="66">
        <f t="shared" si="213"/>
        <v>0</v>
      </c>
      <c r="BJ351" s="66">
        <f t="shared" si="214"/>
        <v>0</v>
      </c>
      <c r="BK351" s="66">
        <f t="shared" si="215"/>
        <v>0</v>
      </c>
    </row>
    <row r="352" spans="1:63" hidden="1">
      <c r="A352" s="95"/>
      <c r="B352" s="1239"/>
      <c r="C352" s="1240"/>
      <c r="D352" s="1252"/>
      <c r="E352" s="1252"/>
      <c r="F352" s="1252"/>
      <c r="G352" s="1252"/>
      <c r="H352" s="1252"/>
      <c r="I352" s="1252"/>
      <c r="J352" s="1252"/>
      <c r="K352" s="1252"/>
      <c r="L352" s="1252"/>
      <c r="M352" s="1252"/>
      <c r="N352" s="1252"/>
      <c r="O352" s="1252"/>
      <c r="P352" s="1242"/>
      <c r="Q352" s="1242"/>
      <c r="R352" s="1243"/>
      <c r="S352" s="1242"/>
      <c r="T352" s="1242"/>
      <c r="U352" s="1244"/>
      <c r="V352" s="1245"/>
      <c r="W352" s="1245"/>
      <c r="X352" s="1245"/>
      <c r="Y352" s="1245"/>
      <c r="Z352" s="1245"/>
      <c r="AA352" s="1246"/>
      <c r="AB352" s="1247"/>
      <c r="AC352" s="1244"/>
      <c r="AD352" s="1248">
        <f>((P352*U352)-AM352)</f>
        <v>0</v>
      </c>
      <c r="AE352" s="1248"/>
      <c r="AF352" s="1248"/>
      <c r="AG352" s="1248">
        <f t="shared" si="183"/>
        <v>0</v>
      </c>
      <c r="AH352" s="1248"/>
      <c r="AI352" s="1248"/>
      <c r="AJ352" s="1248">
        <f>P352*AA352</f>
        <v>0</v>
      </c>
      <c r="AK352" s="1248"/>
      <c r="AL352" s="1248"/>
      <c r="AM352" s="1249">
        <f t="shared" si="177"/>
        <v>0</v>
      </c>
      <c r="AN352" s="1249"/>
      <c r="AO352" s="1249"/>
      <c r="AP352" s="1249"/>
      <c r="AQ352" s="1250">
        <f>SUM(AD352:AL352)</f>
        <v>0</v>
      </c>
      <c r="AR352" s="1250"/>
      <c r="AS352" s="1250"/>
      <c r="AT352" s="1250">
        <f>SUM(AD352:AL352)</f>
        <v>0</v>
      </c>
      <c r="AV352" s="74" t="str">
        <f t="shared" si="172"/>
        <v>SIDING</v>
      </c>
      <c r="AW352" s="307"/>
      <c r="AX352" s="99"/>
      <c r="AY352" s="99"/>
      <c r="AZ352" s="305"/>
      <c r="BA352" s="28">
        <f>AD352</f>
        <v>0</v>
      </c>
      <c r="BB352" s="28">
        <f>AG352</f>
        <v>0</v>
      </c>
      <c r="BC352" s="28">
        <f>AJ352</f>
        <v>0</v>
      </c>
      <c r="BD352" s="28">
        <f>IF(B352="x",1,0)</f>
        <v>0</v>
      </c>
      <c r="BE352" s="28">
        <f t="shared" si="189"/>
        <v>0</v>
      </c>
      <c r="BF352" s="28">
        <f>AQ352</f>
        <v>0</v>
      </c>
      <c r="BG352" s="28">
        <f>AM352</f>
        <v>0</v>
      </c>
      <c r="BI352" s="66">
        <f>AD352</f>
        <v>0</v>
      </c>
      <c r="BJ352" s="66">
        <f>AM352</f>
        <v>0</v>
      </c>
      <c r="BK352" s="66">
        <f>BJ352+BI352</f>
        <v>0</v>
      </c>
    </row>
    <row r="353" spans="1:63" ht="5.0999999999999996" hidden="1" customHeight="1">
      <c r="A353" s="95"/>
      <c r="B353" s="42"/>
      <c r="C353" s="42"/>
      <c r="D353" s="353"/>
      <c r="E353" s="353"/>
      <c r="F353" s="353"/>
      <c r="G353" s="353"/>
      <c r="H353" s="353"/>
      <c r="I353" s="353"/>
      <c r="J353" s="353"/>
      <c r="K353" s="353"/>
      <c r="L353" s="353"/>
      <c r="M353" s="353"/>
      <c r="N353" s="353"/>
      <c r="O353" s="353"/>
      <c r="P353" s="44"/>
      <c r="Q353" s="44"/>
      <c r="R353" s="44"/>
      <c r="S353" s="44"/>
      <c r="T353" s="44"/>
      <c r="U353" s="45"/>
      <c r="V353" s="45"/>
      <c r="W353" s="45"/>
      <c r="X353" s="45"/>
      <c r="Y353" s="45"/>
      <c r="Z353" s="45"/>
      <c r="AA353" s="45"/>
      <c r="AB353" s="45"/>
      <c r="AC353" s="45"/>
      <c r="AD353" s="46"/>
      <c r="AE353" s="46"/>
      <c r="AF353" s="46"/>
      <c r="AG353" s="46"/>
      <c r="AH353" s="46"/>
      <c r="AI353" s="46"/>
      <c r="AJ353" s="46"/>
      <c r="AK353" s="46"/>
      <c r="AL353" s="46"/>
      <c r="AM353" s="47"/>
      <c r="AN353" s="47"/>
      <c r="AO353" s="47"/>
      <c r="AP353" s="47"/>
      <c r="AQ353" s="295"/>
      <c r="AR353" s="295"/>
      <c r="AS353" s="295"/>
      <c r="AT353" s="295"/>
      <c r="AV353" s="201" t="str">
        <f t="shared" si="172"/>
        <v>SIDING</v>
      </c>
      <c r="AW353" s="322"/>
      <c r="AX353" s="322"/>
      <c r="AY353" s="322"/>
      <c r="AZ353" s="201"/>
      <c r="BA353" s="53">
        <f>BA312</f>
        <v>0</v>
      </c>
      <c r="BB353" s="53">
        <f>BB312</f>
        <v>0</v>
      </c>
      <c r="BC353" s="53">
        <f>BC312</f>
        <v>0</v>
      </c>
      <c r="BD353" s="53">
        <f>BD312</f>
        <v>0</v>
      </c>
      <c r="BE353" s="53">
        <f>BE312</f>
        <v>0</v>
      </c>
      <c r="BF353" s="53"/>
      <c r="BG353" s="53"/>
      <c r="BI353" s="53"/>
      <c r="BJ353" s="53"/>
      <c r="BK353" s="53"/>
    </row>
    <row r="354" spans="1:63" ht="21.6" hidden="1" customHeight="1">
      <c r="A354" s="95"/>
      <c r="B354" s="1259"/>
      <c r="C354" s="1259"/>
      <c r="D354" s="354"/>
      <c r="E354" s="354"/>
      <c r="F354" s="354"/>
      <c r="G354" s="354"/>
      <c r="H354" s="354"/>
      <c r="I354" s="354"/>
      <c r="J354" s="354"/>
      <c r="K354" s="354"/>
      <c r="L354" s="354"/>
      <c r="M354" s="354"/>
      <c r="N354" s="354"/>
      <c r="O354" s="354"/>
      <c r="P354" s="19"/>
      <c r="Q354" s="19"/>
      <c r="R354" s="19"/>
      <c r="S354" s="19"/>
      <c r="T354" s="19"/>
      <c r="U354" s="19"/>
      <c r="V354" s="19"/>
      <c r="W354" s="19"/>
      <c r="X354" s="19"/>
      <c r="Y354" s="19"/>
      <c r="Z354" s="19"/>
      <c r="AA354" s="19"/>
      <c r="AB354" s="19"/>
      <c r="AC354" s="202" t="str">
        <f>CONCATENATE(D312," ","TOTAL")</f>
        <v>SIDING TOTAL</v>
      </c>
      <c r="AD354" s="1260">
        <f>SUBTOTAL(9,AD313:AD353)</f>
        <v>0</v>
      </c>
      <c r="AE354" s="1260"/>
      <c r="AF354" s="1260"/>
      <c r="AG354" s="1260">
        <f>SUBTOTAL(9,AG313:AG353)</f>
        <v>0</v>
      </c>
      <c r="AH354" s="1260"/>
      <c r="AI354" s="1260"/>
      <c r="AJ354" s="1260">
        <f>SUBTOTAL(9,AJ313:AJ353)</f>
        <v>0</v>
      </c>
      <c r="AK354" s="1260"/>
      <c r="AL354" s="1260"/>
      <c r="AM354" s="1260">
        <f>SUBTOTAL(9,AM313:AM353)</f>
        <v>0</v>
      </c>
      <c r="AN354" s="1260"/>
      <c r="AO354" s="1260"/>
      <c r="AP354" s="1260"/>
      <c r="AQ354" s="1254">
        <f>SUBTOTAL(9,AQ313:AQ353)</f>
        <v>0</v>
      </c>
      <c r="AR354" s="1254"/>
      <c r="AS354" s="1254"/>
      <c r="AT354" s="1254" t="e">
        <f>SUM(AT310:AT345)</f>
        <v>#REF!</v>
      </c>
      <c r="AV354" s="74" t="str">
        <f t="shared" si="172"/>
        <v>SIDING</v>
      </c>
      <c r="AW354" s="308"/>
      <c r="AX354" s="321"/>
      <c r="AY354" s="321"/>
      <c r="AZ354" s="118"/>
      <c r="BA354" s="52">
        <f>BA312</f>
        <v>0</v>
      </c>
      <c r="BB354" s="52">
        <f>BB312</f>
        <v>0</v>
      </c>
      <c r="BC354" s="52">
        <f>BC312</f>
        <v>0</v>
      </c>
      <c r="BD354" s="52">
        <f>BD312</f>
        <v>0</v>
      </c>
      <c r="BE354" s="52">
        <f>BE312</f>
        <v>0</v>
      </c>
      <c r="BF354" s="52">
        <f>SUM(BF312:BF353)</f>
        <v>0</v>
      </c>
      <c r="BG354" s="28">
        <f>SUM(BG312:BG353)</f>
        <v>0</v>
      </c>
      <c r="BI354" s="52">
        <f>SUM(BI313:BI353)</f>
        <v>0</v>
      </c>
      <c r="BJ354" s="52">
        <f>SUM(BJ313:BJ353)</f>
        <v>0</v>
      </c>
      <c r="BK354" s="28">
        <f>SUM(BK313:BK353)</f>
        <v>0</v>
      </c>
    </row>
    <row r="355" spans="1:63" ht="5.0999999999999996" hidden="1" customHeight="1">
      <c r="A355" s="95"/>
      <c r="B355" s="42"/>
      <c r="C355" s="42"/>
      <c r="D355" s="353"/>
      <c r="E355" s="353"/>
      <c r="F355" s="353"/>
      <c r="G355" s="353"/>
      <c r="H355" s="353"/>
      <c r="I355" s="353"/>
      <c r="J355" s="353"/>
      <c r="K355" s="353"/>
      <c r="L355" s="353"/>
      <c r="M355" s="353"/>
      <c r="N355" s="353"/>
      <c r="O355" s="353"/>
      <c r="P355" s="44"/>
      <c r="Q355" s="44"/>
      <c r="R355" s="44"/>
      <c r="S355" s="44"/>
      <c r="T355" s="44"/>
      <c r="U355" s="45"/>
      <c r="V355" s="45"/>
      <c r="W355" s="45"/>
      <c r="X355" s="45"/>
      <c r="Y355" s="45"/>
      <c r="Z355" s="45"/>
      <c r="AA355" s="45"/>
      <c r="AB355" s="45"/>
      <c r="AC355" s="45"/>
      <c r="AD355" s="46"/>
      <c r="AE355" s="46"/>
      <c r="AF355" s="46"/>
      <c r="AG355" s="46"/>
      <c r="AH355" s="46"/>
      <c r="AI355" s="46"/>
      <c r="AJ355" s="46"/>
      <c r="AK355" s="46"/>
      <c r="AL355" s="46"/>
      <c r="AM355" s="47"/>
      <c r="AN355" s="47"/>
      <c r="AO355" s="47"/>
      <c r="AP355" s="47"/>
      <c r="AQ355" s="295"/>
      <c r="AR355" s="295"/>
      <c r="AS355" s="295"/>
      <c r="AT355" s="295"/>
      <c r="AV355" s="201" t="str">
        <f t="shared" si="172"/>
        <v>SIDING</v>
      </c>
      <c r="AW355" s="322"/>
      <c r="AX355" s="322"/>
      <c r="AY355" s="322"/>
      <c r="AZ355" s="201"/>
      <c r="BA355" s="53">
        <f>BA312</f>
        <v>0</v>
      </c>
      <c r="BB355" s="53">
        <f>BB312</f>
        <v>0</v>
      </c>
      <c r="BC355" s="53">
        <f>BC312</f>
        <v>0</v>
      </c>
      <c r="BD355" s="53">
        <f>BD312</f>
        <v>0</v>
      </c>
      <c r="BE355" s="53">
        <f>BE312</f>
        <v>0</v>
      </c>
      <c r="BF355" s="53"/>
      <c r="BG355" s="53"/>
      <c r="BI355" s="53"/>
      <c r="BJ355" s="53"/>
      <c r="BK355" s="53"/>
    </row>
    <row r="356" spans="1:63" ht="9.6999999999999993" hidden="1" customHeight="1">
      <c r="A356" s="95"/>
      <c r="B356" s="49"/>
      <c r="C356" s="49"/>
      <c r="D356" s="355"/>
      <c r="E356" s="355"/>
      <c r="F356" s="355"/>
      <c r="G356" s="355"/>
      <c r="H356" s="355"/>
      <c r="I356" s="355"/>
      <c r="J356" s="355"/>
      <c r="K356" s="355"/>
      <c r="L356" s="355"/>
      <c r="M356" s="355"/>
      <c r="N356" s="355"/>
      <c r="O356" s="355"/>
      <c r="P356" s="50"/>
      <c r="Q356" s="50"/>
      <c r="R356" s="50"/>
      <c r="S356" s="50"/>
      <c r="T356" s="50"/>
      <c r="U356" s="50"/>
      <c r="V356" s="50"/>
      <c r="W356" s="50"/>
      <c r="X356" s="50"/>
      <c r="Y356" s="50"/>
      <c r="Z356" s="50"/>
      <c r="AA356" s="50"/>
      <c r="AB356" s="50"/>
      <c r="AC356" s="51"/>
      <c r="AD356" s="296"/>
      <c r="AE356" s="296"/>
      <c r="AF356" s="296"/>
      <c r="AG356" s="296"/>
      <c r="AH356" s="296"/>
      <c r="AI356" s="296"/>
      <c r="AJ356" s="296"/>
      <c r="AK356" s="296"/>
      <c r="AL356" s="296"/>
      <c r="AM356" s="296"/>
      <c r="AN356" s="296"/>
      <c r="AO356" s="296"/>
      <c r="AP356" s="296"/>
      <c r="AQ356" s="297"/>
      <c r="AR356" s="297"/>
      <c r="AS356" s="297"/>
      <c r="AT356" s="297"/>
      <c r="AV356" s="203" t="str">
        <f t="shared" si="172"/>
        <v>SIDING</v>
      </c>
      <c r="AW356" s="325"/>
      <c r="AX356" s="344"/>
      <c r="AY356" s="344"/>
      <c r="AZ356" s="203"/>
      <c r="BA356" s="65">
        <f>BA354</f>
        <v>0</v>
      </c>
      <c r="BB356" s="65">
        <f t="shared" ref="BB356:BG356" si="216">BB354</f>
        <v>0</v>
      </c>
      <c r="BC356" s="65">
        <f>BC354</f>
        <v>0</v>
      </c>
      <c r="BD356" s="65">
        <f t="shared" si="216"/>
        <v>0</v>
      </c>
      <c r="BE356" s="65">
        <f t="shared" si="216"/>
        <v>0</v>
      </c>
      <c r="BF356" s="65">
        <f t="shared" si="216"/>
        <v>0</v>
      </c>
      <c r="BG356" s="65">
        <f t="shared" si="216"/>
        <v>0</v>
      </c>
      <c r="BI356" s="65"/>
      <c r="BJ356" s="65"/>
      <c r="BK356" s="65"/>
    </row>
    <row r="357" spans="1:63" ht="21.1" customHeight="1">
      <c r="A357" s="94" t="s">
        <v>665</v>
      </c>
      <c r="B357" s="1268"/>
      <c r="C357" s="1269"/>
      <c r="D357" s="1306" t="str">
        <f>T(N81)</f>
        <v>DECKING AND PATIOS</v>
      </c>
      <c r="E357" s="1307"/>
      <c r="F357" s="1307"/>
      <c r="G357" s="1307"/>
      <c r="H357" s="1307"/>
      <c r="I357" s="1307"/>
      <c r="J357" s="1307"/>
      <c r="K357" s="1307"/>
      <c r="L357" s="1307"/>
      <c r="M357" s="1307"/>
      <c r="N357" s="1307"/>
      <c r="O357" s="1308"/>
      <c r="P357" s="1270"/>
      <c r="Q357" s="1270"/>
      <c r="R357" s="1270"/>
      <c r="S357" s="1271"/>
      <c r="T357" s="1272"/>
      <c r="U357" s="1273"/>
      <c r="V357" s="1273"/>
      <c r="W357" s="1273"/>
      <c r="X357" s="1273"/>
      <c r="Y357" s="1273"/>
      <c r="Z357" s="1273"/>
      <c r="AA357" s="1273"/>
      <c r="AB357" s="1273"/>
      <c r="AC357" s="1273"/>
      <c r="AD357" s="1260">
        <f>AD399</f>
        <v>0</v>
      </c>
      <c r="AE357" s="1260"/>
      <c r="AF357" s="1260"/>
      <c r="AG357" s="1260">
        <f>AG399</f>
        <v>0</v>
      </c>
      <c r="AH357" s="1260"/>
      <c r="AI357" s="1260"/>
      <c r="AJ357" s="1260">
        <f>AJ399</f>
        <v>0</v>
      </c>
      <c r="AK357" s="1260"/>
      <c r="AL357" s="1260"/>
      <c r="AM357" s="1260">
        <f>AM399</f>
        <v>0</v>
      </c>
      <c r="AN357" s="1260"/>
      <c r="AO357" s="1260"/>
      <c r="AP357" s="1260"/>
      <c r="AQ357" s="1254">
        <f>AQ399</f>
        <v>0</v>
      </c>
      <c r="AR357" s="1254"/>
      <c r="AS357" s="1254"/>
      <c r="AT357" s="1254" t="e">
        <f>SUM(#REF!)</f>
        <v>#REF!</v>
      </c>
      <c r="AV357" s="74" t="str">
        <f t="shared" ref="AV357:AV401" si="217">$D$357</f>
        <v>DECKING AND PATIOS</v>
      </c>
      <c r="AW357" s="326"/>
      <c r="AX357" s="326"/>
      <c r="AY357" s="326"/>
      <c r="AZ357" s="327"/>
      <c r="BA357" s="28">
        <f>SUM(BA358:BA397)</f>
        <v>0</v>
      </c>
      <c r="BB357" s="28">
        <f>SUM(BB358:BB397)</f>
        <v>0</v>
      </c>
      <c r="BC357" s="28">
        <f>SUM(BC358:BC397)</f>
        <v>0</v>
      </c>
      <c r="BD357" s="28">
        <f>SUM(BD358:BD397)</f>
        <v>0</v>
      </c>
      <c r="BE357" s="28">
        <f>SUM(BE358:BE397)</f>
        <v>0</v>
      </c>
      <c r="BF357" s="28">
        <f t="shared" ref="BF357:BF377" si="218">AQ357</f>
        <v>0</v>
      </c>
      <c r="BG357" s="28">
        <f t="shared" ref="BG357:BG377" si="219">AM357</f>
        <v>0</v>
      </c>
      <c r="BI357" s="66">
        <f>AD357</f>
        <v>0</v>
      </c>
      <c r="BJ357" s="66">
        <f>AM357</f>
        <v>0</v>
      </c>
      <c r="BK357" s="66">
        <f>BJ357+BI357</f>
        <v>0</v>
      </c>
    </row>
    <row r="358" spans="1:63" hidden="1">
      <c r="A358" s="95"/>
      <c r="B358" s="1239"/>
      <c r="C358" s="1240"/>
      <c r="D358" s="1255" t="s">
        <v>133</v>
      </c>
      <c r="E358" s="1255"/>
      <c r="F358" s="1255"/>
      <c r="G358" s="1255"/>
      <c r="H358" s="1255"/>
      <c r="I358" s="1255"/>
      <c r="J358" s="1255"/>
      <c r="K358" s="1255"/>
      <c r="L358" s="1255"/>
      <c r="M358" s="1255"/>
      <c r="N358" s="1255"/>
      <c r="O358" s="1255"/>
      <c r="P358" s="1242"/>
      <c r="Q358" s="1242"/>
      <c r="R358" s="1243"/>
      <c r="S358" s="1242"/>
      <c r="T358" s="1242"/>
      <c r="U358" s="1244"/>
      <c r="V358" s="1245"/>
      <c r="W358" s="1245"/>
      <c r="X358" s="1245"/>
      <c r="Y358" s="1245"/>
      <c r="Z358" s="1245"/>
      <c r="AA358" s="1246"/>
      <c r="AB358" s="1247"/>
      <c r="AC358" s="1244"/>
      <c r="AD358" s="1248">
        <f t="shared" ref="AD358:AD377" si="220">((P358*U358)-AM358)</f>
        <v>0</v>
      </c>
      <c r="AE358" s="1248"/>
      <c r="AF358" s="1248"/>
      <c r="AG358" s="1248">
        <f>P358*X358*(1+$Y$85)</f>
        <v>0</v>
      </c>
      <c r="AH358" s="1248"/>
      <c r="AI358" s="1248"/>
      <c r="AJ358" s="1248">
        <f t="shared" ref="AJ358:AJ377" si="221">P358*AA358</f>
        <v>0</v>
      </c>
      <c r="AK358" s="1248"/>
      <c r="AL358" s="1248"/>
      <c r="AM358" s="1249">
        <f t="shared" ref="AM358:AM397" si="222">IF($B358="x",$P358*$U358,0)</f>
        <v>0</v>
      </c>
      <c r="AN358" s="1249"/>
      <c r="AO358" s="1249"/>
      <c r="AP358" s="1249"/>
      <c r="AQ358" s="1250">
        <f t="shared" ref="AQ358:AQ377" si="223">SUM(AD358:AL358)</f>
        <v>0</v>
      </c>
      <c r="AR358" s="1250"/>
      <c r="AS358" s="1250"/>
      <c r="AT358" s="1250">
        <f t="shared" ref="AT358:AT377" si="224">SUM(AD358:AL358)</f>
        <v>0</v>
      </c>
      <c r="AV358" s="74" t="str">
        <f t="shared" si="217"/>
        <v>DECKING AND PATIOS</v>
      </c>
      <c r="AW358" s="307"/>
      <c r="AX358" s="99"/>
      <c r="AY358" s="99"/>
      <c r="AZ358" s="305"/>
      <c r="BA358" s="28">
        <f t="shared" ref="BA358:BA377" si="225">AD358</f>
        <v>0</v>
      </c>
      <c r="BB358" s="28">
        <f>AG358</f>
        <v>0</v>
      </c>
      <c r="BC358" s="28">
        <f>AJ358</f>
        <v>0</v>
      </c>
      <c r="BD358" s="28">
        <f t="shared" ref="BD358:BD377" si="226">IF(B358="x",1,0)</f>
        <v>0</v>
      </c>
      <c r="BE358" s="28">
        <f>SUM(BA358:BC358)</f>
        <v>0</v>
      </c>
      <c r="BF358" s="28">
        <f t="shared" si="218"/>
        <v>0</v>
      </c>
      <c r="BG358" s="28">
        <f t="shared" si="219"/>
        <v>0</v>
      </c>
      <c r="BI358" s="66">
        <f>AD358</f>
        <v>0</v>
      </c>
      <c r="BJ358" s="66">
        <f t="shared" ref="BJ358:BJ377" si="227">AM358</f>
        <v>0</v>
      </c>
      <c r="BK358" s="66">
        <f>BJ358+BI358</f>
        <v>0</v>
      </c>
    </row>
    <row r="359" spans="1:63" hidden="1">
      <c r="A359" s="95"/>
      <c r="B359" s="1239"/>
      <c r="C359" s="1240"/>
      <c r="D359" s="1256" t="s">
        <v>91</v>
      </c>
      <c r="E359" s="1256"/>
      <c r="F359" s="1256"/>
      <c r="G359" s="1256"/>
      <c r="H359" s="1256"/>
      <c r="I359" s="1256"/>
      <c r="J359" s="1256"/>
      <c r="K359" s="1256"/>
      <c r="L359" s="1256"/>
      <c r="M359" s="1256"/>
      <c r="N359" s="1256"/>
      <c r="O359" s="1256"/>
      <c r="P359" s="1242"/>
      <c r="Q359" s="1242"/>
      <c r="R359" s="1243"/>
      <c r="S359" s="1242" t="s">
        <v>1</v>
      </c>
      <c r="T359" s="1242" t="s">
        <v>1</v>
      </c>
      <c r="U359" s="1244"/>
      <c r="V359" s="1245"/>
      <c r="W359" s="1245"/>
      <c r="X359" s="1245"/>
      <c r="Y359" s="1245"/>
      <c r="Z359" s="1245"/>
      <c r="AA359" s="1246"/>
      <c r="AB359" s="1247"/>
      <c r="AC359" s="1244"/>
      <c r="AD359" s="1248">
        <f t="shared" si="220"/>
        <v>0</v>
      </c>
      <c r="AE359" s="1248"/>
      <c r="AF359" s="1248"/>
      <c r="AG359" s="1248">
        <f t="shared" ref="AG359:AG397" si="228">P359*X359*(1+$Y$85)</f>
        <v>0</v>
      </c>
      <c r="AH359" s="1248"/>
      <c r="AI359" s="1248"/>
      <c r="AJ359" s="1248">
        <f t="shared" si="221"/>
        <v>0</v>
      </c>
      <c r="AK359" s="1248"/>
      <c r="AL359" s="1248"/>
      <c r="AM359" s="1249">
        <f t="shared" si="222"/>
        <v>0</v>
      </c>
      <c r="AN359" s="1249"/>
      <c r="AO359" s="1249"/>
      <c r="AP359" s="1249"/>
      <c r="AQ359" s="1250">
        <f t="shared" si="223"/>
        <v>0</v>
      </c>
      <c r="AR359" s="1250"/>
      <c r="AS359" s="1250"/>
      <c r="AT359" s="1250">
        <f t="shared" si="224"/>
        <v>0</v>
      </c>
      <c r="AV359" s="74" t="str">
        <f t="shared" si="217"/>
        <v>DECKING AND PATIOS</v>
      </c>
      <c r="AW359" s="307"/>
      <c r="AX359" s="99"/>
      <c r="AY359" s="99"/>
      <c r="AZ359" s="305"/>
      <c r="BA359" s="28">
        <f t="shared" si="225"/>
        <v>0</v>
      </c>
      <c r="BB359" s="28">
        <f t="shared" ref="BB359:BB377" si="229">AG359</f>
        <v>0</v>
      </c>
      <c r="BC359" s="28">
        <f t="shared" ref="BC359:BC377" si="230">AJ359</f>
        <v>0</v>
      </c>
      <c r="BD359" s="28">
        <f t="shared" si="226"/>
        <v>0</v>
      </c>
      <c r="BE359" s="28">
        <f t="shared" ref="BE359:BE375" si="231">SUM(BA359:BC359)</f>
        <v>0</v>
      </c>
      <c r="BF359" s="28">
        <f t="shared" si="218"/>
        <v>0</v>
      </c>
      <c r="BG359" s="28">
        <f t="shared" si="219"/>
        <v>0</v>
      </c>
      <c r="BI359" s="66">
        <f t="shared" ref="BI359:BI377" si="232">AD359</f>
        <v>0</v>
      </c>
      <c r="BJ359" s="66">
        <f t="shared" si="227"/>
        <v>0</v>
      </c>
      <c r="BK359" s="66">
        <f t="shared" ref="BK359:BK377" si="233">BJ359+BI359</f>
        <v>0</v>
      </c>
    </row>
    <row r="360" spans="1:63" hidden="1">
      <c r="A360" s="95"/>
      <c r="B360" s="1251"/>
      <c r="C360" s="1251"/>
      <c r="D360" s="1252" t="s">
        <v>251</v>
      </c>
      <c r="E360" s="1252"/>
      <c r="F360" s="1252"/>
      <c r="G360" s="1252"/>
      <c r="H360" s="1252"/>
      <c r="I360" s="1252"/>
      <c r="J360" s="1252"/>
      <c r="K360" s="1252"/>
      <c r="L360" s="1252"/>
      <c r="M360" s="1252"/>
      <c r="N360" s="1252"/>
      <c r="O360" s="1252"/>
      <c r="P360" s="1242"/>
      <c r="Q360" s="1242"/>
      <c r="R360" s="1243"/>
      <c r="S360" s="1242" t="s">
        <v>8</v>
      </c>
      <c r="T360" s="1242" t="s">
        <v>8</v>
      </c>
      <c r="U360" s="1244">
        <v>15</v>
      </c>
      <c r="V360" s="1245"/>
      <c r="W360" s="1245"/>
      <c r="X360" s="1245">
        <v>15</v>
      </c>
      <c r="Y360" s="1245"/>
      <c r="Z360" s="1245">
        <v>5</v>
      </c>
      <c r="AA360" s="1246"/>
      <c r="AB360" s="1247"/>
      <c r="AC360" s="1244"/>
      <c r="AD360" s="1248">
        <f t="shared" si="220"/>
        <v>0</v>
      </c>
      <c r="AE360" s="1248"/>
      <c r="AF360" s="1248"/>
      <c r="AG360" s="1248">
        <f t="shared" si="228"/>
        <v>0</v>
      </c>
      <c r="AH360" s="1248"/>
      <c r="AI360" s="1248"/>
      <c r="AJ360" s="1248">
        <f t="shared" si="221"/>
        <v>0</v>
      </c>
      <c r="AK360" s="1248"/>
      <c r="AL360" s="1248"/>
      <c r="AM360" s="1249">
        <f t="shared" si="222"/>
        <v>0</v>
      </c>
      <c r="AN360" s="1249"/>
      <c r="AO360" s="1249"/>
      <c r="AP360" s="1249"/>
      <c r="AQ360" s="1250">
        <f t="shared" si="223"/>
        <v>0</v>
      </c>
      <c r="AR360" s="1250"/>
      <c r="AS360" s="1250"/>
      <c r="AT360" s="1250">
        <f t="shared" si="224"/>
        <v>0</v>
      </c>
      <c r="AV360" s="74" t="str">
        <f t="shared" si="217"/>
        <v>DECKING AND PATIOS</v>
      </c>
      <c r="AW360" s="307"/>
      <c r="AX360" s="99"/>
      <c r="AY360" s="99"/>
      <c r="AZ360" s="305"/>
      <c r="BA360" s="28">
        <f t="shared" si="225"/>
        <v>0</v>
      </c>
      <c r="BB360" s="28">
        <f t="shared" si="229"/>
        <v>0</v>
      </c>
      <c r="BC360" s="28">
        <f t="shared" si="230"/>
        <v>0</v>
      </c>
      <c r="BD360" s="28">
        <f t="shared" si="226"/>
        <v>0</v>
      </c>
      <c r="BE360" s="28">
        <f t="shared" si="231"/>
        <v>0</v>
      </c>
      <c r="BF360" s="28">
        <f t="shared" si="218"/>
        <v>0</v>
      </c>
      <c r="BG360" s="28">
        <f t="shared" si="219"/>
        <v>0</v>
      </c>
      <c r="BI360" s="66">
        <f t="shared" si="232"/>
        <v>0</v>
      </c>
      <c r="BJ360" s="66">
        <f t="shared" si="227"/>
        <v>0</v>
      </c>
      <c r="BK360" s="66">
        <f t="shared" si="233"/>
        <v>0</v>
      </c>
    </row>
    <row r="361" spans="1:63" ht="17.350000000000001" hidden="1" customHeight="1">
      <c r="A361" s="95"/>
      <c r="B361" s="1251"/>
      <c r="C361" s="1251"/>
      <c r="D361" s="1252" t="s">
        <v>252</v>
      </c>
      <c r="E361" s="1252"/>
      <c r="F361" s="1252"/>
      <c r="G361" s="1252"/>
      <c r="H361" s="1252"/>
      <c r="I361" s="1252"/>
      <c r="J361" s="1252"/>
      <c r="K361" s="1252"/>
      <c r="L361" s="1252"/>
      <c r="M361" s="1252"/>
      <c r="N361" s="1252"/>
      <c r="O361" s="1252"/>
      <c r="P361" s="1242"/>
      <c r="Q361" s="1242"/>
      <c r="R361" s="1243"/>
      <c r="S361" s="1242" t="s">
        <v>8</v>
      </c>
      <c r="T361" s="1242" t="s">
        <v>8</v>
      </c>
      <c r="U361" s="1244">
        <v>15</v>
      </c>
      <c r="V361" s="1245"/>
      <c r="W361" s="1245"/>
      <c r="X361" s="1245">
        <v>25</v>
      </c>
      <c r="Y361" s="1245"/>
      <c r="Z361" s="1245">
        <v>8.5</v>
      </c>
      <c r="AA361" s="1246"/>
      <c r="AB361" s="1247"/>
      <c r="AC361" s="1244"/>
      <c r="AD361" s="1248">
        <f t="shared" si="220"/>
        <v>0</v>
      </c>
      <c r="AE361" s="1248"/>
      <c r="AF361" s="1248"/>
      <c r="AG361" s="1248">
        <f t="shared" si="228"/>
        <v>0</v>
      </c>
      <c r="AH361" s="1248"/>
      <c r="AI361" s="1248"/>
      <c r="AJ361" s="1248">
        <f t="shared" si="221"/>
        <v>0</v>
      </c>
      <c r="AK361" s="1248"/>
      <c r="AL361" s="1248"/>
      <c r="AM361" s="1249">
        <f t="shared" si="222"/>
        <v>0</v>
      </c>
      <c r="AN361" s="1249"/>
      <c r="AO361" s="1249"/>
      <c r="AP361" s="1249"/>
      <c r="AQ361" s="1250">
        <f t="shared" si="223"/>
        <v>0</v>
      </c>
      <c r="AR361" s="1250"/>
      <c r="AS361" s="1250"/>
      <c r="AT361" s="1250">
        <f t="shared" si="224"/>
        <v>0</v>
      </c>
      <c r="AV361" s="74" t="str">
        <f t="shared" si="217"/>
        <v>DECKING AND PATIOS</v>
      </c>
      <c r="AW361" s="307"/>
      <c r="AX361" s="99"/>
      <c r="AY361" s="99"/>
      <c r="AZ361" s="305"/>
      <c r="BA361" s="28">
        <f t="shared" si="225"/>
        <v>0</v>
      </c>
      <c r="BB361" s="28">
        <f t="shared" si="229"/>
        <v>0</v>
      </c>
      <c r="BC361" s="28">
        <f t="shared" si="230"/>
        <v>0</v>
      </c>
      <c r="BD361" s="28">
        <f t="shared" si="226"/>
        <v>0</v>
      </c>
      <c r="BE361" s="28">
        <f t="shared" si="231"/>
        <v>0</v>
      </c>
      <c r="BF361" s="28">
        <f t="shared" si="218"/>
        <v>0</v>
      </c>
      <c r="BG361" s="28">
        <f t="shared" si="219"/>
        <v>0</v>
      </c>
      <c r="BI361" s="66">
        <f t="shared" si="232"/>
        <v>0</v>
      </c>
      <c r="BJ361" s="66">
        <f t="shared" si="227"/>
        <v>0</v>
      </c>
      <c r="BK361" s="66">
        <f t="shared" si="233"/>
        <v>0</v>
      </c>
    </row>
    <row r="362" spans="1:63" ht="17.350000000000001" hidden="1" customHeight="1">
      <c r="A362" s="95"/>
      <c r="B362" s="1239"/>
      <c r="C362" s="1240"/>
      <c r="D362" s="1252" t="s">
        <v>250</v>
      </c>
      <c r="E362" s="1252"/>
      <c r="F362" s="1252"/>
      <c r="G362" s="1252"/>
      <c r="H362" s="1252"/>
      <c r="I362" s="1252"/>
      <c r="J362" s="1252"/>
      <c r="K362" s="1252"/>
      <c r="L362" s="1252"/>
      <c r="M362" s="1252"/>
      <c r="N362" s="1252"/>
      <c r="O362" s="1252"/>
      <c r="P362" s="1242"/>
      <c r="Q362" s="1242"/>
      <c r="R362" s="1243"/>
      <c r="S362" s="1242" t="s">
        <v>8</v>
      </c>
      <c r="T362" s="1242" t="s">
        <v>8</v>
      </c>
      <c r="U362" s="1244">
        <v>7</v>
      </c>
      <c r="V362" s="1245"/>
      <c r="W362" s="1245"/>
      <c r="X362" s="1245">
        <v>3</v>
      </c>
      <c r="Y362" s="1245"/>
      <c r="Z362" s="1245">
        <v>2</v>
      </c>
      <c r="AA362" s="1246"/>
      <c r="AB362" s="1247"/>
      <c r="AC362" s="1244"/>
      <c r="AD362" s="1248">
        <f t="shared" si="220"/>
        <v>0</v>
      </c>
      <c r="AE362" s="1248"/>
      <c r="AF362" s="1248"/>
      <c r="AG362" s="1248">
        <f t="shared" si="228"/>
        <v>0</v>
      </c>
      <c r="AH362" s="1248"/>
      <c r="AI362" s="1248"/>
      <c r="AJ362" s="1248">
        <f t="shared" si="221"/>
        <v>0</v>
      </c>
      <c r="AK362" s="1248"/>
      <c r="AL362" s="1248"/>
      <c r="AM362" s="1249">
        <f t="shared" si="222"/>
        <v>0</v>
      </c>
      <c r="AN362" s="1249"/>
      <c r="AO362" s="1249"/>
      <c r="AP362" s="1249"/>
      <c r="AQ362" s="1250">
        <f t="shared" si="223"/>
        <v>0</v>
      </c>
      <c r="AR362" s="1250"/>
      <c r="AS362" s="1250"/>
      <c r="AT362" s="1250">
        <f t="shared" si="224"/>
        <v>0</v>
      </c>
      <c r="AV362" s="74" t="str">
        <f t="shared" si="217"/>
        <v>DECKING AND PATIOS</v>
      </c>
      <c r="AW362" s="307"/>
      <c r="AX362" s="99"/>
      <c r="AY362" s="99"/>
      <c r="AZ362" s="305"/>
      <c r="BA362" s="28">
        <f t="shared" si="225"/>
        <v>0</v>
      </c>
      <c r="BB362" s="28">
        <f t="shared" si="229"/>
        <v>0</v>
      </c>
      <c r="BC362" s="28">
        <f t="shared" si="230"/>
        <v>0</v>
      </c>
      <c r="BD362" s="28">
        <f t="shared" si="226"/>
        <v>0</v>
      </c>
      <c r="BE362" s="28">
        <f t="shared" si="231"/>
        <v>0</v>
      </c>
      <c r="BF362" s="28">
        <f t="shared" si="218"/>
        <v>0</v>
      </c>
      <c r="BG362" s="28">
        <f t="shared" si="219"/>
        <v>0</v>
      </c>
      <c r="BI362" s="66">
        <f t="shared" si="232"/>
        <v>0</v>
      </c>
      <c r="BJ362" s="66">
        <f t="shared" si="227"/>
        <v>0</v>
      </c>
      <c r="BK362" s="66">
        <f t="shared" si="233"/>
        <v>0</v>
      </c>
    </row>
    <row r="363" spans="1:63" ht="17.350000000000001" hidden="1" customHeight="1">
      <c r="A363" s="95"/>
      <c r="B363" s="1239"/>
      <c r="C363" s="1240"/>
      <c r="D363" s="1252" t="s">
        <v>451</v>
      </c>
      <c r="E363" s="1252"/>
      <c r="F363" s="1252"/>
      <c r="G363" s="1252"/>
      <c r="H363" s="1252"/>
      <c r="I363" s="1252"/>
      <c r="J363" s="1252"/>
      <c r="K363" s="1252"/>
      <c r="L363" s="1252"/>
      <c r="M363" s="1252"/>
      <c r="N363" s="1252"/>
      <c r="O363" s="1252"/>
      <c r="P363" s="1242"/>
      <c r="Q363" s="1242"/>
      <c r="R363" s="1243"/>
      <c r="S363" s="1242" t="s">
        <v>9</v>
      </c>
      <c r="T363" s="1242" t="s">
        <v>9</v>
      </c>
      <c r="U363" s="1244">
        <v>15</v>
      </c>
      <c r="V363" s="1245"/>
      <c r="W363" s="1245"/>
      <c r="X363" s="1245">
        <v>20</v>
      </c>
      <c r="Y363" s="1245"/>
      <c r="Z363" s="1245">
        <v>7.5</v>
      </c>
      <c r="AA363" s="1246"/>
      <c r="AB363" s="1247"/>
      <c r="AC363" s="1244"/>
      <c r="AD363" s="1248">
        <f t="shared" si="220"/>
        <v>0</v>
      </c>
      <c r="AE363" s="1248"/>
      <c r="AF363" s="1248"/>
      <c r="AG363" s="1248">
        <f t="shared" si="228"/>
        <v>0</v>
      </c>
      <c r="AH363" s="1248"/>
      <c r="AI363" s="1248"/>
      <c r="AJ363" s="1248">
        <f t="shared" si="221"/>
        <v>0</v>
      </c>
      <c r="AK363" s="1248"/>
      <c r="AL363" s="1248"/>
      <c r="AM363" s="1249">
        <f t="shared" si="222"/>
        <v>0</v>
      </c>
      <c r="AN363" s="1249"/>
      <c r="AO363" s="1249"/>
      <c r="AP363" s="1249"/>
      <c r="AQ363" s="1250">
        <f t="shared" si="223"/>
        <v>0</v>
      </c>
      <c r="AR363" s="1250"/>
      <c r="AS363" s="1250"/>
      <c r="AT363" s="1250">
        <f t="shared" si="224"/>
        <v>0</v>
      </c>
      <c r="AV363" s="74" t="str">
        <f t="shared" si="217"/>
        <v>DECKING AND PATIOS</v>
      </c>
      <c r="AW363" s="307"/>
      <c r="AX363" s="99"/>
      <c r="AY363" s="99"/>
      <c r="AZ363" s="305"/>
      <c r="BA363" s="28">
        <f t="shared" si="225"/>
        <v>0</v>
      </c>
      <c r="BB363" s="28">
        <f t="shared" si="229"/>
        <v>0</v>
      </c>
      <c r="BC363" s="28">
        <f t="shared" si="230"/>
        <v>0</v>
      </c>
      <c r="BD363" s="28">
        <f t="shared" si="226"/>
        <v>0</v>
      </c>
      <c r="BE363" s="28">
        <f t="shared" si="231"/>
        <v>0</v>
      </c>
      <c r="BF363" s="28">
        <f t="shared" si="218"/>
        <v>0</v>
      </c>
      <c r="BG363" s="28">
        <f t="shared" si="219"/>
        <v>0</v>
      </c>
      <c r="BI363" s="66">
        <f t="shared" si="232"/>
        <v>0</v>
      </c>
      <c r="BJ363" s="66">
        <f t="shared" si="227"/>
        <v>0</v>
      </c>
      <c r="BK363" s="66">
        <f t="shared" si="233"/>
        <v>0</v>
      </c>
    </row>
    <row r="364" spans="1:63" ht="17.149999999999999" hidden="1" customHeight="1">
      <c r="A364" s="95"/>
      <c r="B364" s="1251"/>
      <c r="C364" s="1251"/>
      <c r="D364" s="1252" t="s">
        <v>452</v>
      </c>
      <c r="E364" s="1252"/>
      <c r="F364" s="1252"/>
      <c r="G364" s="1252"/>
      <c r="H364" s="1252"/>
      <c r="I364" s="1252"/>
      <c r="J364" s="1252"/>
      <c r="K364" s="1252"/>
      <c r="L364" s="1252"/>
      <c r="M364" s="1252"/>
      <c r="N364" s="1252"/>
      <c r="O364" s="1252"/>
      <c r="P364" s="1242"/>
      <c r="Q364" s="1242"/>
      <c r="R364" s="1243"/>
      <c r="S364" s="1242" t="s">
        <v>9</v>
      </c>
      <c r="T364" s="1242" t="s">
        <v>9</v>
      </c>
      <c r="U364" s="1244">
        <v>15</v>
      </c>
      <c r="V364" s="1245"/>
      <c r="W364" s="1245"/>
      <c r="X364" s="1245">
        <v>25</v>
      </c>
      <c r="Y364" s="1245"/>
      <c r="Z364" s="1245">
        <v>25</v>
      </c>
      <c r="AA364" s="1246"/>
      <c r="AB364" s="1247"/>
      <c r="AC364" s="1244"/>
      <c r="AD364" s="1248">
        <f t="shared" si="220"/>
        <v>0</v>
      </c>
      <c r="AE364" s="1248"/>
      <c r="AF364" s="1248"/>
      <c r="AG364" s="1248">
        <f t="shared" si="228"/>
        <v>0</v>
      </c>
      <c r="AH364" s="1248"/>
      <c r="AI364" s="1248"/>
      <c r="AJ364" s="1248">
        <f t="shared" si="221"/>
        <v>0</v>
      </c>
      <c r="AK364" s="1248"/>
      <c r="AL364" s="1248"/>
      <c r="AM364" s="1249">
        <f t="shared" si="222"/>
        <v>0</v>
      </c>
      <c r="AN364" s="1249"/>
      <c r="AO364" s="1249"/>
      <c r="AP364" s="1249"/>
      <c r="AQ364" s="1250">
        <f t="shared" si="223"/>
        <v>0</v>
      </c>
      <c r="AR364" s="1250"/>
      <c r="AS364" s="1250"/>
      <c r="AT364" s="1250">
        <f t="shared" si="224"/>
        <v>0</v>
      </c>
      <c r="AV364" s="74" t="str">
        <f t="shared" si="217"/>
        <v>DECKING AND PATIOS</v>
      </c>
      <c r="AW364" s="307"/>
      <c r="AX364" s="99"/>
      <c r="AY364" s="99"/>
      <c r="AZ364" s="305"/>
      <c r="BA364" s="28">
        <f t="shared" si="225"/>
        <v>0</v>
      </c>
      <c r="BB364" s="28">
        <f t="shared" si="229"/>
        <v>0</v>
      </c>
      <c r="BC364" s="28">
        <f t="shared" si="230"/>
        <v>0</v>
      </c>
      <c r="BD364" s="28">
        <f t="shared" si="226"/>
        <v>0</v>
      </c>
      <c r="BE364" s="28">
        <f t="shared" si="231"/>
        <v>0</v>
      </c>
      <c r="BF364" s="28">
        <f t="shared" si="218"/>
        <v>0</v>
      </c>
      <c r="BG364" s="28">
        <f t="shared" si="219"/>
        <v>0</v>
      </c>
      <c r="BI364" s="66">
        <f t="shared" si="232"/>
        <v>0</v>
      </c>
      <c r="BJ364" s="66">
        <f t="shared" si="227"/>
        <v>0</v>
      </c>
      <c r="BK364" s="66">
        <f t="shared" si="233"/>
        <v>0</v>
      </c>
    </row>
    <row r="365" spans="1:63" ht="17.350000000000001" hidden="1" customHeight="1">
      <c r="A365" s="95"/>
      <c r="B365" s="1251"/>
      <c r="C365" s="1251"/>
      <c r="D365" s="1252" t="s">
        <v>461</v>
      </c>
      <c r="E365" s="1252"/>
      <c r="F365" s="1252"/>
      <c r="G365" s="1252"/>
      <c r="H365" s="1252"/>
      <c r="I365" s="1252"/>
      <c r="J365" s="1252"/>
      <c r="K365" s="1252"/>
      <c r="L365" s="1252"/>
      <c r="M365" s="1252"/>
      <c r="N365" s="1252"/>
      <c r="O365" s="1252"/>
      <c r="P365" s="1242"/>
      <c r="Q365" s="1242"/>
      <c r="R365" s="1243"/>
      <c r="S365" s="1242" t="s">
        <v>0</v>
      </c>
      <c r="T365" s="1242"/>
      <c r="U365" s="1244">
        <v>700</v>
      </c>
      <c r="V365" s="1245"/>
      <c r="W365" s="1245"/>
      <c r="X365" s="1245">
        <v>175</v>
      </c>
      <c r="Y365" s="1245"/>
      <c r="Z365" s="1245"/>
      <c r="AA365" s="1246"/>
      <c r="AB365" s="1247"/>
      <c r="AC365" s="1244"/>
      <c r="AD365" s="1248">
        <f t="shared" si="220"/>
        <v>0</v>
      </c>
      <c r="AE365" s="1248"/>
      <c r="AF365" s="1248"/>
      <c r="AG365" s="1248">
        <f t="shared" si="228"/>
        <v>0</v>
      </c>
      <c r="AH365" s="1248"/>
      <c r="AI365" s="1248"/>
      <c r="AJ365" s="1248">
        <f t="shared" si="221"/>
        <v>0</v>
      </c>
      <c r="AK365" s="1248"/>
      <c r="AL365" s="1248"/>
      <c r="AM365" s="1249">
        <f t="shared" si="222"/>
        <v>0</v>
      </c>
      <c r="AN365" s="1249"/>
      <c r="AO365" s="1249"/>
      <c r="AP365" s="1249"/>
      <c r="AQ365" s="1250">
        <f t="shared" si="223"/>
        <v>0</v>
      </c>
      <c r="AR365" s="1250"/>
      <c r="AS365" s="1250"/>
      <c r="AT365" s="1250">
        <f t="shared" si="224"/>
        <v>0</v>
      </c>
      <c r="AV365" s="74" t="str">
        <f t="shared" si="217"/>
        <v>DECKING AND PATIOS</v>
      </c>
      <c r="AW365" s="307"/>
      <c r="AX365" s="99"/>
      <c r="AY365" s="99"/>
      <c r="AZ365" s="305"/>
      <c r="BA365" s="28">
        <f t="shared" si="225"/>
        <v>0</v>
      </c>
      <c r="BB365" s="28">
        <f t="shared" si="229"/>
        <v>0</v>
      </c>
      <c r="BC365" s="28">
        <f t="shared" si="230"/>
        <v>0</v>
      </c>
      <c r="BD365" s="28">
        <f t="shared" si="226"/>
        <v>0</v>
      </c>
      <c r="BE365" s="28">
        <f t="shared" si="231"/>
        <v>0</v>
      </c>
      <c r="BF365" s="28">
        <f t="shared" si="218"/>
        <v>0</v>
      </c>
      <c r="BG365" s="28">
        <f t="shared" si="219"/>
        <v>0</v>
      </c>
      <c r="BI365" s="66">
        <f t="shared" si="232"/>
        <v>0</v>
      </c>
      <c r="BJ365" s="66">
        <f t="shared" si="227"/>
        <v>0</v>
      </c>
      <c r="BK365" s="66">
        <f t="shared" si="233"/>
        <v>0</v>
      </c>
    </row>
    <row r="366" spans="1:63" ht="17.350000000000001" hidden="1" customHeight="1">
      <c r="A366" s="95"/>
      <c r="B366" s="1239"/>
      <c r="C366" s="1240"/>
      <c r="D366" s="1252"/>
      <c r="E366" s="1252"/>
      <c r="F366" s="1252"/>
      <c r="G366" s="1252"/>
      <c r="H366" s="1252"/>
      <c r="I366" s="1252"/>
      <c r="J366" s="1252"/>
      <c r="K366" s="1252"/>
      <c r="L366" s="1252"/>
      <c r="M366" s="1252"/>
      <c r="N366" s="1252"/>
      <c r="O366" s="1252"/>
      <c r="P366" s="1242"/>
      <c r="Q366" s="1242"/>
      <c r="R366" s="1243"/>
      <c r="S366" s="1242"/>
      <c r="T366" s="1242"/>
      <c r="U366" s="1244"/>
      <c r="V366" s="1245"/>
      <c r="W366" s="1245"/>
      <c r="X366" s="1245"/>
      <c r="Y366" s="1245"/>
      <c r="Z366" s="1245"/>
      <c r="AA366" s="1246"/>
      <c r="AB366" s="1247"/>
      <c r="AC366" s="1244"/>
      <c r="AD366" s="1248">
        <f t="shared" si="220"/>
        <v>0</v>
      </c>
      <c r="AE366" s="1248"/>
      <c r="AF366" s="1248"/>
      <c r="AG366" s="1248">
        <f t="shared" si="228"/>
        <v>0</v>
      </c>
      <c r="AH366" s="1248"/>
      <c r="AI366" s="1248"/>
      <c r="AJ366" s="1248">
        <f t="shared" si="221"/>
        <v>0</v>
      </c>
      <c r="AK366" s="1248"/>
      <c r="AL366" s="1248"/>
      <c r="AM366" s="1249">
        <f t="shared" si="222"/>
        <v>0</v>
      </c>
      <c r="AN366" s="1249"/>
      <c r="AO366" s="1249"/>
      <c r="AP366" s="1249"/>
      <c r="AQ366" s="1250">
        <f t="shared" si="223"/>
        <v>0</v>
      </c>
      <c r="AR366" s="1250"/>
      <c r="AS366" s="1250"/>
      <c r="AT366" s="1250">
        <f t="shared" si="224"/>
        <v>0</v>
      </c>
      <c r="AV366" s="74" t="str">
        <f t="shared" si="217"/>
        <v>DECKING AND PATIOS</v>
      </c>
      <c r="AW366" s="307"/>
      <c r="AX366" s="99"/>
      <c r="AY366" s="99"/>
      <c r="AZ366" s="305"/>
      <c r="BA366" s="28">
        <f t="shared" si="225"/>
        <v>0</v>
      </c>
      <c r="BB366" s="28">
        <f t="shared" si="229"/>
        <v>0</v>
      </c>
      <c r="BC366" s="28">
        <f t="shared" si="230"/>
        <v>0</v>
      </c>
      <c r="BD366" s="28">
        <f t="shared" si="226"/>
        <v>0</v>
      </c>
      <c r="BE366" s="28">
        <f t="shared" si="231"/>
        <v>0</v>
      </c>
      <c r="BF366" s="28">
        <f t="shared" si="218"/>
        <v>0</v>
      </c>
      <c r="BG366" s="28">
        <f t="shared" si="219"/>
        <v>0</v>
      </c>
      <c r="BI366" s="66">
        <f t="shared" si="232"/>
        <v>0</v>
      </c>
      <c r="BJ366" s="66">
        <f t="shared" si="227"/>
        <v>0</v>
      </c>
      <c r="BK366" s="66">
        <f t="shared" si="233"/>
        <v>0</v>
      </c>
    </row>
    <row r="367" spans="1:63" ht="17.350000000000001" hidden="1" customHeight="1">
      <c r="A367" s="95"/>
      <c r="B367" s="1239"/>
      <c r="C367" s="1240"/>
      <c r="D367" s="1255"/>
      <c r="E367" s="1255"/>
      <c r="F367" s="1255"/>
      <c r="G367" s="1255"/>
      <c r="H367" s="1255"/>
      <c r="I367" s="1255"/>
      <c r="J367" s="1255"/>
      <c r="K367" s="1255"/>
      <c r="L367" s="1255"/>
      <c r="M367" s="1255"/>
      <c r="N367" s="1255"/>
      <c r="O367" s="1255"/>
      <c r="P367" s="1242"/>
      <c r="Q367" s="1242"/>
      <c r="R367" s="1243"/>
      <c r="S367" s="1242"/>
      <c r="T367" s="1242"/>
      <c r="U367" s="1244"/>
      <c r="V367" s="1245"/>
      <c r="W367" s="1245"/>
      <c r="X367" s="1245"/>
      <c r="Y367" s="1245"/>
      <c r="Z367" s="1245"/>
      <c r="AA367" s="1246"/>
      <c r="AB367" s="1247"/>
      <c r="AC367" s="1244"/>
      <c r="AD367" s="1248">
        <f t="shared" si="220"/>
        <v>0</v>
      </c>
      <c r="AE367" s="1248"/>
      <c r="AF367" s="1248"/>
      <c r="AG367" s="1248">
        <f t="shared" si="228"/>
        <v>0</v>
      </c>
      <c r="AH367" s="1248"/>
      <c r="AI367" s="1248"/>
      <c r="AJ367" s="1248">
        <f t="shared" si="221"/>
        <v>0</v>
      </c>
      <c r="AK367" s="1248"/>
      <c r="AL367" s="1248"/>
      <c r="AM367" s="1249">
        <f t="shared" si="222"/>
        <v>0</v>
      </c>
      <c r="AN367" s="1249"/>
      <c r="AO367" s="1249"/>
      <c r="AP367" s="1249"/>
      <c r="AQ367" s="1250">
        <f t="shared" si="223"/>
        <v>0</v>
      </c>
      <c r="AR367" s="1250"/>
      <c r="AS367" s="1250"/>
      <c r="AT367" s="1250">
        <f t="shared" si="224"/>
        <v>0</v>
      </c>
      <c r="AV367" s="74" t="str">
        <f t="shared" si="217"/>
        <v>DECKING AND PATIOS</v>
      </c>
      <c r="AW367" s="307"/>
      <c r="AX367" s="99"/>
      <c r="AY367" s="99"/>
      <c r="AZ367" s="305"/>
      <c r="BA367" s="28">
        <f t="shared" si="225"/>
        <v>0</v>
      </c>
      <c r="BB367" s="28">
        <f t="shared" si="229"/>
        <v>0</v>
      </c>
      <c r="BC367" s="28">
        <f t="shared" si="230"/>
        <v>0</v>
      </c>
      <c r="BD367" s="28">
        <f t="shared" si="226"/>
        <v>0</v>
      </c>
      <c r="BE367" s="28">
        <f t="shared" si="231"/>
        <v>0</v>
      </c>
      <c r="BF367" s="28">
        <f t="shared" si="218"/>
        <v>0</v>
      </c>
      <c r="BG367" s="28">
        <f t="shared" si="219"/>
        <v>0</v>
      </c>
      <c r="BI367" s="66">
        <f t="shared" si="232"/>
        <v>0</v>
      </c>
      <c r="BJ367" s="66">
        <f t="shared" si="227"/>
        <v>0</v>
      </c>
      <c r="BK367" s="66">
        <f t="shared" si="233"/>
        <v>0</v>
      </c>
    </row>
    <row r="368" spans="1:63" ht="17.149999999999999" hidden="1" customHeight="1">
      <c r="A368" s="95"/>
      <c r="B368" s="1251"/>
      <c r="C368" s="1251"/>
      <c r="D368" s="1255" t="s">
        <v>462</v>
      </c>
      <c r="E368" s="1255"/>
      <c r="F368" s="1255"/>
      <c r="G368" s="1255"/>
      <c r="H368" s="1255"/>
      <c r="I368" s="1255"/>
      <c r="J368" s="1255"/>
      <c r="K368" s="1255"/>
      <c r="L368" s="1255"/>
      <c r="M368" s="1255"/>
      <c r="N368" s="1255"/>
      <c r="O368" s="1255"/>
      <c r="P368" s="1242"/>
      <c r="Q368" s="1242"/>
      <c r="R368" s="1243"/>
      <c r="S368" s="1242"/>
      <c r="T368" s="1242"/>
      <c r="U368" s="1244"/>
      <c r="V368" s="1245"/>
      <c r="W368" s="1245"/>
      <c r="X368" s="1245"/>
      <c r="Y368" s="1245"/>
      <c r="Z368" s="1245"/>
      <c r="AA368" s="1246"/>
      <c r="AB368" s="1247"/>
      <c r="AC368" s="1244"/>
      <c r="AD368" s="1248">
        <f t="shared" si="220"/>
        <v>0</v>
      </c>
      <c r="AE368" s="1248"/>
      <c r="AF368" s="1248"/>
      <c r="AG368" s="1248">
        <f t="shared" si="228"/>
        <v>0</v>
      </c>
      <c r="AH368" s="1248"/>
      <c r="AI368" s="1248"/>
      <c r="AJ368" s="1248">
        <f t="shared" si="221"/>
        <v>0</v>
      </c>
      <c r="AK368" s="1248"/>
      <c r="AL368" s="1248"/>
      <c r="AM368" s="1249">
        <f t="shared" si="222"/>
        <v>0</v>
      </c>
      <c r="AN368" s="1249"/>
      <c r="AO368" s="1249"/>
      <c r="AP368" s="1249"/>
      <c r="AQ368" s="1250">
        <f t="shared" si="223"/>
        <v>0</v>
      </c>
      <c r="AR368" s="1250"/>
      <c r="AS368" s="1250"/>
      <c r="AT368" s="1250">
        <f t="shared" si="224"/>
        <v>0</v>
      </c>
      <c r="AV368" s="74" t="str">
        <f t="shared" si="217"/>
        <v>DECKING AND PATIOS</v>
      </c>
      <c r="AW368" s="307"/>
      <c r="AX368" s="99"/>
      <c r="AY368" s="99"/>
      <c r="AZ368" s="305"/>
      <c r="BA368" s="28">
        <f t="shared" si="225"/>
        <v>0</v>
      </c>
      <c r="BB368" s="28">
        <f t="shared" si="229"/>
        <v>0</v>
      </c>
      <c r="BC368" s="28">
        <f t="shared" si="230"/>
        <v>0</v>
      </c>
      <c r="BD368" s="28">
        <f t="shared" si="226"/>
        <v>0</v>
      </c>
      <c r="BE368" s="28">
        <f t="shared" si="231"/>
        <v>0</v>
      </c>
      <c r="BF368" s="28">
        <f t="shared" si="218"/>
        <v>0</v>
      </c>
      <c r="BG368" s="28">
        <f t="shared" si="219"/>
        <v>0</v>
      </c>
      <c r="BI368" s="66">
        <f t="shared" si="232"/>
        <v>0</v>
      </c>
      <c r="BJ368" s="66">
        <f t="shared" si="227"/>
        <v>0</v>
      </c>
      <c r="BK368" s="66">
        <f t="shared" si="233"/>
        <v>0</v>
      </c>
    </row>
    <row r="369" spans="1:63" ht="17.350000000000001" hidden="1" customHeight="1">
      <c r="A369" s="95"/>
      <c r="B369" s="1251"/>
      <c r="C369" s="1251"/>
      <c r="D369" s="1256" t="s">
        <v>463</v>
      </c>
      <c r="E369" s="1256"/>
      <c r="F369" s="1256"/>
      <c r="G369" s="1256"/>
      <c r="H369" s="1256"/>
      <c r="I369" s="1256"/>
      <c r="J369" s="1256"/>
      <c r="K369" s="1256"/>
      <c r="L369" s="1256"/>
      <c r="M369" s="1256"/>
      <c r="N369" s="1256"/>
      <c r="O369" s="1256"/>
      <c r="P369" s="1242"/>
      <c r="Q369" s="1242"/>
      <c r="R369" s="1243"/>
      <c r="S369" s="1242" t="s">
        <v>1</v>
      </c>
      <c r="T369" s="1242" t="s">
        <v>1</v>
      </c>
      <c r="U369" s="1244"/>
      <c r="V369" s="1245"/>
      <c r="W369" s="1245"/>
      <c r="X369" s="1245"/>
      <c r="Y369" s="1245"/>
      <c r="Z369" s="1245"/>
      <c r="AA369" s="1246"/>
      <c r="AB369" s="1247"/>
      <c r="AC369" s="1244"/>
      <c r="AD369" s="1248">
        <f t="shared" si="220"/>
        <v>0</v>
      </c>
      <c r="AE369" s="1248"/>
      <c r="AF369" s="1248"/>
      <c r="AG369" s="1248">
        <f t="shared" si="228"/>
        <v>0</v>
      </c>
      <c r="AH369" s="1248"/>
      <c r="AI369" s="1248"/>
      <c r="AJ369" s="1248">
        <f t="shared" si="221"/>
        <v>0</v>
      </c>
      <c r="AK369" s="1248"/>
      <c r="AL369" s="1248"/>
      <c r="AM369" s="1249">
        <f t="shared" si="222"/>
        <v>0</v>
      </c>
      <c r="AN369" s="1249"/>
      <c r="AO369" s="1249"/>
      <c r="AP369" s="1249"/>
      <c r="AQ369" s="1250">
        <f t="shared" si="223"/>
        <v>0</v>
      </c>
      <c r="AR369" s="1250"/>
      <c r="AS369" s="1250"/>
      <c r="AT369" s="1250">
        <f t="shared" si="224"/>
        <v>0</v>
      </c>
      <c r="AV369" s="74" t="str">
        <f t="shared" si="217"/>
        <v>DECKING AND PATIOS</v>
      </c>
      <c r="AW369" s="307"/>
      <c r="AX369" s="99"/>
      <c r="AY369" s="99"/>
      <c r="AZ369" s="305"/>
      <c r="BA369" s="28">
        <f t="shared" si="225"/>
        <v>0</v>
      </c>
      <c r="BB369" s="28">
        <f t="shared" si="229"/>
        <v>0</v>
      </c>
      <c r="BC369" s="28">
        <f t="shared" si="230"/>
        <v>0</v>
      </c>
      <c r="BD369" s="28">
        <f t="shared" si="226"/>
        <v>0</v>
      </c>
      <c r="BE369" s="28">
        <f t="shared" si="231"/>
        <v>0</v>
      </c>
      <c r="BF369" s="28">
        <f t="shared" si="218"/>
        <v>0</v>
      </c>
      <c r="BG369" s="28">
        <f t="shared" si="219"/>
        <v>0</v>
      </c>
      <c r="BI369" s="66">
        <f t="shared" si="232"/>
        <v>0</v>
      </c>
      <c r="BJ369" s="66">
        <f t="shared" si="227"/>
        <v>0</v>
      </c>
      <c r="BK369" s="66">
        <f t="shared" si="233"/>
        <v>0</v>
      </c>
    </row>
    <row r="370" spans="1:63" ht="17.350000000000001" hidden="1" customHeight="1">
      <c r="A370" s="95"/>
      <c r="B370" s="1239"/>
      <c r="C370" s="1240"/>
      <c r="D370" s="1252" t="s">
        <v>464</v>
      </c>
      <c r="E370" s="1252"/>
      <c r="F370" s="1252"/>
      <c r="G370" s="1252"/>
      <c r="H370" s="1252"/>
      <c r="I370" s="1252"/>
      <c r="J370" s="1252"/>
      <c r="K370" s="1252"/>
      <c r="L370" s="1252"/>
      <c r="M370" s="1252"/>
      <c r="N370" s="1252"/>
      <c r="O370" s="1252"/>
      <c r="P370" s="1242"/>
      <c r="Q370" s="1242"/>
      <c r="R370" s="1243"/>
      <c r="S370" s="1242" t="s">
        <v>8</v>
      </c>
      <c r="T370" s="1242"/>
      <c r="U370" s="1244">
        <v>20</v>
      </c>
      <c r="V370" s="1245"/>
      <c r="W370" s="1245"/>
      <c r="X370" s="1245">
        <v>15</v>
      </c>
      <c r="Y370" s="1245"/>
      <c r="Z370" s="1245"/>
      <c r="AA370" s="1246"/>
      <c r="AB370" s="1247"/>
      <c r="AC370" s="1244"/>
      <c r="AD370" s="1248">
        <f t="shared" si="220"/>
        <v>0</v>
      </c>
      <c r="AE370" s="1248"/>
      <c r="AF370" s="1248"/>
      <c r="AG370" s="1248">
        <f t="shared" si="228"/>
        <v>0</v>
      </c>
      <c r="AH370" s="1248"/>
      <c r="AI370" s="1248"/>
      <c r="AJ370" s="1248">
        <f t="shared" si="221"/>
        <v>0</v>
      </c>
      <c r="AK370" s="1248"/>
      <c r="AL370" s="1248"/>
      <c r="AM370" s="1249">
        <f t="shared" si="222"/>
        <v>0</v>
      </c>
      <c r="AN370" s="1249"/>
      <c r="AO370" s="1249"/>
      <c r="AP370" s="1249"/>
      <c r="AQ370" s="1250">
        <f t="shared" si="223"/>
        <v>0</v>
      </c>
      <c r="AR370" s="1250"/>
      <c r="AS370" s="1250"/>
      <c r="AT370" s="1250">
        <f t="shared" si="224"/>
        <v>0</v>
      </c>
      <c r="AV370" s="74" t="str">
        <f t="shared" si="217"/>
        <v>DECKING AND PATIOS</v>
      </c>
      <c r="AW370" s="307"/>
      <c r="AX370" s="99"/>
      <c r="AY370" s="99"/>
      <c r="AZ370" s="305"/>
      <c r="BA370" s="28">
        <f t="shared" si="225"/>
        <v>0</v>
      </c>
      <c r="BB370" s="28">
        <f t="shared" si="229"/>
        <v>0</v>
      </c>
      <c r="BC370" s="28">
        <f t="shared" si="230"/>
        <v>0</v>
      </c>
      <c r="BD370" s="28">
        <f t="shared" si="226"/>
        <v>0</v>
      </c>
      <c r="BE370" s="28">
        <f t="shared" si="231"/>
        <v>0</v>
      </c>
      <c r="BF370" s="28">
        <f t="shared" si="218"/>
        <v>0</v>
      </c>
      <c r="BG370" s="28">
        <f t="shared" si="219"/>
        <v>0</v>
      </c>
      <c r="BI370" s="66">
        <f t="shared" si="232"/>
        <v>0</v>
      </c>
      <c r="BJ370" s="66">
        <f t="shared" si="227"/>
        <v>0</v>
      </c>
      <c r="BK370" s="66">
        <f t="shared" si="233"/>
        <v>0</v>
      </c>
    </row>
    <row r="371" spans="1:63" ht="17.350000000000001" hidden="1" customHeight="1">
      <c r="A371" s="95"/>
      <c r="B371" s="1239"/>
      <c r="C371" s="1240"/>
      <c r="D371" s="1252" t="s">
        <v>451</v>
      </c>
      <c r="E371" s="1252"/>
      <c r="F371" s="1252"/>
      <c r="G371" s="1252"/>
      <c r="H371" s="1252"/>
      <c r="I371" s="1252"/>
      <c r="J371" s="1252"/>
      <c r="K371" s="1252"/>
      <c r="L371" s="1252"/>
      <c r="M371" s="1252"/>
      <c r="N371" s="1252"/>
      <c r="O371" s="1252"/>
      <c r="P371" s="1242"/>
      <c r="Q371" s="1242"/>
      <c r="R371" s="1243"/>
      <c r="S371" s="1242" t="s">
        <v>9</v>
      </c>
      <c r="T371" s="1242" t="s">
        <v>9</v>
      </c>
      <c r="U371" s="1244">
        <v>15</v>
      </c>
      <c r="V371" s="1245"/>
      <c r="W371" s="1245"/>
      <c r="X371" s="1245">
        <v>20</v>
      </c>
      <c r="Y371" s="1245"/>
      <c r="Z371" s="1245">
        <v>7.5</v>
      </c>
      <c r="AA371" s="1246"/>
      <c r="AB371" s="1247"/>
      <c r="AC371" s="1244"/>
      <c r="AD371" s="1248">
        <f t="shared" si="220"/>
        <v>0</v>
      </c>
      <c r="AE371" s="1248"/>
      <c r="AF371" s="1248"/>
      <c r="AG371" s="1248">
        <f t="shared" si="228"/>
        <v>0</v>
      </c>
      <c r="AH371" s="1248"/>
      <c r="AI371" s="1248"/>
      <c r="AJ371" s="1248">
        <f t="shared" si="221"/>
        <v>0</v>
      </c>
      <c r="AK371" s="1248"/>
      <c r="AL371" s="1248"/>
      <c r="AM371" s="1249">
        <f t="shared" si="222"/>
        <v>0</v>
      </c>
      <c r="AN371" s="1249"/>
      <c r="AO371" s="1249"/>
      <c r="AP371" s="1249"/>
      <c r="AQ371" s="1250">
        <f t="shared" si="223"/>
        <v>0</v>
      </c>
      <c r="AR371" s="1250"/>
      <c r="AS371" s="1250"/>
      <c r="AT371" s="1250">
        <f t="shared" si="224"/>
        <v>0</v>
      </c>
      <c r="AV371" s="74" t="str">
        <f t="shared" si="217"/>
        <v>DECKING AND PATIOS</v>
      </c>
      <c r="AW371" s="307"/>
      <c r="AX371" s="99"/>
      <c r="AY371" s="99"/>
      <c r="AZ371" s="305"/>
      <c r="BA371" s="28">
        <f t="shared" si="225"/>
        <v>0</v>
      </c>
      <c r="BB371" s="28">
        <f t="shared" si="229"/>
        <v>0</v>
      </c>
      <c r="BC371" s="28">
        <f t="shared" si="230"/>
        <v>0</v>
      </c>
      <c r="BD371" s="28">
        <f t="shared" si="226"/>
        <v>0</v>
      </c>
      <c r="BE371" s="28">
        <f t="shared" si="231"/>
        <v>0</v>
      </c>
      <c r="BF371" s="28">
        <f t="shared" si="218"/>
        <v>0</v>
      </c>
      <c r="BG371" s="28">
        <f t="shared" si="219"/>
        <v>0</v>
      </c>
      <c r="BI371" s="66">
        <f t="shared" si="232"/>
        <v>0</v>
      </c>
      <c r="BJ371" s="66">
        <f t="shared" si="227"/>
        <v>0</v>
      </c>
      <c r="BK371" s="66">
        <f t="shared" si="233"/>
        <v>0</v>
      </c>
    </row>
    <row r="372" spans="1:63" ht="17.350000000000001" hidden="1" customHeight="1">
      <c r="A372" s="95"/>
      <c r="B372" s="1239"/>
      <c r="C372" s="1240"/>
      <c r="D372" s="1252" t="s">
        <v>452</v>
      </c>
      <c r="E372" s="1252"/>
      <c r="F372" s="1252"/>
      <c r="G372" s="1252"/>
      <c r="H372" s="1252"/>
      <c r="I372" s="1252"/>
      <c r="J372" s="1252"/>
      <c r="K372" s="1252"/>
      <c r="L372" s="1252"/>
      <c r="M372" s="1252"/>
      <c r="N372" s="1252"/>
      <c r="O372" s="1252"/>
      <c r="P372" s="1242"/>
      <c r="Q372" s="1242"/>
      <c r="R372" s="1243"/>
      <c r="S372" s="1242" t="s">
        <v>9</v>
      </c>
      <c r="T372" s="1242" t="s">
        <v>9</v>
      </c>
      <c r="U372" s="1244">
        <v>15</v>
      </c>
      <c r="V372" s="1245"/>
      <c r="W372" s="1245"/>
      <c r="X372" s="1245">
        <v>25</v>
      </c>
      <c r="Y372" s="1245"/>
      <c r="Z372" s="1245">
        <v>25</v>
      </c>
      <c r="AA372" s="1246"/>
      <c r="AB372" s="1247"/>
      <c r="AC372" s="1244"/>
      <c r="AD372" s="1248">
        <f t="shared" si="220"/>
        <v>0</v>
      </c>
      <c r="AE372" s="1248"/>
      <c r="AF372" s="1248"/>
      <c r="AG372" s="1248">
        <f t="shared" si="228"/>
        <v>0</v>
      </c>
      <c r="AH372" s="1248"/>
      <c r="AI372" s="1248"/>
      <c r="AJ372" s="1248">
        <f t="shared" si="221"/>
        <v>0</v>
      </c>
      <c r="AK372" s="1248"/>
      <c r="AL372" s="1248"/>
      <c r="AM372" s="1249">
        <f t="shared" si="222"/>
        <v>0</v>
      </c>
      <c r="AN372" s="1249"/>
      <c r="AO372" s="1249"/>
      <c r="AP372" s="1249"/>
      <c r="AQ372" s="1250">
        <f t="shared" si="223"/>
        <v>0</v>
      </c>
      <c r="AR372" s="1250"/>
      <c r="AS372" s="1250"/>
      <c r="AT372" s="1250">
        <f t="shared" si="224"/>
        <v>0</v>
      </c>
      <c r="AV372" s="74" t="str">
        <f t="shared" si="217"/>
        <v>DECKING AND PATIOS</v>
      </c>
      <c r="AW372" s="307"/>
      <c r="AX372" s="99"/>
      <c r="AY372" s="99"/>
      <c r="AZ372" s="305"/>
      <c r="BA372" s="28">
        <f t="shared" si="225"/>
        <v>0</v>
      </c>
      <c r="BB372" s="28">
        <f t="shared" si="229"/>
        <v>0</v>
      </c>
      <c r="BC372" s="28">
        <f t="shared" si="230"/>
        <v>0</v>
      </c>
      <c r="BD372" s="28">
        <f t="shared" si="226"/>
        <v>0</v>
      </c>
      <c r="BE372" s="28">
        <f t="shared" si="231"/>
        <v>0</v>
      </c>
      <c r="BF372" s="28">
        <f t="shared" si="218"/>
        <v>0</v>
      </c>
      <c r="BG372" s="28">
        <f t="shared" si="219"/>
        <v>0</v>
      </c>
      <c r="BI372" s="66">
        <f t="shared" si="232"/>
        <v>0</v>
      </c>
      <c r="BJ372" s="66">
        <f t="shared" si="227"/>
        <v>0</v>
      </c>
      <c r="BK372" s="66">
        <f t="shared" si="233"/>
        <v>0</v>
      </c>
    </row>
    <row r="373" spans="1:63" ht="17.350000000000001" hidden="1" customHeight="1">
      <c r="A373" s="95"/>
      <c r="B373" s="1239"/>
      <c r="C373" s="1240"/>
      <c r="D373" s="1252" t="s">
        <v>461</v>
      </c>
      <c r="E373" s="1252"/>
      <c r="F373" s="1252"/>
      <c r="G373" s="1252"/>
      <c r="H373" s="1252"/>
      <c r="I373" s="1252"/>
      <c r="J373" s="1252"/>
      <c r="K373" s="1252"/>
      <c r="L373" s="1252"/>
      <c r="M373" s="1252"/>
      <c r="N373" s="1252"/>
      <c r="O373" s="1252"/>
      <c r="P373" s="1242"/>
      <c r="Q373" s="1242"/>
      <c r="R373" s="1243"/>
      <c r="S373" s="1242" t="s">
        <v>0</v>
      </c>
      <c r="T373" s="1242"/>
      <c r="U373" s="1244">
        <v>700</v>
      </c>
      <c r="V373" s="1245"/>
      <c r="W373" s="1245"/>
      <c r="X373" s="1245">
        <v>175</v>
      </c>
      <c r="Y373" s="1245"/>
      <c r="Z373" s="1245"/>
      <c r="AA373" s="1246"/>
      <c r="AB373" s="1247"/>
      <c r="AC373" s="1244"/>
      <c r="AD373" s="1248">
        <f t="shared" si="220"/>
        <v>0</v>
      </c>
      <c r="AE373" s="1248"/>
      <c r="AF373" s="1248"/>
      <c r="AG373" s="1248">
        <f t="shared" si="228"/>
        <v>0</v>
      </c>
      <c r="AH373" s="1248"/>
      <c r="AI373" s="1248"/>
      <c r="AJ373" s="1248">
        <f t="shared" si="221"/>
        <v>0</v>
      </c>
      <c r="AK373" s="1248"/>
      <c r="AL373" s="1248"/>
      <c r="AM373" s="1249">
        <f t="shared" si="222"/>
        <v>0</v>
      </c>
      <c r="AN373" s="1249"/>
      <c r="AO373" s="1249"/>
      <c r="AP373" s="1249"/>
      <c r="AQ373" s="1250">
        <f t="shared" si="223"/>
        <v>0</v>
      </c>
      <c r="AR373" s="1250"/>
      <c r="AS373" s="1250"/>
      <c r="AT373" s="1250">
        <f t="shared" si="224"/>
        <v>0</v>
      </c>
      <c r="AV373" s="74" t="str">
        <f t="shared" si="217"/>
        <v>DECKING AND PATIOS</v>
      </c>
      <c r="AW373" s="307"/>
      <c r="AX373" s="99"/>
      <c r="AY373" s="99"/>
      <c r="AZ373" s="305"/>
      <c r="BA373" s="28">
        <f t="shared" si="225"/>
        <v>0</v>
      </c>
      <c r="BB373" s="28">
        <f t="shared" si="229"/>
        <v>0</v>
      </c>
      <c r="BC373" s="28">
        <f t="shared" si="230"/>
        <v>0</v>
      </c>
      <c r="BD373" s="28">
        <f t="shared" si="226"/>
        <v>0</v>
      </c>
      <c r="BE373" s="28">
        <f t="shared" si="231"/>
        <v>0</v>
      </c>
      <c r="BF373" s="28">
        <f t="shared" si="218"/>
        <v>0</v>
      </c>
      <c r="BG373" s="28">
        <f t="shared" si="219"/>
        <v>0</v>
      </c>
      <c r="BI373" s="66">
        <f t="shared" si="232"/>
        <v>0</v>
      </c>
      <c r="BJ373" s="66">
        <f t="shared" si="227"/>
        <v>0</v>
      </c>
      <c r="BK373" s="66">
        <f t="shared" si="233"/>
        <v>0</v>
      </c>
    </row>
    <row r="374" spans="1:63" ht="17.149999999999999" hidden="1" customHeight="1">
      <c r="A374" s="95"/>
      <c r="B374" s="1251"/>
      <c r="C374" s="1251"/>
      <c r="D374" s="1252" t="s">
        <v>466</v>
      </c>
      <c r="E374" s="1252"/>
      <c r="F374" s="1252"/>
      <c r="G374" s="1252"/>
      <c r="H374" s="1252"/>
      <c r="I374" s="1252"/>
      <c r="J374" s="1252"/>
      <c r="K374" s="1252"/>
      <c r="L374" s="1252"/>
      <c r="M374" s="1252"/>
      <c r="N374" s="1252"/>
      <c r="O374" s="1252"/>
      <c r="P374" s="1242"/>
      <c r="Q374" s="1242"/>
      <c r="R374" s="1243"/>
      <c r="S374" s="1242" t="s">
        <v>8</v>
      </c>
      <c r="T374" s="1242"/>
      <c r="U374" s="1244">
        <v>1.75</v>
      </c>
      <c r="V374" s="1245"/>
      <c r="W374" s="1245"/>
      <c r="X374" s="1245">
        <v>2</v>
      </c>
      <c r="Y374" s="1245"/>
      <c r="Z374" s="1245"/>
      <c r="AA374" s="1246"/>
      <c r="AB374" s="1247"/>
      <c r="AC374" s="1244"/>
      <c r="AD374" s="1248">
        <f t="shared" si="220"/>
        <v>0</v>
      </c>
      <c r="AE374" s="1248"/>
      <c r="AF374" s="1248"/>
      <c r="AG374" s="1248">
        <f t="shared" si="228"/>
        <v>0</v>
      </c>
      <c r="AH374" s="1248"/>
      <c r="AI374" s="1248"/>
      <c r="AJ374" s="1248">
        <f t="shared" si="221"/>
        <v>0</v>
      </c>
      <c r="AK374" s="1248"/>
      <c r="AL374" s="1248"/>
      <c r="AM374" s="1249">
        <f t="shared" si="222"/>
        <v>0</v>
      </c>
      <c r="AN374" s="1249"/>
      <c r="AO374" s="1249"/>
      <c r="AP374" s="1249"/>
      <c r="AQ374" s="1250">
        <f t="shared" si="223"/>
        <v>0</v>
      </c>
      <c r="AR374" s="1250"/>
      <c r="AS374" s="1250"/>
      <c r="AT374" s="1250">
        <f t="shared" si="224"/>
        <v>0</v>
      </c>
      <c r="AV374" s="74" t="str">
        <f t="shared" si="217"/>
        <v>DECKING AND PATIOS</v>
      </c>
      <c r="AW374" s="307"/>
      <c r="AX374" s="99"/>
      <c r="AY374" s="99"/>
      <c r="AZ374" s="305"/>
      <c r="BA374" s="28">
        <f t="shared" si="225"/>
        <v>0</v>
      </c>
      <c r="BB374" s="28">
        <f t="shared" si="229"/>
        <v>0</v>
      </c>
      <c r="BC374" s="28">
        <f t="shared" si="230"/>
        <v>0</v>
      </c>
      <c r="BD374" s="28">
        <f t="shared" si="226"/>
        <v>0</v>
      </c>
      <c r="BE374" s="28">
        <f t="shared" si="231"/>
        <v>0</v>
      </c>
      <c r="BF374" s="28">
        <f t="shared" si="218"/>
        <v>0</v>
      </c>
      <c r="BG374" s="28">
        <f t="shared" si="219"/>
        <v>0</v>
      </c>
      <c r="BI374" s="66">
        <f t="shared" si="232"/>
        <v>0</v>
      </c>
      <c r="BJ374" s="66">
        <f t="shared" si="227"/>
        <v>0</v>
      </c>
      <c r="BK374" s="66">
        <f t="shared" si="233"/>
        <v>0</v>
      </c>
    </row>
    <row r="375" spans="1:63" ht="17.350000000000001" hidden="1" customHeight="1">
      <c r="A375" s="95"/>
      <c r="B375" s="1251"/>
      <c r="C375" s="1251"/>
      <c r="D375" s="1252" t="s">
        <v>467</v>
      </c>
      <c r="E375" s="1252"/>
      <c r="F375" s="1252"/>
      <c r="G375" s="1252"/>
      <c r="H375" s="1252"/>
      <c r="I375" s="1252"/>
      <c r="J375" s="1252"/>
      <c r="K375" s="1252"/>
      <c r="L375" s="1252"/>
      <c r="M375" s="1252"/>
      <c r="N375" s="1252"/>
      <c r="O375" s="1252"/>
      <c r="P375" s="1242"/>
      <c r="Q375" s="1242"/>
      <c r="R375" s="1243"/>
      <c r="S375" s="1242" t="s">
        <v>8</v>
      </c>
      <c r="T375" s="1242"/>
      <c r="U375" s="1244">
        <v>1.5</v>
      </c>
      <c r="V375" s="1245"/>
      <c r="W375" s="1245"/>
      <c r="X375" s="1245">
        <v>1.25</v>
      </c>
      <c r="Y375" s="1245"/>
      <c r="Z375" s="1245"/>
      <c r="AA375" s="1246"/>
      <c r="AB375" s="1247"/>
      <c r="AC375" s="1244"/>
      <c r="AD375" s="1248">
        <f t="shared" si="220"/>
        <v>0</v>
      </c>
      <c r="AE375" s="1248"/>
      <c r="AF375" s="1248"/>
      <c r="AG375" s="1248">
        <f t="shared" si="228"/>
        <v>0</v>
      </c>
      <c r="AH375" s="1248"/>
      <c r="AI375" s="1248"/>
      <c r="AJ375" s="1248">
        <f t="shared" si="221"/>
        <v>0</v>
      </c>
      <c r="AK375" s="1248"/>
      <c r="AL375" s="1248"/>
      <c r="AM375" s="1249">
        <f t="shared" si="222"/>
        <v>0</v>
      </c>
      <c r="AN375" s="1249"/>
      <c r="AO375" s="1249"/>
      <c r="AP375" s="1249"/>
      <c r="AQ375" s="1250">
        <f t="shared" si="223"/>
        <v>0</v>
      </c>
      <c r="AR375" s="1250"/>
      <c r="AS375" s="1250"/>
      <c r="AT375" s="1250">
        <f t="shared" si="224"/>
        <v>0</v>
      </c>
      <c r="AV375" s="74" t="str">
        <f t="shared" si="217"/>
        <v>DECKING AND PATIOS</v>
      </c>
      <c r="AW375" s="307"/>
      <c r="AX375" s="99"/>
      <c r="AY375" s="99"/>
      <c r="AZ375" s="305"/>
      <c r="BA375" s="28">
        <f t="shared" si="225"/>
        <v>0</v>
      </c>
      <c r="BB375" s="28">
        <f t="shared" si="229"/>
        <v>0</v>
      </c>
      <c r="BC375" s="28">
        <f t="shared" si="230"/>
        <v>0</v>
      </c>
      <c r="BD375" s="28">
        <f t="shared" si="226"/>
        <v>0</v>
      </c>
      <c r="BE375" s="28">
        <f t="shared" si="231"/>
        <v>0</v>
      </c>
      <c r="BF375" s="28">
        <f t="shared" si="218"/>
        <v>0</v>
      </c>
      <c r="BG375" s="28">
        <f t="shared" si="219"/>
        <v>0</v>
      </c>
      <c r="BI375" s="66">
        <f t="shared" si="232"/>
        <v>0</v>
      </c>
      <c r="BJ375" s="66">
        <f t="shared" si="227"/>
        <v>0</v>
      </c>
      <c r="BK375" s="66">
        <f t="shared" si="233"/>
        <v>0</v>
      </c>
    </row>
    <row r="376" spans="1:63" ht="17.350000000000001" hidden="1" customHeight="1">
      <c r="A376" s="95"/>
      <c r="B376" s="1239"/>
      <c r="C376" s="1240"/>
      <c r="D376" s="1252"/>
      <c r="E376" s="1252"/>
      <c r="F376" s="1252"/>
      <c r="G376" s="1252"/>
      <c r="H376" s="1252"/>
      <c r="I376" s="1252"/>
      <c r="J376" s="1252"/>
      <c r="K376" s="1252"/>
      <c r="L376" s="1252"/>
      <c r="M376" s="1252"/>
      <c r="N376" s="1252"/>
      <c r="O376" s="1252"/>
      <c r="P376" s="1242"/>
      <c r="Q376" s="1242"/>
      <c r="R376" s="1243"/>
      <c r="S376" s="1242"/>
      <c r="T376" s="1242"/>
      <c r="U376" s="1244"/>
      <c r="V376" s="1245"/>
      <c r="W376" s="1245"/>
      <c r="X376" s="1245"/>
      <c r="Y376" s="1245"/>
      <c r="Z376" s="1245"/>
      <c r="AA376" s="1246"/>
      <c r="AB376" s="1247"/>
      <c r="AC376" s="1244"/>
      <c r="AD376" s="1248">
        <f t="shared" si="220"/>
        <v>0</v>
      </c>
      <c r="AE376" s="1248"/>
      <c r="AF376" s="1248"/>
      <c r="AG376" s="1248">
        <f t="shared" si="228"/>
        <v>0</v>
      </c>
      <c r="AH376" s="1248"/>
      <c r="AI376" s="1248"/>
      <c r="AJ376" s="1248">
        <f t="shared" si="221"/>
        <v>0</v>
      </c>
      <c r="AK376" s="1248"/>
      <c r="AL376" s="1248"/>
      <c r="AM376" s="1249">
        <f t="shared" si="222"/>
        <v>0</v>
      </c>
      <c r="AN376" s="1249"/>
      <c r="AO376" s="1249"/>
      <c r="AP376" s="1249"/>
      <c r="AQ376" s="1250">
        <f t="shared" si="223"/>
        <v>0</v>
      </c>
      <c r="AR376" s="1250"/>
      <c r="AS376" s="1250"/>
      <c r="AT376" s="1250">
        <f t="shared" si="224"/>
        <v>0</v>
      </c>
      <c r="AV376" s="74" t="str">
        <f t="shared" si="217"/>
        <v>DECKING AND PATIOS</v>
      </c>
      <c r="AW376" s="307"/>
      <c r="AX376" s="99"/>
      <c r="AY376" s="99"/>
      <c r="AZ376" s="305"/>
      <c r="BA376" s="28">
        <f t="shared" si="225"/>
        <v>0</v>
      </c>
      <c r="BB376" s="28">
        <f t="shared" si="229"/>
        <v>0</v>
      </c>
      <c r="BC376" s="28">
        <f t="shared" si="230"/>
        <v>0</v>
      </c>
      <c r="BD376" s="28">
        <f t="shared" si="226"/>
        <v>0</v>
      </c>
      <c r="BE376" s="28">
        <f t="shared" ref="BE376:BE397" si="234">SUM(BA376:BC376)</f>
        <v>0</v>
      </c>
      <c r="BF376" s="28">
        <f t="shared" si="218"/>
        <v>0</v>
      </c>
      <c r="BG376" s="28">
        <f t="shared" si="219"/>
        <v>0</v>
      </c>
      <c r="BI376" s="66">
        <f t="shared" si="232"/>
        <v>0</v>
      </c>
      <c r="BJ376" s="66">
        <f t="shared" si="227"/>
        <v>0</v>
      </c>
      <c r="BK376" s="66">
        <f t="shared" si="233"/>
        <v>0</v>
      </c>
    </row>
    <row r="377" spans="1:63" ht="17.350000000000001" hidden="1" customHeight="1">
      <c r="A377" s="95"/>
      <c r="B377" s="1239"/>
      <c r="C377" s="1240"/>
      <c r="D377" s="1252"/>
      <c r="E377" s="1252"/>
      <c r="F377" s="1252"/>
      <c r="G377" s="1252"/>
      <c r="H377" s="1252"/>
      <c r="I377" s="1252"/>
      <c r="J377" s="1252"/>
      <c r="K377" s="1252"/>
      <c r="L377" s="1252"/>
      <c r="M377" s="1252"/>
      <c r="N377" s="1252"/>
      <c r="O377" s="1252"/>
      <c r="P377" s="1242"/>
      <c r="Q377" s="1242"/>
      <c r="R377" s="1243"/>
      <c r="S377" s="1242"/>
      <c r="T377" s="1242"/>
      <c r="U377" s="1244"/>
      <c r="V377" s="1245"/>
      <c r="W377" s="1245"/>
      <c r="X377" s="1245"/>
      <c r="Y377" s="1245"/>
      <c r="Z377" s="1245"/>
      <c r="AA377" s="1246"/>
      <c r="AB377" s="1247"/>
      <c r="AC377" s="1244"/>
      <c r="AD377" s="1248">
        <f t="shared" si="220"/>
        <v>0</v>
      </c>
      <c r="AE377" s="1248"/>
      <c r="AF377" s="1248"/>
      <c r="AG377" s="1248">
        <f t="shared" si="228"/>
        <v>0</v>
      </c>
      <c r="AH377" s="1248"/>
      <c r="AI377" s="1248"/>
      <c r="AJ377" s="1248">
        <f t="shared" si="221"/>
        <v>0</v>
      </c>
      <c r="AK377" s="1248"/>
      <c r="AL377" s="1248"/>
      <c r="AM377" s="1249">
        <f t="shared" si="222"/>
        <v>0</v>
      </c>
      <c r="AN377" s="1249"/>
      <c r="AO377" s="1249"/>
      <c r="AP377" s="1249"/>
      <c r="AQ377" s="1250">
        <f t="shared" si="223"/>
        <v>0</v>
      </c>
      <c r="AR377" s="1250"/>
      <c r="AS377" s="1250"/>
      <c r="AT377" s="1250">
        <f t="shared" si="224"/>
        <v>0</v>
      </c>
      <c r="AV377" s="74" t="str">
        <f t="shared" si="217"/>
        <v>DECKING AND PATIOS</v>
      </c>
      <c r="AW377" s="307"/>
      <c r="AX377" s="99"/>
      <c r="AY377" s="99"/>
      <c r="AZ377" s="305"/>
      <c r="BA377" s="28">
        <f t="shared" si="225"/>
        <v>0</v>
      </c>
      <c r="BB377" s="28">
        <f t="shared" si="229"/>
        <v>0</v>
      </c>
      <c r="BC377" s="28">
        <f t="shared" si="230"/>
        <v>0</v>
      </c>
      <c r="BD377" s="28">
        <f t="shared" si="226"/>
        <v>0</v>
      </c>
      <c r="BE377" s="28">
        <f t="shared" si="234"/>
        <v>0</v>
      </c>
      <c r="BF377" s="28">
        <f t="shared" si="218"/>
        <v>0</v>
      </c>
      <c r="BG377" s="28">
        <f t="shared" si="219"/>
        <v>0</v>
      </c>
      <c r="BI377" s="66">
        <f t="shared" si="232"/>
        <v>0</v>
      </c>
      <c r="BJ377" s="66">
        <f t="shared" si="227"/>
        <v>0</v>
      </c>
      <c r="BK377" s="66">
        <f t="shared" si="233"/>
        <v>0</v>
      </c>
    </row>
    <row r="378" spans="1:63" ht="17.350000000000001" hidden="1" customHeight="1">
      <c r="A378" s="95"/>
      <c r="B378" s="1239"/>
      <c r="C378" s="1240"/>
      <c r="D378" s="1252"/>
      <c r="E378" s="1252"/>
      <c r="F378" s="1252"/>
      <c r="G378" s="1252"/>
      <c r="H378" s="1252"/>
      <c r="I378" s="1252"/>
      <c r="J378" s="1252"/>
      <c r="K378" s="1252"/>
      <c r="L378" s="1252"/>
      <c r="M378" s="1252"/>
      <c r="N378" s="1252"/>
      <c r="O378" s="1252"/>
      <c r="P378" s="1242"/>
      <c r="Q378" s="1242"/>
      <c r="R378" s="1243"/>
      <c r="S378" s="1242"/>
      <c r="T378" s="1242"/>
      <c r="U378" s="1244"/>
      <c r="V378" s="1245"/>
      <c r="W378" s="1245"/>
      <c r="X378" s="1245"/>
      <c r="Y378" s="1245"/>
      <c r="Z378" s="1245"/>
      <c r="AA378" s="1246"/>
      <c r="AB378" s="1247"/>
      <c r="AC378" s="1244"/>
      <c r="AD378" s="1248">
        <f>((P378*U378)-AM378)</f>
        <v>0</v>
      </c>
      <c r="AE378" s="1248"/>
      <c r="AF378" s="1248"/>
      <c r="AG378" s="1248">
        <f t="shared" si="228"/>
        <v>0</v>
      </c>
      <c r="AH378" s="1248"/>
      <c r="AI378" s="1248"/>
      <c r="AJ378" s="1248">
        <f>P378*AA378</f>
        <v>0</v>
      </c>
      <c r="AK378" s="1248"/>
      <c r="AL378" s="1248"/>
      <c r="AM378" s="1249">
        <f t="shared" si="222"/>
        <v>0</v>
      </c>
      <c r="AN378" s="1249"/>
      <c r="AO378" s="1249"/>
      <c r="AP378" s="1249"/>
      <c r="AQ378" s="1250">
        <f>SUM(AD378:AL378)</f>
        <v>0</v>
      </c>
      <c r="AR378" s="1250"/>
      <c r="AS378" s="1250"/>
      <c r="AT378" s="1250">
        <f>SUM(AD378:AL378)</f>
        <v>0</v>
      </c>
      <c r="AV378" s="74" t="str">
        <f t="shared" si="217"/>
        <v>DECKING AND PATIOS</v>
      </c>
      <c r="AW378" s="307"/>
      <c r="AX378" s="99"/>
      <c r="AY378" s="99"/>
      <c r="AZ378" s="305"/>
      <c r="BA378" s="28">
        <f>AD378</f>
        <v>0</v>
      </c>
      <c r="BB378" s="28">
        <f>AG378</f>
        <v>0</v>
      </c>
      <c r="BC378" s="28">
        <f>AJ378</f>
        <v>0</v>
      </c>
      <c r="BD378" s="28">
        <f>IF(B378="x",1,0)</f>
        <v>0</v>
      </c>
      <c r="BE378" s="28">
        <f t="shared" si="234"/>
        <v>0</v>
      </c>
      <c r="BF378" s="28">
        <f>AQ378</f>
        <v>0</v>
      </c>
      <c r="BG378" s="28">
        <f>AM378</f>
        <v>0</v>
      </c>
      <c r="BI378" s="66">
        <f>AD378</f>
        <v>0</v>
      </c>
      <c r="BJ378" s="66">
        <f>AM378</f>
        <v>0</v>
      </c>
      <c r="BK378" s="66">
        <f>BJ378+BI378</f>
        <v>0</v>
      </c>
    </row>
    <row r="379" spans="1:63" ht="17.350000000000001" hidden="1" customHeight="1">
      <c r="A379" s="95"/>
      <c r="B379" s="1239"/>
      <c r="C379" s="1240"/>
      <c r="D379" s="1252"/>
      <c r="E379" s="1252"/>
      <c r="F379" s="1252"/>
      <c r="G379" s="1252"/>
      <c r="H379" s="1252"/>
      <c r="I379" s="1252"/>
      <c r="J379" s="1252"/>
      <c r="K379" s="1252"/>
      <c r="L379" s="1252"/>
      <c r="M379" s="1252"/>
      <c r="N379" s="1252"/>
      <c r="O379" s="1252"/>
      <c r="P379" s="1242"/>
      <c r="Q379" s="1242"/>
      <c r="R379" s="1243"/>
      <c r="S379" s="1242"/>
      <c r="T379" s="1242"/>
      <c r="U379" s="1244"/>
      <c r="V379" s="1245"/>
      <c r="W379" s="1245"/>
      <c r="X379" s="1245"/>
      <c r="Y379" s="1245"/>
      <c r="Z379" s="1245"/>
      <c r="AA379" s="1246"/>
      <c r="AB379" s="1247"/>
      <c r="AC379" s="1244"/>
      <c r="AD379" s="1248">
        <f>((P379*U379)-AM379)</f>
        <v>0</v>
      </c>
      <c r="AE379" s="1248"/>
      <c r="AF379" s="1248"/>
      <c r="AG379" s="1248">
        <f t="shared" si="228"/>
        <v>0</v>
      </c>
      <c r="AH379" s="1248"/>
      <c r="AI379" s="1248"/>
      <c r="AJ379" s="1248">
        <f>P379*AA379</f>
        <v>0</v>
      </c>
      <c r="AK379" s="1248"/>
      <c r="AL379" s="1248"/>
      <c r="AM379" s="1249">
        <f t="shared" si="222"/>
        <v>0</v>
      </c>
      <c r="AN379" s="1249"/>
      <c r="AO379" s="1249"/>
      <c r="AP379" s="1249"/>
      <c r="AQ379" s="1250">
        <f>SUM(AD379:AL379)</f>
        <v>0</v>
      </c>
      <c r="AR379" s="1250"/>
      <c r="AS379" s="1250"/>
      <c r="AT379" s="1250">
        <f>SUM(AD379:AL379)</f>
        <v>0</v>
      </c>
      <c r="AV379" s="74" t="str">
        <f t="shared" si="217"/>
        <v>DECKING AND PATIOS</v>
      </c>
      <c r="AW379" s="307"/>
      <c r="AX379" s="99"/>
      <c r="AY379" s="99"/>
      <c r="AZ379" s="305"/>
      <c r="BA379" s="28">
        <f>AD379</f>
        <v>0</v>
      </c>
      <c r="BB379" s="28">
        <f>AG379</f>
        <v>0</v>
      </c>
      <c r="BC379" s="28">
        <f>AJ379</f>
        <v>0</v>
      </c>
      <c r="BD379" s="28">
        <f>IF(B379="x",1,0)</f>
        <v>0</v>
      </c>
      <c r="BE379" s="28">
        <f t="shared" si="234"/>
        <v>0</v>
      </c>
      <c r="BF379" s="28">
        <f>AQ379</f>
        <v>0</v>
      </c>
      <c r="BG379" s="28">
        <f>AM379</f>
        <v>0</v>
      </c>
      <c r="BI379" s="66">
        <f>AD379</f>
        <v>0</v>
      </c>
      <c r="BJ379" s="66">
        <f>AM379</f>
        <v>0</v>
      </c>
      <c r="BK379" s="66">
        <f>BJ379+BI379</f>
        <v>0</v>
      </c>
    </row>
    <row r="380" spans="1:63" ht="17.350000000000001" hidden="1" customHeight="1">
      <c r="A380" s="95"/>
      <c r="B380" s="1239"/>
      <c r="C380" s="1240"/>
      <c r="D380" s="1252"/>
      <c r="E380" s="1252"/>
      <c r="F380" s="1252"/>
      <c r="G380" s="1252"/>
      <c r="H380" s="1252"/>
      <c r="I380" s="1252"/>
      <c r="J380" s="1252"/>
      <c r="K380" s="1252"/>
      <c r="L380" s="1252"/>
      <c r="M380" s="1252"/>
      <c r="N380" s="1252"/>
      <c r="O380" s="1252"/>
      <c r="P380" s="1242"/>
      <c r="Q380" s="1242"/>
      <c r="R380" s="1243"/>
      <c r="S380" s="1242"/>
      <c r="T380" s="1242"/>
      <c r="U380" s="1244"/>
      <c r="V380" s="1245"/>
      <c r="W380" s="1245"/>
      <c r="X380" s="1245"/>
      <c r="Y380" s="1245"/>
      <c r="Z380" s="1245"/>
      <c r="AA380" s="1246"/>
      <c r="AB380" s="1247"/>
      <c r="AC380" s="1244"/>
      <c r="AD380" s="1248">
        <f t="shared" ref="AD380:AD385" si="235">((P380*U380)-AM380)</f>
        <v>0</v>
      </c>
      <c r="AE380" s="1248"/>
      <c r="AF380" s="1248"/>
      <c r="AG380" s="1248">
        <f t="shared" si="228"/>
        <v>0</v>
      </c>
      <c r="AH380" s="1248"/>
      <c r="AI380" s="1248"/>
      <c r="AJ380" s="1248">
        <f t="shared" ref="AJ380:AJ385" si="236">P380*AA380</f>
        <v>0</v>
      </c>
      <c r="AK380" s="1248"/>
      <c r="AL380" s="1248"/>
      <c r="AM380" s="1249">
        <f t="shared" si="222"/>
        <v>0</v>
      </c>
      <c r="AN380" s="1249"/>
      <c r="AO380" s="1249"/>
      <c r="AP380" s="1249"/>
      <c r="AQ380" s="1250">
        <f t="shared" ref="AQ380:AQ385" si="237">SUM(AD380:AL380)</f>
        <v>0</v>
      </c>
      <c r="AR380" s="1250"/>
      <c r="AS380" s="1250"/>
      <c r="AT380" s="1250">
        <f t="shared" ref="AT380:AT385" si="238">SUM(AD380:AL380)</f>
        <v>0</v>
      </c>
      <c r="AV380" s="74" t="str">
        <f t="shared" si="217"/>
        <v>DECKING AND PATIOS</v>
      </c>
      <c r="AW380" s="307"/>
      <c r="AX380" s="99"/>
      <c r="AY380" s="99"/>
      <c r="AZ380" s="305"/>
      <c r="BA380" s="28">
        <f t="shared" ref="BA380:BA385" si="239">AD380</f>
        <v>0</v>
      </c>
      <c r="BB380" s="28">
        <f t="shared" ref="BB380:BB385" si="240">AG380</f>
        <v>0</v>
      </c>
      <c r="BC380" s="28">
        <f t="shared" ref="BC380:BC385" si="241">AJ380</f>
        <v>0</v>
      </c>
      <c r="BD380" s="28">
        <f t="shared" ref="BD380:BD385" si="242">IF(B380="x",1,0)</f>
        <v>0</v>
      </c>
      <c r="BE380" s="28">
        <f t="shared" si="234"/>
        <v>0</v>
      </c>
      <c r="BF380" s="28">
        <f t="shared" ref="BF380:BF385" si="243">AQ380</f>
        <v>0</v>
      </c>
      <c r="BG380" s="28">
        <f t="shared" ref="BG380:BG385" si="244">AM380</f>
        <v>0</v>
      </c>
      <c r="BI380" s="66">
        <f t="shared" ref="BI380:BI385" si="245">AD380</f>
        <v>0</v>
      </c>
      <c r="BJ380" s="66">
        <f t="shared" ref="BJ380:BJ385" si="246">AM380</f>
        <v>0</v>
      </c>
      <c r="BK380" s="66">
        <f t="shared" ref="BK380:BK385" si="247">BJ380+BI380</f>
        <v>0</v>
      </c>
    </row>
    <row r="381" spans="1:63" ht="17.350000000000001" hidden="1" customHeight="1">
      <c r="A381" s="95"/>
      <c r="B381" s="1239"/>
      <c r="C381" s="1240"/>
      <c r="D381" s="1252"/>
      <c r="E381" s="1252"/>
      <c r="F381" s="1252"/>
      <c r="G381" s="1252"/>
      <c r="H381" s="1252"/>
      <c r="I381" s="1252"/>
      <c r="J381" s="1252"/>
      <c r="K381" s="1252"/>
      <c r="L381" s="1252"/>
      <c r="M381" s="1252"/>
      <c r="N381" s="1252"/>
      <c r="O381" s="1252"/>
      <c r="P381" s="1242"/>
      <c r="Q381" s="1242"/>
      <c r="R381" s="1243"/>
      <c r="S381" s="1242"/>
      <c r="T381" s="1242"/>
      <c r="U381" s="1244"/>
      <c r="V381" s="1245"/>
      <c r="W381" s="1245"/>
      <c r="X381" s="1245"/>
      <c r="Y381" s="1245"/>
      <c r="Z381" s="1245"/>
      <c r="AA381" s="1246"/>
      <c r="AB381" s="1247"/>
      <c r="AC381" s="1244"/>
      <c r="AD381" s="1248">
        <f t="shared" si="235"/>
        <v>0</v>
      </c>
      <c r="AE381" s="1248"/>
      <c r="AF381" s="1248"/>
      <c r="AG381" s="1248">
        <f t="shared" si="228"/>
        <v>0</v>
      </c>
      <c r="AH381" s="1248"/>
      <c r="AI381" s="1248"/>
      <c r="AJ381" s="1248">
        <f t="shared" si="236"/>
        <v>0</v>
      </c>
      <c r="AK381" s="1248"/>
      <c r="AL381" s="1248"/>
      <c r="AM381" s="1249">
        <f t="shared" si="222"/>
        <v>0</v>
      </c>
      <c r="AN381" s="1249"/>
      <c r="AO381" s="1249"/>
      <c r="AP381" s="1249"/>
      <c r="AQ381" s="1250">
        <f t="shared" si="237"/>
        <v>0</v>
      </c>
      <c r="AR381" s="1250"/>
      <c r="AS381" s="1250"/>
      <c r="AT381" s="1250">
        <f t="shared" si="238"/>
        <v>0</v>
      </c>
      <c r="AV381" s="74" t="str">
        <f t="shared" si="217"/>
        <v>DECKING AND PATIOS</v>
      </c>
      <c r="AW381" s="307"/>
      <c r="AX381" s="99"/>
      <c r="AY381" s="99"/>
      <c r="AZ381" s="305"/>
      <c r="BA381" s="28">
        <f t="shared" si="239"/>
        <v>0</v>
      </c>
      <c r="BB381" s="28">
        <f t="shared" si="240"/>
        <v>0</v>
      </c>
      <c r="BC381" s="28">
        <f t="shared" si="241"/>
        <v>0</v>
      </c>
      <c r="BD381" s="28">
        <f t="shared" si="242"/>
        <v>0</v>
      </c>
      <c r="BE381" s="28">
        <f t="shared" si="234"/>
        <v>0</v>
      </c>
      <c r="BF381" s="28">
        <f t="shared" si="243"/>
        <v>0</v>
      </c>
      <c r="BG381" s="28">
        <f t="shared" si="244"/>
        <v>0</v>
      </c>
      <c r="BI381" s="66">
        <f t="shared" si="245"/>
        <v>0</v>
      </c>
      <c r="BJ381" s="66">
        <f t="shared" si="246"/>
        <v>0</v>
      </c>
      <c r="BK381" s="66">
        <f t="shared" si="247"/>
        <v>0</v>
      </c>
    </row>
    <row r="382" spans="1:63" ht="17.350000000000001" hidden="1" customHeight="1">
      <c r="A382" s="95"/>
      <c r="B382" s="1239"/>
      <c r="C382" s="1240"/>
      <c r="D382" s="1252"/>
      <c r="E382" s="1252"/>
      <c r="F382" s="1252"/>
      <c r="G382" s="1252"/>
      <c r="H382" s="1252"/>
      <c r="I382" s="1252"/>
      <c r="J382" s="1252"/>
      <c r="K382" s="1252"/>
      <c r="L382" s="1252"/>
      <c r="M382" s="1252"/>
      <c r="N382" s="1252"/>
      <c r="O382" s="1252"/>
      <c r="P382" s="1242"/>
      <c r="Q382" s="1242"/>
      <c r="R382" s="1243"/>
      <c r="S382" s="1242"/>
      <c r="T382" s="1242"/>
      <c r="U382" s="1244"/>
      <c r="V382" s="1245"/>
      <c r="W382" s="1245"/>
      <c r="X382" s="1245"/>
      <c r="Y382" s="1245"/>
      <c r="Z382" s="1245"/>
      <c r="AA382" s="1246"/>
      <c r="AB382" s="1247"/>
      <c r="AC382" s="1244"/>
      <c r="AD382" s="1248">
        <f t="shared" si="235"/>
        <v>0</v>
      </c>
      <c r="AE382" s="1248"/>
      <c r="AF382" s="1248"/>
      <c r="AG382" s="1248">
        <f t="shared" si="228"/>
        <v>0</v>
      </c>
      <c r="AH382" s="1248"/>
      <c r="AI382" s="1248"/>
      <c r="AJ382" s="1248">
        <f t="shared" si="236"/>
        <v>0</v>
      </c>
      <c r="AK382" s="1248"/>
      <c r="AL382" s="1248"/>
      <c r="AM382" s="1249">
        <f t="shared" si="222"/>
        <v>0</v>
      </c>
      <c r="AN382" s="1249"/>
      <c r="AO382" s="1249"/>
      <c r="AP382" s="1249"/>
      <c r="AQ382" s="1250">
        <f t="shared" si="237"/>
        <v>0</v>
      </c>
      <c r="AR382" s="1250"/>
      <c r="AS382" s="1250"/>
      <c r="AT382" s="1250">
        <f t="shared" si="238"/>
        <v>0</v>
      </c>
      <c r="AV382" s="74" t="str">
        <f t="shared" si="217"/>
        <v>DECKING AND PATIOS</v>
      </c>
      <c r="AW382" s="307"/>
      <c r="AX382" s="99"/>
      <c r="AY382" s="99"/>
      <c r="AZ382" s="305"/>
      <c r="BA382" s="28">
        <f t="shared" si="239"/>
        <v>0</v>
      </c>
      <c r="BB382" s="28">
        <f t="shared" si="240"/>
        <v>0</v>
      </c>
      <c r="BC382" s="28">
        <f t="shared" si="241"/>
        <v>0</v>
      </c>
      <c r="BD382" s="28">
        <f t="shared" si="242"/>
        <v>0</v>
      </c>
      <c r="BE382" s="28">
        <f t="shared" si="234"/>
        <v>0</v>
      </c>
      <c r="BF382" s="28">
        <f t="shared" si="243"/>
        <v>0</v>
      </c>
      <c r="BG382" s="28">
        <f t="shared" si="244"/>
        <v>0</v>
      </c>
      <c r="BI382" s="66">
        <f t="shared" si="245"/>
        <v>0</v>
      </c>
      <c r="BJ382" s="66">
        <f t="shared" si="246"/>
        <v>0</v>
      </c>
      <c r="BK382" s="66">
        <f t="shared" si="247"/>
        <v>0</v>
      </c>
    </row>
    <row r="383" spans="1:63" ht="17.350000000000001" hidden="1" customHeight="1">
      <c r="A383" s="95"/>
      <c r="B383" s="1239"/>
      <c r="C383" s="1240"/>
      <c r="D383" s="1252"/>
      <c r="E383" s="1252"/>
      <c r="F383" s="1252"/>
      <c r="G383" s="1252"/>
      <c r="H383" s="1252"/>
      <c r="I383" s="1252"/>
      <c r="J383" s="1252"/>
      <c r="K383" s="1252"/>
      <c r="L383" s="1252"/>
      <c r="M383" s="1252"/>
      <c r="N383" s="1252"/>
      <c r="O383" s="1252"/>
      <c r="P383" s="1242"/>
      <c r="Q383" s="1242"/>
      <c r="R383" s="1243"/>
      <c r="S383" s="1242"/>
      <c r="T383" s="1242"/>
      <c r="U383" s="1244"/>
      <c r="V383" s="1245"/>
      <c r="W383" s="1245"/>
      <c r="X383" s="1245"/>
      <c r="Y383" s="1245"/>
      <c r="Z383" s="1245"/>
      <c r="AA383" s="1246"/>
      <c r="AB383" s="1247"/>
      <c r="AC383" s="1244"/>
      <c r="AD383" s="1248">
        <f t="shared" si="235"/>
        <v>0</v>
      </c>
      <c r="AE383" s="1248"/>
      <c r="AF383" s="1248"/>
      <c r="AG383" s="1248">
        <f t="shared" si="228"/>
        <v>0</v>
      </c>
      <c r="AH383" s="1248"/>
      <c r="AI383" s="1248"/>
      <c r="AJ383" s="1248">
        <f t="shared" si="236"/>
        <v>0</v>
      </c>
      <c r="AK383" s="1248"/>
      <c r="AL383" s="1248"/>
      <c r="AM383" s="1249">
        <f t="shared" si="222"/>
        <v>0</v>
      </c>
      <c r="AN383" s="1249"/>
      <c r="AO383" s="1249"/>
      <c r="AP383" s="1249"/>
      <c r="AQ383" s="1250">
        <f t="shared" si="237"/>
        <v>0</v>
      </c>
      <c r="AR383" s="1250"/>
      <c r="AS383" s="1250"/>
      <c r="AT383" s="1250">
        <f t="shared" si="238"/>
        <v>0</v>
      </c>
      <c r="AV383" s="74" t="str">
        <f t="shared" si="217"/>
        <v>DECKING AND PATIOS</v>
      </c>
      <c r="AW383" s="307"/>
      <c r="AX383" s="99"/>
      <c r="AY383" s="99"/>
      <c r="AZ383" s="305"/>
      <c r="BA383" s="28">
        <f t="shared" si="239"/>
        <v>0</v>
      </c>
      <c r="BB383" s="28">
        <f t="shared" si="240"/>
        <v>0</v>
      </c>
      <c r="BC383" s="28">
        <f t="shared" si="241"/>
        <v>0</v>
      </c>
      <c r="BD383" s="28">
        <f t="shared" si="242"/>
        <v>0</v>
      </c>
      <c r="BE383" s="28">
        <f t="shared" si="234"/>
        <v>0</v>
      </c>
      <c r="BF383" s="28">
        <f t="shared" si="243"/>
        <v>0</v>
      </c>
      <c r="BG383" s="28">
        <f t="shared" si="244"/>
        <v>0</v>
      </c>
      <c r="BI383" s="66">
        <f t="shared" si="245"/>
        <v>0</v>
      </c>
      <c r="BJ383" s="66">
        <f t="shared" si="246"/>
        <v>0</v>
      </c>
      <c r="BK383" s="66">
        <f t="shared" si="247"/>
        <v>0</v>
      </c>
    </row>
    <row r="384" spans="1:63" ht="17.350000000000001" hidden="1" customHeight="1">
      <c r="A384" s="95"/>
      <c r="B384" s="1239"/>
      <c r="C384" s="1240"/>
      <c r="D384" s="1252"/>
      <c r="E384" s="1252"/>
      <c r="F384" s="1252"/>
      <c r="G384" s="1252"/>
      <c r="H384" s="1252"/>
      <c r="I384" s="1252"/>
      <c r="J384" s="1252"/>
      <c r="K384" s="1252"/>
      <c r="L384" s="1252"/>
      <c r="M384" s="1252"/>
      <c r="N384" s="1252"/>
      <c r="O384" s="1252"/>
      <c r="P384" s="1242"/>
      <c r="Q384" s="1242"/>
      <c r="R384" s="1243"/>
      <c r="S384" s="1242"/>
      <c r="T384" s="1242"/>
      <c r="U384" s="1244"/>
      <c r="V384" s="1245"/>
      <c r="W384" s="1245"/>
      <c r="X384" s="1245"/>
      <c r="Y384" s="1245"/>
      <c r="Z384" s="1245"/>
      <c r="AA384" s="1246"/>
      <c r="AB384" s="1247"/>
      <c r="AC384" s="1244"/>
      <c r="AD384" s="1248">
        <f t="shared" si="235"/>
        <v>0</v>
      </c>
      <c r="AE384" s="1248"/>
      <c r="AF384" s="1248"/>
      <c r="AG384" s="1248">
        <f t="shared" si="228"/>
        <v>0</v>
      </c>
      <c r="AH384" s="1248"/>
      <c r="AI384" s="1248"/>
      <c r="AJ384" s="1248">
        <f t="shared" si="236"/>
        <v>0</v>
      </c>
      <c r="AK384" s="1248"/>
      <c r="AL384" s="1248"/>
      <c r="AM384" s="1249">
        <f t="shared" si="222"/>
        <v>0</v>
      </c>
      <c r="AN384" s="1249"/>
      <c r="AO384" s="1249"/>
      <c r="AP384" s="1249"/>
      <c r="AQ384" s="1250">
        <f t="shared" si="237"/>
        <v>0</v>
      </c>
      <c r="AR384" s="1250"/>
      <c r="AS384" s="1250"/>
      <c r="AT384" s="1250">
        <f t="shared" si="238"/>
        <v>0</v>
      </c>
      <c r="AV384" s="74" t="str">
        <f t="shared" si="217"/>
        <v>DECKING AND PATIOS</v>
      </c>
      <c r="AW384" s="307"/>
      <c r="AX384" s="99"/>
      <c r="AY384" s="99"/>
      <c r="AZ384" s="305"/>
      <c r="BA384" s="28">
        <f t="shared" si="239"/>
        <v>0</v>
      </c>
      <c r="BB384" s="28">
        <f t="shared" si="240"/>
        <v>0</v>
      </c>
      <c r="BC384" s="28">
        <f t="shared" si="241"/>
        <v>0</v>
      </c>
      <c r="BD384" s="28">
        <f t="shared" si="242"/>
        <v>0</v>
      </c>
      <c r="BE384" s="28">
        <f t="shared" si="234"/>
        <v>0</v>
      </c>
      <c r="BF384" s="28">
        <f t="shared" si="243"/>
        <v>0</v>
      </c>
      <c r="BG384" s="28">
        <f t="shared" si="244"/>
        <v>0</v>
      </c>
      <c r="BI384" s="66">
        <f t="shared" si="245"/>
        <v>0</v>
      </c>
      <c r="BJ384" s="66">
        <f t="shared" si="246"/>
        <v>0</v>
      </c>
      <c r="BK384" s="66">
        <f t="shared" si="247"/>
        <v>0</v>
      </c>
    </row>
    <row r="385" spans="1:63" ht="17.350000000000001" hidden="1" customHeight="1">
      <c r="A385" s="95"/>
      <c r="B385" s="1239"/>
      <c r="C385" s="1240"/>
      <c r="D385" s="1252"/>
      <c r="E385" s="1252"/>
      <c r="F385" s="1252"/>
      <c r="G385" s="1252"/>
      <c r="H385" s="1252"/>
      <c r="I385" s="1252"/>
      <c r="J385" s="1252"/>
      <c r="K385" s="1252"/>
      <c r="L385" s="1252"/>
      <c r="M385" s="1252"/>
      <c r="N385" s="1252"/>
      <c r="O385" s="1252"/>
      <c r="P385" s="1242"/>
      <c r="Q385" s="1242"/>
      <c r="R385" s="1243"/>
      <c r="S385" s="1242"/>
      <c r="T385" s="1242"/>
      <c r="U385" s="1244"/>
      <c r="V385" s="1245"/>
      <c r="W385" s="1245"/>
      <c r="X385" s="1245"/>
      <c r="Y385" s="1245"/>
      <c r="Z385" s="1245"/>
      <c r="AA385" s="1246"/>
      <c r="AB385" s="1247"/>
      <c r="AC385" s="1244"/>
      <c r="AD385" s="1248">
        <f t="shared" si="235"/>
        <v>0</v>
      </c>
      <c r="AE385" s="1248"/>
      <c r="AF385" s="1248"/>
      <c r="AG385" s="1248">
        <f t="shared" si="228"/>
        <v>0</v>
      </c>
      <c r="AH385" s="1248"/>
      <c r="AI385" s="1248"/>
      <c r="AJ385" s="1248">
        <f t="shared" si="236"/>
        <v>0</v>
      </c>
      <c r="AK385" s="1248"/>
      <c r="AL385" s="1248"/>
      <c r="AM385" s="1249">
        <f t="shared" si="222"/>
        <v>0</v>
      </c>
      <c r="AN385" s="1249"/>
      <c r="AO385" s="1249"/>
      <c r="AP385" s="1249"/>
      <c r="AQ385" s="1250">
        <f t="shared" si="237"/>
        <v>0</v>
      </c>
      <c r="AR385" s="1250"/>
      <c r="AS385" s="1250"/>
      <c r="AT385" s="1250">
        <f t="shared" si="238"/>
        <v>0</v>
      </c>
      <c r="AV385" s="74" t="str">
        <f t="shared" si="217"/>
        <v>DECKING AND PATIOS</v>
      </c>
      <c r="AW385" s="307"/>
      <c r="AX385" s="99"/>
      <c r="AY385" s="99"/>
      <c r="AZ385" s="305"/>
      <c r="BA385" s="28">
        <f t="shared" si="239"/>
        <v>0</v>
      </c>
      <c r="BB385" s="28">
        <f t="shared" si="240"/>
        <v>0</v>
      </c>
      <c r="BC385" s="28">
        <f t="shared" si="241"/>
        <v>0</v>
      </c>
      <c r="BD385" s="28">
        <f t="shared" si="242"/>
        <v>0</v>
      </c>
      <c r="BE385" s="28">
        <f t="shared" si="234"/>
        <v>0</v>
      </c>
      <c r="BF385" s="28">
        <f t="shared" si="243"/>
        <v>0</v>
      </c>
      <c r="BG385" s="28">
        <f t="shared" si="244"/>
        <v>0</v>
      </c>
      <c r="BI385" s="66">
        <f t="shared" si="245"/>
        <v>0</v>
      </c>
      <c r="BJ385" s="66">
        <f t="shared" si="246"/>
        <v>0</v>
      </c>
      <c r="BK385" s="66">
        <f t="shared" si="247"/>
        <v>0</v>
      </c>
    </row>
    <row r="386" spans="1:63" ht="17.350000000000001" hidden="1" customHeight="1">
      <c r="A386" s="95"/>
      <c r="B386" s="1239"/>
      <c r="C386" s="1240"/>
      <c r="D386" s="1252"/>
      <c r="E386" s="1252"/>
      <c r="F386" s="1252"/>
      <c r="G386" s="1252"/>
      <c r="H386" s="1252"/>
      <c r="I386" s="1252"/>
      <c r="J386" s="1252"/>
      <c r="K386" s="1252"/>
      <c r="L386" s="1252"/>
      <c r="M386" s="1252"/>
      <c r="N386" s="1252"/>
      <c r="O386" s="1252"/>
      <c r="P386" s="1242"/>
      <c r="Q386" s="1242"/>
      <c r="R386" s="1243"/>
      <c r="S386" s="1242"/>
      <c r="T386" s="1242"/>
      <c r="U386" s="1244"/>
      <c r="V386" s="1245"/>
      <c r="W386" s="1245"/>
      <c r="X386" s="1245"/>
      <c r="Y386" s="1245"/>
      <c r="Z386" s="1245"/>
      <c r="AA386" s="1246"/>
      <c r="AB386" s="1247"/>
      <c r="AC386" s="1244"/>
      <c r="AD386" s="1248">
        <f t="shared" ref="AD386:AD396" si="248">((P386*U386)-AM386)</f>
        <v>0</v>
      </c>
      <c r="AE386" s="1248"/>
      <c r="AF386" s="1248"/>
      <c r="AG386" s="1248">
        <f t="shared" si="228"/>
        <v>0</v>
      </c>
      <c r="AH386" s="1248"/>
      <c r="AI386" s="1248"/>
      <c r="AJ386" s="1248">
        <f t="shared" ref="AJ386:AJ396" si="249">P386*AA386</f>
        <v>0</v>
      </c>
      <c r="AK386" s="1248"/>
      <c r="AL386" s="1248"/>
      <c r="AM386" s="1249">
        <f t="shared" si="222"/>
        <v>0</v>
      </c>
      <c r="AN386" s="1249"/>
      <c r="AO386" s="1249"/>
      <c r="AP386" s="1249"/>
      <c r="AQ386" s="1250">
        <f t="shared" ref="AQ386:AQ396" si="250">SUM(AD386:AL386)</f>
        <v>0</v>
      </c>
      <c r="AR386" s="1250"/>
      <c r="AS386" s="1250"/>
      <c r="AT386" s="1250">
        <f t="shared" ref="AT386:AT396" si="251">SUM(AD386:AL386)</f>
        <v>0</v>
      </c>
      <c r="AV386" s="74" t="str">
        <f t="shared" si="217"/>
        <v>DECKING AND PATIOS</v>
      </c>
      <c r="AW386" s="307"/>
      <c r="AX386" s="99"/>
      <c r="AY386" s="99"/>
      <c r="AZ386" s="305"/>
      <c r="BA386" s="28">
        <f t="shared" ref="BA386:BA396" si="252">AD386</f>
        <v>0</v>
      </c>
      <c r="BB386" s="28">
        <f t="shared" ref="BB386:BB396" si="253">AG386</f>
        <v>0</v>
      </c>
      <c r="BC386" s="28">
        <f t="shared" ref="BC386:BC396" si="254">AJ386</f>
        <v>0</v>
      </c>
      <c r="BD386" s="28">
        <f t="shared" ref="BD386:BD396" si="255">IF(B386="x",1,0)</f>
        <v>0</v>
      </c>
      <c r="BE386" s="28">
        <f t="shared" si="234"/>
        <v>0</v>
      </c>
      <c r="BF386" s="28">
        <f t="shared" ref="BF386:BF396" si="256">AQ386</f>
        <v>0</v>
      </c>
      <c r="BG386" s="28">
        <f t="shared" ref="BG386:BG396" si="257">AM386</f>
        <v>0</v>
      </c>
      <c r="BI386" s="66">
        <f t="shared" ref="BI386:BI396" si="258">AD386</f>
        <v>0</v>
      </c>
      <c r="BJ386" s="66">
        <f t="shared" ref="BJ386:BJ396" si="259">AM386</f>
        <v>0</v>
      </c>
      <c r="BK386" s="66">
        <f t="shared" ref="BK386:BK396" si="260">BJ386+BI386</f>
        <v>0</v>
      </c>
    </row>
    <row r="387" spans="1:63" ht="17.350000000000001" hidden="1" customHeight="1">
      <c r="A387" s="95"/>
      <c r="B387" s="1239"/>
      <c r="C387" s="1240"/>
      <c r="D387" s="1252"/>
      <c r="E387" s="1252"/>
      <c r="F387" s="1252"/>
      <c r="G387" s="1252"/>
      <c r="H387" s="1252"/>
      <c r="I387" s="1252"/>
      <c r="J387" s="1252"/>
      <c r="K387" s="1252"/>
      <c r="L387" s="1252"/>
      <c r="M387" s="1252"/>
      <c r="N387" s="1252"/>
      <c r="O387" s="1252"/>
      <c r="P387" s="1242"/>
      <c r="Q387" s="1242"/>
      <c r="R387" s="1243"/>
      <c r="S387" s="1242"/>
      <c r="T387" s="1242"/>
      <c r="U387" s="1244"/>
      <c r="V387" s="1245"/>
      <c r="W387" s="1245"/>
      <c r="X387" s="1245"/>
      <c r="Y387" s="1245"/>
      <c r="Z387" s="1245"/>
      <c r="AA387" s="1246"/>
      <c r="AB387" s="1247"/>
      <c r="AC387" s="1244"/>
      <c r="AD387" s="1248">
        <f t="shared" si="248"/>
        <v>0</v>
      </c>
      <c r="AE387" s="1248"/>
      <c r="AF387" s="1248"/>
      <c r="AG387" s="1248">
        <f t="shared" si="228"/>
        <v>0</v>
      </c>
      <c r="AH387" s="1248"/>
      <c r="AI387" s="1248"/>
      <c r="AJ387" s="1248">
        <f t="shared" si="249"/>
        <v>0</v>
      </c>
      <c r="AK387" s="1248"/>
      <c r="AL387" s="1248"/>
      <c r="AM387" s="1249">
        <f t="shared" si="222"/>
        <v>0</v>
      </c>
      <c r="AN387" s="1249"/>
      <c r="AO387" s="1249"/>
      <c r="AP387" s="1249"/>
      <c r="AQ387" s="1250">
        <f t="shared" si="250"/>
        <v>0</v>
      </c>
      <c r="AR387" s="1250"/>
      <c r="AS387" s="1250"/>
      <c r="AT387" s="1250">
        <f t="shared" si="251"/>
        <v>0</v>
      </c>
      <c r="AV387" s="74" t="str">
        <f t="shared" si="217"/>
        <v>DECKING AND PATIOS</v>
      </c>
      <c r="AW387" s="307"/>
      <c r="AX387" s="99"/>
      <c r="AY387" s="99"/>
      <c r="AZ387" s="305"/>
      <c r="BA387" s="28">
        <f t="shared" si="252"/>
        <v>0</v>
      </c>
      <c r="BB387" s="28">
        <f t="shared" si="253"/>
        <v>0</v>
      </c>
      <c r="BC387" s="28">
        <f t="shared" si="254"/>
        <v>0</v>
      </c>
      <c r="BD387" s="28">
        <f t="shared" si="255"/>
        <v>0</v>
      </c>
      <c r="BE387" s="28">
        <f t="shared" si="234"/>
        <v>0</v>
      </c>
      <c r="BF387" s="28">
        <f t="shared" si="256"/>
        <v>0</v>
      </c>
      <c r="BG387" s="28">
        <f t="shared" si="257"/>
        <v>0</v>
      </c>
      <c r="BI387" s="66">
        <f t="shared" si="258"/>
        <v>0</v>
      </c>
      <c r="BJ387" s="66">
        <f t="shared" si="259"/>
        <v>0</v>
      </c>
      <c r="BK387" s="66">
        <f t="shared" si="260"/>
        <v>0</v>
      </c>
    </row>
    <row r="388" spans="1:63" ht="17.350000000000001" hidden="1" customHeight="1">
      <c r="A388" s="95"/>
      <c r="B388" s="1239"/>
      <c r="C388" s="1240"/>
      <c r="D388" s="1252"/>
      <c r="E388" s="1252"/>
      <c r="F388" s="1252"/>
      <c r="G388" s="1252"/>
      <c r="H388" s="1252"/>
      <c r="I388" s="1252"/>
      <c r="J388" s="1252"/>
      <c r="K388" s="1252"/>
      <c r="L388" s="1252"/>
      <c r="M388" s="1252"/>
      <c r="N388" s="1252"/>
      <c r="O388" s="1252"/>
      <c r="P388" s="1242"/>
      <c r="Q388" s="1242"/>
      <c r="R388" s="1243"/>
      <c r="S388" s="1242"/>
      <c r="T388" s="1242"/>
      <c r="U388" s="1244"/>
      <c r="V388" s="1245"/>
      <c r="W388" s="1245"/>
      <c r="X388" s="1245"/>
      <c r="Y388" s="1245"/>
      <c r="Z388" s="1245"/>
      <c r="AA388" s="1246"/>
      <c r="AB388" s="1247"/>
      <c r="AC388" s="1244"/>
      <c r="AD388" s="1248">
        <f t="shared" si="248"/>
        <v>0</v>
      </c>
      <c r="AE388" s="1248"/>
      <c r="AF388" s="1248"/>
      <c r="AG388" s="1248">
        <f t="shared" si="228"/>
        <v>0</v>
      </c>
      <c r="AH388" s="1248"/>
      <c r="AI388" s="1248"/>
      <c r="AJ388" s="1248">
        <f t="shared" si="249"/>
        <v>0</v>
      </c>
      <c r="AK388" s="1248"/>
      <c r="AL388" s="1248"/>
      <c r="AM388" s="1249">
        <f t="shared" si="222"/>
        <v>0</v>
      </c>
      <c r="AN388" s="1249"/>
      <c r="AO388" s="1249"/>
      <c r="AP388" s="1249"/>
      <c r="AQ388" s="1250">
        <f t="shared" si="250"/>
        <v>0</v>
      </c>
      <c r="AR388" s="1250"/>
      <c r="AS388" s="1250"/>
      <c r="AT388" s="1250">
        <f t="shared" si="251"/>
        <v>0</v>
      </c>
      <c r="AV388" s="74" t="str">
        <f t="shared" si="217"/>
        <v>DECKING AND PATIOS</v>
      </c>
      <c r="AW388" s="307"/>
      <c r="AX388" s="99"/>
      <c r="AY388" s="99"/>
      <c r="AZ388" s="305"/>
      <c r="BA388" s="28">
        <f t="shared" si="252"/>
        <v>0</v>
      </c>
      <c r="BB388" s="28">
        <f t="shared" si="253"/>
        <v>0</v>
      </c>
      <c r="BC388" s="28">
        <f t="shared" si="254"/>
        <v>0</v>
      </c>
      <c r="BD388" s="28">
        <f t="shared" si="255"/>
        <v>0</v>
      </c>
      <c r="BE388" s="28">
        <f t="shared" si="234"/>
        <v>0</v>
      </c>
      <c r="BF388" s="28">
        <f t="shared" si="256"/>
        <v>0</v>
      </c>
      <c r="BG388" s="28">
        <f t="shared" si="257"/>
        <v>0</v>
      </c>
      <c r="BI388" s="66">
        <f t="shared" si="258"/>
        <v>0</v>
      </c>
      <c r="BJ388" s="66">
        <f t="shared" si="259"/>
        <v>0</v>
      </c>
      <c r="BK388" s="66">
        <f t="shared" si="260"/>
        <v>0</v>
      </c>
    </row>
    <row r="389" spans="1:63" ht="17.350000000000001" hidden="1" customHeight="1">
      <c r="A389" s="95"/>
      <c r="B389" s="1239"/>
      <c r="C389" s="1240"/>
      <c r="D389" s="1252"/>
      <c r="E389" s="1252"/>
      <c r="F389" s="1252"/>
      <c r="G389" s="1252"/>
      <c r="H389" s="1252"/>
      <c r="I389" s="1252"/>
      <c r="J389" s="1252"/>
      <c r="K389" s="1252"/>
      <c r="L389" s="1252"/>
      <c r="M389" s="1252"/>
      <c r="N389" s="1252"/>
      <c r="O389" s="1252"/>
      <c r="P389" s="1242"/>
      <c r="Q389" s="1242"/>
      <c r="R389" s="1243"/>
      <c r="S389" s="1242"/>
      <c r="T389" s="1242"/>
      <c r="U389" s="1244"/>
      <c r="V389" s="1245"/>
      <c r="W389" s="1245"/>
      <c r="X389" s="1245"/>
      <c r="Y389" s="1245"/>
      <c r="Z389" s="1245"/>
      <c r="AA389" s="1246"/>
      <c r="AB389" s="1247"/>
      <c r="AC389" s="1244"/>
      <c r="AD389" s="1248">
        <f t="shared" si="248"/>
        <v>0</v>
      </c>
      <c r="AE389" s="1248"/>
      <c r="AF389" s="1248"/>
      <c r="AG389" s="1248">
        <f t="shared" si="228"/>
        <v>0</v>
      </c>
      <c r="AH389" s="1248"/>
      <c r="AI389" s="1248"/>
      <c r="AJ389" s="1248">
        <f t="shared" si="249"/>
        <v>0</v>
      </c>
      <c r="AK389" s="1248"/>
      <c r="AL389" s="1248"/>
      <c r="AM389" s="1249">
        <f t="shared" si="222"/>
        <v>0</v>
      </c>
      <c r="AN389" s="1249"/>
      <c r="AO389" s="1249"/>
      <c r="AP389" s="1249"/>
      <c r="AQ389" s="1250">
        <f t="shared" si="250"/>
        <v>0</v>
      </c>
      <c r="AR389" s="1250"/>
      <c r="AS389" s="1250"/>
      <c r="AT389" s="1250">
        <f t="shared" si="251"/>
        <v>0</v>
      </c>
      <c r="AV389" s="74" t="str">
        <f t="shared" si="217"/>
        <v>DECKING AND PATIOS</v>
      </c>
      <c r="AW389" s="307"/>
      <c r="AX389" s="99"/>
      <c r="AY389" s="99"/>
      <c r="AZ389" s="305"/>
      <c r="BA389" s="28">
        <f t="shared" si="252"/>
        <v>0</v>
      </c>
      <c r="BB389" s="28">
        <f t="shared" si="253"/>
        <v>0</v>
      </c>
      <c r="BC389" s="28">
        <f t="shared" si="254"/>
        <v>0</v>
      </c>
      <c r="BD389" s="28">
        <f t="shared" si="255"/>
        <v>0</v>
      </c>
      <c r="BE389" s="28">
        <f t="shared" si="234"/>
        <v>0</v>
      </c>
      <c r="BF389" s="28">
        <f t="shared" si="256"/>
        <v>0</v>
      </c>
      <c r="BG389" s="28">
        <f t="shared" si="257"/>
        <v>0</v>
      </c>
      <c r="BI389" s="66">
        <f t="shared" si="258"/>
        <v>0</v>
      </c>
      <c r="BJ389" s="66">
        <f t="shared" si="259"/>
        <v>0</v>
      </c>
      <c r="BK389" s="66">
        <f t="shared" si="260"/>
        <v>0</v>
      </c>
    </row>
    <row r="390" spans="1:63" ht="17.350000000000001" hidden="1" customHeight="1">
      <c r="A390" s="95"/>
      <c r="B390" s="1239"/>
      <c r="C390" s="1240"/>
      <c r="D390" s="1252"/>
      <c r="E390" s="1252"/>
      <c r="F390" s="1252"/>
      <c r="G390" s="1252"/>
      <c r="H390" s="1252"/>
      <c r="I390" s="1252"/>
      <c r="J390" s="1252"/>
      <c r="K390" s="1252"/>
      <c r="L390" s="1252"/>
      <c r="M390" s="1252"/>
      <c r="N390" s="1252"/>
      <c r="O390" s="1252"/>
      <c r="P390" s="1242"/>
      <c r="Q390" s="1242"/>
      <c r="R390" s="1243"/>
      <c r="S390" s="1242"/>
      <c r="T390" s="1242"/>
      <c r="U390" s="1244"/>
      <c r="V390" s="1245"/>
      <c r="W390" s="1245"/>
      <c r="X390" s="1245"/>
      <c r="Y390" s="1245"/>
      <c r="Z390" s="1245"/>
      <c r="AA390" s="1246"/>
      <c r="AB390" s="1247"/>
      <c r="AC390" s="1244"/>
      <c r="AD390" s="1248">
        <f t="shared" si="248"/>
        <v>0</v>
      </c>
      <c r="AE390" s="1248"/>
      <c r="AF390" s="1248"/>
      <c r="AG390" s="1248">
        <f t="shared" si="228"/>
        <v>0</v>
      </c>
      <c r="AH390" s="1248"/>
      <c r="AI390" s="1248"/>
      <c r="AJ390" s="1248">
        <f t="shared" si="249"/>
        <v>0</v>
      </c>
      <c r="AK390" s="1248"/>
      <c r="AL390" s="1248"/>
      <c r="AM390" s="1249">
        <f t="shared" si="222"/>
        <v>0</v>
      </c>
      <c r="AN390" s="1249"/>
      <c r="AO390" s="1249"/>
      <c r="AP390" s="1249"/>
      <c r="AQ390" s="1250">
        <f t="shared" si="250"/>
        <v>0</v>
      </c>
      <c r="AR390" s="1250"/>
      <c r="AS390" s="1250"/>
      <c r="AT390" s="1250">
        <f t="shared" si="251"/>
        <v>0</v>
      </c>
      <c r="AV390" s="74" t="str">
        <f t="shared" si="217"/>
        <v>DECKING AND PATIOS</v>
      </c>
      <c r="AW390" s="307"/>
      <c r="AX390" s="99"/>
      <c r="AY390" s="99"/>
      <c r="AZ390" s="305"/>
      <c r="BA390" s="28">
        <f t="shared" si="252"/>
        <v>0</v>
      </c>
      <c r="BB390" s="28">
        <f t="shared" si="253"/>
        <v>0</v>
      </c>
      <c r="BC390" s="28">
        <f t="shared" si="254"/>
        <v>0</v>
      </c>
      <c r="BD390" s="28">
        <f t="shared" si="255"/>
        <v>0</v>
      </c>
      <c r="BE390" s="28">
        <f t="shared" si="234"/>
        <v>0</v>
      </c>
      <c r="BF390" s="28">
        <f t="shared" si="256"/>
        <v>0</v>
      </c>
      <c r="BG390" s="28">
        <f t="shared" si="257"/>
        <v>0</v>
      </c>
      <c r="BI390" s="66">
        <f t="shared" si="258"/>
        <v>0</v>
      </c>
      <c r="BJ390" s="66">
        <f t="shared" si="259"/>
        <v>0</v>
      </c>
      <c r="BK390" s="66">
        <f t="shared" si="260"/>
        <v>0</v>
      </c>
    </row>
    <row r="391" spans="1:63" ht="17.350000000000001" hidden="1" customHeight="1">
      <c r="A391" s="95"/>
      <c r="B391" s="1239"/>
      <c r="C391" s="1240"/>
      <c r="D391" s="1252"/>
      <c r="E391" s="1252"/>
      <c r="F391" s="1252"/>
      <c r="G391" s="1252"/>
      <c r="H391" s="1252"/>
      <c r="I391" s="1252"/>
      <c r="J391" s="1252"/>
      <c r="K391" s="1252"/>
      <c r="L391" s="1252"/>
      <c r="M391" s="1252"/>
      <c r="N391" s="1252"/>
      <c r="O391" s="1252"/>
      <c r="P391" s="1242"/>
      <c r="Q391" s="1242"/>
      <c r="R391" s="1243"/>
      <c r="S391" s="1242"/>
      <c r="T391" s="1242"/>
      <c r="U391" s="1244"/>
      <c r="V391" s="1245"/>
      <c r="W391" s="1245"/>
      <c r="X391" s="1245"/>
      <c r="Y391" s="1245"/>
      <c r="Z391" s="1245"/>
      <c r="AA391" s="1246"/>
      <c r="AB391" s="1247"/>
      <c r="AC391" s="1244"/>
      <c r="AD391" s="1248">
        <f t="shared" si="248"/>
        <v>0</v>
      </c>
      <c r="AE391" s="1248"/>
      <c r="AF391" s="1248"/>
      <c r="AG391" s="1248">
        <f t="shared" si="228"/>
        <v>0</v>
      </c>
      <c r="AH391" s="1248"/>
      <c r="AI391" s="1248"/>
      <c r="AJ391" s="1248">
        <f t="shared" si="249"/>
        <v>0</v>
      </c>
      <c r="AK391" s="1248"/>
      <c r="AL391" s="1248"/>
      <c r="AM391" s="1249">
        <f t="shared" si="222"/>
        <v>0</v>
      </c>
      <c r="AN391" s="1249"/>
      <c r="AO391" s="1249"/>
      <c r="AP391" s="1249"/>
      <c r="AQ391" s="1250">
        <f t="shared" si="250"/>
        <v>0</v>
      </c>
      <c r="AR391" s="1250"/>
      <c r="AS391" s="1250"/>
      <c r="AT391" s="1250">
        <f t="shared" si="251"/>
        <v>0</v>
      </c>
      <c r="AV391" s="74" t="str">
        <f t="shared" si="217"/>
        <v>DECKING AND PATIOS</v>
      </c>
      <c r="AW391" s="307"/>
      <c r="AX391" s="99"/>
      <c r="AY391" s="99"/>
      <c r="AZ391" s="305"/>
      <c r="BA391" s="28">
        <f t="shared" si="252"/>
        <v>0</v>
      </c>
      <c r="BB391" s="28">
        <f t="shared" si="253"/>
        <v>0</v>
      </c>
      <c r="BC391" s="28">
        <f t="shared" si="254"/>
        <v>0</v>
      </c>
      <c r="BD391" s="28">
        <f t="shared" si="255"/>
        <v>0</v>
      </c>
      <c r="BE391" s="28">
        <f t="shared" si="234"/>
        <v>0</v>
      </c>
      <c r="BF391" s="28">
        <f t="shared" si="256"/>
        <v>0</v>
      </c>
      <c r="BG391" s="28">
        <f t="shared" si="257"/>
        <v>0</v>
      </c>
      <c r="BI391" s="66">
        <f t="shared" si="258"/>
        <v>0</v>
      </c>
      <c r="BJ391" s="66">
        <f t="shared" si="259"/>
        <v>0</v>
      </c>
      <c r="BK391" s="66">
        <f t="shared" si="260"/>
        <v>0</v>
      </c>
    </row>
    <row r="392" spans="1:63" ht="17.350000000000001" hidden="1" customHeight="1">
      <c r="A392" s="95"/>
      <c r="B392" s="1239"/>
      <c r="C392" s="1240"/>
      <c r="D392" s="1252"/>
      <c r="E392" s="1252"/>
      <c r="F392" s="1252"/>
      <c r="G392" s="1252"/>
      <c r="H392" s="1252"/>
      <c r="I392" s="1252"/>
      <c r="J392" s="1252"/>
      <c r="K392" s="1252"/>
      <c r="L392" s="1252"/>
      <c r="M392" s="1252"/>
      <c r="N392" s="1252"/>
      <c r="O392" s="1252"/>
      <c r="P392" s="1242"/>
      <c r="Q392" s="1242"/>
      <c r="R392" s="1243"/>
      <c r="S392" s="1242"/>
      <c r="T392" s="1242"/>
      <c r="U392" s="1244"/>
      <c r="V392" s="1245"/>
      <c r="W392" s="1245"/>
      <c r="X392" s="1245"/>
      <c r="Y392" s="1245"/>
      <c r="Z392" s="1245"/>
      <c r="AA392" s="1246"/>
      <c r="AB392" s="1247"/>
      <c r="AC392" s="1244"/>
      <c r="AD392" s="1248">
        <f t="shared" si="248"/>
        <v>0</v>
      </c>
      <c r="AE392" s="1248"/>
      <c r="AF392" s="1248"/>
      <c r="AG392" s="1248">
        <f t="shared" si="228"/>
        <v>0</v>
      </c>
      <c r="AH392" s="1248"/>
      <c r="AI392" s="1248"/>
      <c r="AJ392" s="1248">
        <f t="shared" si="249"/>
        <v>0</v>
      </c>
      <c r="AK392" s="1248"/>
      <c r="AL392" s="1248"/>
      <c r="AM392" s="1249">
        <f t="shared" si="222"/>
        <v>0</v>
      </c>
      <c r="AN392" s="1249"/>
      <c r="AO392" s="1249"/>
      <c r="AP392" s="1249"/>
      <c r="AQ392" s="1250">
        <f t="shared" si="250"/>
        <v>0</v>
      </c>
      <c r="AR392" s="1250"/>
      <c r="AS392" s="1250"/>
      <c r="AT392" s="1250">
        <f t="shared" si="251"/>
        <v>0</v>
      </c>
      <c r="AV392" s="74" t="str">
        <f t="shared" si="217"/>
        <v>DECKING AND PATIOS</v>
      </c>
      <c r="AW392" s="307"/>
      <c r="AX392" s="99"/>
      <c r="AY392" s="99"/>
      <c r="AZ392" s="305"/>
      <c r="BA392" s="28">
        <f t="shared" si="252"/>
        <v>0</v>
      </c>
      <c r="BB392" s="28">
        <f t="shared" si="253"/>
        <v>0</v>
      </c>
      <c r="BC392" s="28">
        <f t="shared" si="254"/>
        <v>0</v>
      </c>
      <c r="BD392" s="28">
        <f t="shared" si="255"/>
        <v>0</v>
      </c>
      <c r="BE392" s="28">
        <f t="shared" si="234"/>
        <v>0</v>
      </c>
      <c r="BF392" s="28">
        <f t="shared" si="256"/>
        <v>0</v>
      </c>
      <c r="BG392" s="28">
        <f t="shared" si="257"/>
        <v>0</v>
      </c>
      <c r="BI392" s="66">
        <f t="shared" si="258"/>
        <v>0</v>
      </c>
      <c r="BJ392" s="66">
        <f t="shared" si="259"/>
        <v>0</v>
      </c>
      <c r="BK392" s="66">
        <f t="shared" si="260"/>
        <v>0</v>
      </c>
    </row>
    <row r="393" spans="1:63" ht="17.350000000000001" hidden="1" customHeight="1">
      <c r="A393" s="95"/>
      <c r="B393" s="1239"/>
      <c r="C393" s="1240"/>
      <c r="D393" s="1252"/>
      <c r="E393" s="1252"/>
      <c r="F393" s="1252"/>
      <c r="G393" s="1252"/>
      <c r="H393" s="1252"/>
      <c r="I393" s="1252"/>
      <c r="J393" s="1252"/>
      <c r="K393" s="1252"/>
      <c r="L393" s="1252"/>
      <c r="M393" s="1252"/>
      <c r="N393" s="1252"/>
      <c r="O393" s="1252"/>
      <c r="P393" s="1242"/>
      <c r="Q393" s="1242"/>
      <c r="R393" s="1243"/>
      <c r="S393" s="1242"/>
      <c r="T393" s="1242"/>
      <c r="U393" s="1244"/>
      <c r="V393" s="1245"/>
      <c r="W393" s="1245"/>
      <c r="X393" s="1245"/>
      <c r="Y393" s="1245"/>
      <c r="Z393" s="1245"/>
      <c r="AA393" s="1246"/>
      <c r="AB393" s="1247"/>
      <c r="AC393" s="1244"/>
      <c r="AD393" s="1248">
        <f t="shared" si="248"/>
        <v>0</v>
      </c>
      <c r="AE393" s="1248"/>
      <c r="AF393" s="1248"/>
      <c r="AG393" s="1248">
        <f t="shared" si="228"/>
        <v>0</v>
      </c>
      <c r="AH393" s="1248"/>
      <c r="AI393" s="1248"/>
      <c r="AJ393" s="1248">
        <f t="shared" si="249"/>
        <v>0</v>
      </c>
      <c r="AK393" s="1248"/>
      <c r="AL393" s="1248"/>
      <c r="AM393" s="1249">
        <f t="shared" si="222"/>
        <v>0</v>
      </c>
      <c r="AN393" s="1249"/>
      <c r="AO393" s="1249"/>
      <c r="AP393" s="1249"/>
      <c r="AQ393" s="1250">
        <f t="shared" si="250"/>
        <v>0</v>
      </c>
      <c r="AR393" s="1250"/>
      <c r="AS393" s="1250"/>
      <c r="AT393" s="1250">
        <f t="shared" si="251"/>
        <v>0</v>
      </c>
      <c r="AV393" s="74" t="str">
        <f t="shared" si="217"/>
        <v>DECKING AND PATIOS</v>
      </c>
      <c r="AW393" s="307"/>
      <c r="AX393" s="99"/>
      <c r="AY393" s="99"/>
      <c r="AZ393" s="305"/>
      <c r="BA393" s="28">
        <f t="shared" si="252"/>
        <v>0</v>
      </c>
      <c r="BB393" s="28">
        <f t="shared" si="253"/>
        <v>0</v>
      </c>
      <c r="BC393" s="28">
        <f t="shared" si="254"/>
        <v>0</v>
      </c>
      <c r="BD393" s="28">
        <f t="shared" si="255"/>
        <v>0</v>
      </c>
      <c r="BE393" s="28">
        <f t="shared" si="234"/>
        <v>0</v>
      </c>
      <c r="BF393" s="28">
        <f t="shared" si="256"/>
        <v>0</v>
      </c>
      <c r="BG393" s="28">
        <f t="shared" si="257"/>
        <v>0</v>
      </c>
      <c r="BI393" s="66">
        <f t="shared" si="258"/>
        <v>0</v>
      </c>
      <c r="BJ393" s="66">
        <f t="shared" si="259"/>
        <v>0</v>
      </c>
      <c r="BK393" s="66">
        <f t="shared" si="260"/>
        <v>0</v>
      </c>
    </row>
    <row r="394" spans="1:63" ht="17.350000000000001" hidden="1" customHeight="1">
      <c r="A394" s="95"/>
      <c r="B394" s="1239"/>
      <c r="C394" s="1240"/>
      <c r="D394" s="1252"/>
      <c r="E394" s="1252"/>
      <c r="F394" s="1252"/>
      <c r="G394" s="1252"/>
      <c r="H394" s="1252"/>
      <c r="I394" s="1252"/>
      <c r="J394" s="1252"/>
      <c r="K394" s="1252"/>
      <c r="L394" s="1252"/>
      <c r="M394" s="1252"/>
      <c r="N394" s="1252"/>
      <c r="O394" s="1252"/>
      <c r="P394" s="1242"/>
      <c r="Q394" s="1242"/>
      <c r="R394" s="1243"/>
      <c r="S394" s="1242"/>
      <c r="T394" s="1242"/>
      <c r="U394" s="1244"/>
      <c r="V394" s="1245"/>
      <c r="W394" s="1245"/>
      <c r="X394" s="1245"/>
      <c r="Y394" s="1245"/>
      <c r="Z394" s="1245"/>
      <c r="AA394" s="1246"/>
      <c r="AB394" s="1247"/>
      <c r="AC394" s="1244"/>
      <c r="AD394" s="1248">
        <f t="shared" si="248"/>
        <v>0</v>
      </c>
      <c r="AE394" s="1248"/>
      <c r="AF394" s="1248"/>
      <c r="AG394" s="1248">
        <f t="shared" si="228"/>
        <v>0</v>
      </c>
      <c r="AH394" s="1248"/>
      <c r="AI394" s="1248"/>
      <c r="AJ394" s="1248">
        <f t="shared" si="249"/>
        <v>0</v>
      </c>
      <c r="AK394" s="1248"/>
      <c r="AL394" s="1248"/>
      <c r="AM394" s="1249">
        <f t="shared" si="222"/>
        <v>0</v>
      </c>
      <c r="AN394" s="1249"/>
      <c r="AO394" s="1249"/>
      <c r="AP394" s="1249"/>
      <c r="AQ394" s="1250">
        <f t="shared" si="250"/>
        <v>0</v>
      </c>
      <c r="AR394" s="1250"/>
      <c r="AS394" s="1250"/>
      <c r="AT394" s="1250">
        <f t="shared" si="251"/>
        <v>0</v>
      </c>
      <c r="AV394" s="74" t="str">
        <f t="shared" si="217"/>
        <v>DECKING AND PATIOS</v>
      </c>
      <c r="AW394" s="307"/>
      <c r="AX394" s="99"/>
      <c r="AY394" s="99"/>
      <c r="AZ394" s="305"/>
      <c r="BA394" s="28">
        <f t="shared" si="252"/>
        <v>0</v>
      </c>
      <c r="BB394" s="28">
        <f t="shared" si="253"/>
        <v>0</v>
      </c>
      <c r="BC394" s="28">
        <f t="shared" si="254"/>
        <v>0</v>
      </c>
      <c r="BD394" s="28">
        <f t="shared" si="255"/>
        <v>0</v>
      </c>
      <c r="BE394" s="28">
        <f t="shared" si="234"/>
        <v>0</v>
      </c>
      <c r="BF394" s="28">
        <f t="shared" si="256"/>
        <v>0</v>
      </c>
      <c r="BG394" s="28">
        <f t="shared" si="257"/>
        <v>0</v>
      </c>
      <c r="BI394" s="66">
        <f t="shared" si="258"/>
        <v>0</v>
      </c>
      <c r="BJ394" s="66">
        <f t="shared" si="259"/>
        <v>0</v>
      </c>
      <c r="BK394" s="66">
        <f t="shared" si="260"/>
        <v>0</v>
      </c>
    </row>
    <row r="395" spans="1:63" ht="17.350000000000001" hidden="1" customHeight="1">
      <c r="A395" s="95"/>
      <c r="B395" s="1239"/>
      <c r="C395" s="1240"/>
      <c r="D395" s="1252"/>
      <c r="E395" s="1252"/>
      <c r="F395" s="1252"/>
      <c r="G395" s="1252"/>
      <c r="H395" s="1252"/>
      <c r="I395" s="1252"/>
      <c r="J395" s="1252"/>
      <c r="K395" s="1252"/>
      <c r="L395" s="1252"/>
      <c r="M395" s="1252"/>
      <c r="N395" s="1252"/>
      <c r="O395" s="1252"/>
      <c r="P395" s="1242"/>
      <c r="Q395" s="1242"/>
      <c r="R395" s="1243"/>
      <c r="S395" s="1242"/>
      <c r="T395" s="1242"/>
      <c r="U395" s="1244"/>
      <c r="V395" s="1245"/>
      <c r="W395" s="1245"/>
      <c r="X395" s="1245"/>
      <c r="Y395" s="1245"/>
      <c r="Z395" s="1245"/>
      <c r="AA395" s="1246"/>
      <c r="AB395" s="1247"/>
      <c r="AC395" s="1244"/>
      <c r="AD395" s="1248">
        <f t="shared" si="248"/>
        <v>0</v>
      </c>
      <c r="AE395" s="1248"/>
      <c r="AF395" s="1248"/>
      <c r="AG395" s="1248">
        <f t="shared" si="228"/>
        <v>0</v>
      </c>
      <c r="AH395" s="1248"/>
      <c r="AI395" s="1248"/>
      <c r="AJ395" s="1248">
        <f t="shared" si="249"/>
        <v>0</v>
      </c>
      <c r="AK395" s="1248"/>
      <c r="AL395" s="1248"/>
      <c r="AM395" s="1249">
        <f t="shared" si="222"/>
        <v>0</v>
      </c>
      <c r="AN395" s="1249"/>
      <c r="AO395" s="1249"/>
      <c r="AP395" s="1249"/>
      <c r="AQ395" s="1250">
        <f t="shared" si="250"/>
        <v>0</v>
      </c>
      <c r="AR395" s="1250"/>
      <c r="AS395" s="1250"/>
      <c r="AT395" s="1250">
        <f t="shared" si="251"/>
        <v>0</v>
      </c>
      <c r="AV395" s="74" t="str">
        <f t="shared" si="217"/>
        <v>DECKING AND PATIOS</v>
      </c>
      <c r="AW395" s="307"/>
      <c r="AX395" s="99"/>
      <c r="AY395" s="99"/>
      <c r="AZ395" s="305"/>
      <c r="BA395" s="28">
        <f t="shared" si="252"/>
        <v>0</v>
      </c>
      <c r="BB395" s="28">
        <f t="shared" si="253"/>
        <v>0</v>
      </c>
      <c r="BC395" s="28">
        <f t="shared" si="254"/>
        <v>0</v>
      </c>
      <c r="BD395" s="28">
        <f t="shared" si="255"/>
        <v>0</v>
      </c>
      <c r="BE395" s="28">
        <f t="shared" si="234"/>
        <v>0</v>
      </c>
      <c r="BF395" s="28">
        <f t="shared" si="256"/>
        <v>0</v>
      </c>
      <c r="BG395" s="28">
        <f t="shared" si="257"/>
        <v>0</v>
      </c>
      <c r="BI395" s="66">
        <f t="shared" si="258"/>
        <v>0</v>
      </c>
      <c r="BJ395" s="66">
        <f t="shared" si="259"/>
        <v>0</v>
      </c>
      <c r="BK395" s="66">
        <f t="shared" si="260"/>
        <v>0</v>
      </c>
    </row>
    <row r="396" spans="1:63" ht="17.350000000000001" hidden="1" customHeight="1">
      <c r="A396" s="95"/>
      <c r="B396" s="1239"/>
      <c r="C396" s="1240"/>
      <c r="D396" s="1252"/>
      <c r="E396" s="1252"/>
      <c r="F396" s="1252"/>
      <c r="G396" s="1252"/>
      <c r="H396" s="1252"/>
      <c r="I396" s="1252"/>
      <c r="J396" s="1252"/>
      <c r="K396" s="1252"/>
      <c r="L396" s="1252"/>
      <c r="M396" s="1252"/>
      <c r="N396" s="1252"/>
      <c r="O396" s="1252"/>
      <c r="P396" s="1242"/>
      <c r="Q396" s="1242"/>
      <c r="R396" s="1243"/>
      <c r="S396" s="1242"/>
      <c r="T396" s="1242"/>
      <c r="U396" s="1244"/>
      <c r="V396" s="1245"/>
      <c r="W396" s="1245"/>
      <c r="X396" s="1245"/>
      <c r="Y396" s="1245"/>
      <c r="Z396" s="1245"/>
      <c r="AA396" s="1246"/>
      <c r="AB396" s="1247"/>
      <c r="AC396" s="1244"/>
      <c r="AD396" s="1248">
        <f t="shared" si="248"/>
        <v>0</v>
      </c>
      <c r="AE396" s="1248"/>
      <c r="AF396" s="1248"/>
      <c r="AG396" s="1248">
        <f t="shared" si="228"/>
        <v>0</v>
      </c>
      <c r="AH396" s="1248"/>
      <c r="AI396" s="1248"/>
      <c r="AJ396" s="1248">
        <f t="shared" si="249"/>
        <v>0</v>
      </c>
      <c r="AK396" s="1248"/>
      <c r="AL396" s="1248"/>
      <c r="AM396" s="1249">
        <f t="shared" si="222"/>
        <v>0</v>
      </c>
      <c r="AN396" s="1249"/>
      <c r="AO396" s="1249"/>
      <c r="AP396" s="1249"/>
      <c r="AQ396" s="1250">
        <f t="shared" si="250"/>
        <v>0</v>
      </c>
      <c r="AR396" s="1250"/>
      <c r="AS396" s="1250"/>
      <c r="AT396" s="1250">
        <f t="shared" si="251"/>
        <v>0</v>
      </c>
      <c r="AV396" s="74" t="str">
        <f t="shared" si="217"/>
        <v>DECKING AND PATIOS</v>
      </c>
      <c r="AW396" s="307"/>
      <c r="AX396" s="99"/>
      <c r="AY396" s="99"/>
      <c r="AZ396" s="305"/>
      <c r="BA396" s="28">
        <f t="shared" si="252"/>
        <v>0</v>
      </c>
      <c r="BB396" s="28">
        <f t="shared" si="253"/>
        <v>0</v>
      </c>
      <c r="BC396" s="28">
        <f t="shared" si="254"/>
        <v>0</v>
      </c>
      <c r="BD396" s="28">
        <f t="shared" si="255"/>
        <v>0</v>
      </c>
      <c r="BE396" s="28">
        <f t="shared" si="234"/>
        <v>0</v>
      </c>
      <c r="BF396" s="28">
        <f t="shared" si="256"/>
        <v>0</v>
      </c>
      <c r="BG396" s="28">
        <f t="shared" si="257"/>
        <v>0</v>
      </c>
      <c r="BI396" s="66">
        <f t="shared" si="258"/>
        <v>0</v>
      </c>
      <c r="BJ396" s="66">
        <f t="shared" si="259"/>
        <v>0</v>
      </c>
      <c r="BK396" s="66">
        <f t="shared" si="260"/>
        <v>0</v>
      </c>
    </row>
    <row r="397" spans="1:63" ht="17.350000000000001" hidden="1" customHeight="1">
      <c r="A397" s="95"/>
      <c r="B397" s="1239"/>
      <c r="C397" s="1240"/>
      <c r="D397" s="1252"/>
      <c r="E397" s="1252"/>
      <c r="F397" s="1252"/>
      <c r="G397" s="1252"/>
      <c r="H397" s="1252"/>
      <c r="I397" s="1252"/>
      <c r="J397" s="1252"/>
      <c r="K397" s="1252"/>
      <c r="L397" s="1252"/>
      <c r="M397" s="1252"/>
      <c r="N397" s="1252"/>
      <c r="O397" s="1252"/>
      <c r="P397" s="1242"/>
      <c r="Q397" s="1242"/>
      <c r="R397" s="1243"/>
      <c r="S397" s="1242"/>
      <c r="T397" s="1242"/>
      <c r="U397" s="1244"/>
      <c r="V397" s="1245"/>
      <c r="W397" s="1245"/>
      <c r="X397" s="1245"/>
      <c r="Y397" s="1245"/>
      <c r="Z397" s="1245"/>
      <c r="AA397" s="1246"/>
      <c r="AB397" s="1247"/>
      <c r="AC397" s="1244"/>
      <c r="AD397" s="1248">
        <f>((P397*U397)-AM397)</f>
        <v>0</v>
      </c>
      <c r="AE397" s="1248"/>
      <c r="AF397" s="1248"/>
      <c r="AG397" s="1248">
        <f t="shared" si="228"/>
        <v>0</v>
      </c>
      <c r="AH397" s="1248"/>
      <c r="AI397" s="1248"/>
      <c r="AJ397" s="1248">
        <f>P397*AA397</f>
        <v>0</v>
      </c>
      <c r="AK397" s="1248"/>
      <c r="AL397" s="1248"/>
      <c r="AM397" s="1249">
        <f t="shared" si="222"/>
        <v>0</v>
      </c>
      <c r="AN397" s="1249"/>
      <c r="AO397" s="1249"/>
      <c r="AP397" s="1249"/>
      <c r="AQ397" s="1250">
        <f>SUM(AD397:AL397)</f>
        <v>0</v>
      </c>
      <c r="AR397" s="1250"/>
      <c r="AS397" s="1250"/>
      <c r="AT397" s="1250">
        <f>SUM(AD397:AL397)</f>
        <v>0</v>
      </c>
      <c r="AV397" s="74" t="str">
        <f t="shared" si="217"/>
        <v>DECKING AND PATIOS</v>
      </c>
      <c r="AW397" s="307"/>
      <c r="AX397" s="99"/>
      <c r="AY397" s="99"/>
      <c r="AZ397" s="305"/>
      <c r="BA397" s="28">
        <f>AD397</f>
        <v>0</v>
      </c>
      <c r="BB397" s="28">
        <f>AG397</f>
        <v>0</v>
      </c>
      <c r="BC397" s="28">
        <f>AJ397</f>
        <v>0</v>
      </c>
      <c r="BD397" s="28">
        <f>IF(B397="x",1,0)</f>
        <v>0</v>
      </c>
      <c r="BE397" s="28">
        <f t="shared" si="234"/>
        <v>0</v>
      </c>
      <c r="BF397" s="28">
        <f>AQ397</f>
        <v>0</v>
      </c>
      <c r="BG397" s="28">
        <f>AM397</f>
        <v>0</v>
      </c>
      <c r="BI397" s="66">
        <f>AD397</f>
        <v>0</v>
      </c>
      <c r="BJ397" s="66">
        <f>AM397</f>
        <v>0</v>
      </c>
      <c r="BK397" s="66">
        <f>BJ397+BI397</f>
        <v>0</v>
      </c>
    </row>
    <row r="398" spans="1:63" ht="5.0999999999999996" hidden="1" customHeight="1">
      <c r="A398" s="95"/>
      <c r="B398" s="42"/>
      <c r="C398" s="42"/>
      <c r="D398" s="353"/>
      <c r="E398" s="353"/>
      <c r="F398" s="353"/>
      <c r="G398" s="353"/>
      <c r="H398" s="353"/>
      <c r="I398" s="353"/>
      <c r="J398" s="353"/>
      <c r="K398" s="353"/>
      <c r="L398" s="353"/>
      <c r="M398" s="353"/>
      <c r="N398" s="353"/>
      <c r="O398" s="353"/>
      <c r="P398" s="44"/>
      <c r="Q398" s="44"/>
      <c r="R398" s="44"/>
      <c r="S398" s="44"/>
      <c r="T398" s="44"/>
      <c r="U398" s="45"/>
      <c r="V398" s="45"/>
      <c r="W398" s="45"/>
      <c r="X398" s="45"/>
      <c r="Y398" s="45"/>
      <c r="Z398" s="45"/>
      <c r="AA398" s="45"/>
      <c r="AB398" s="45"/>
      <c r="AC398" s="45"/>
      <c r="AD398" s="46"/>
      <c r="AE398" s="46"/>
      <c r="AF398" s="46"/>
      <c r="AG398" s="46"/>
      <c r="AH398" s="46"/>
      <c r="AI398" s="46"/>
      <c r="AJ398" s="46"/>
      <c r="AK398" s="46"/>
      <c r="AL398" s="46"/>
      <c r="AM398" s="47"/>
      <c r="AN398" s="47"/>
      <c r="AO398" s="47"/>
      <c r="AP398" s="47"/>
      <c r="AQ398" s="295"/>
      <c r="AR398" s="295"/>
      <c r="AS398" s="295"/>
      <c r="AT398" s="295"/>
      <c r="AV398" s="201" t="str">
        <f t="shared" si="217"/>
        <v>DECKING AND PATIOS</v>
      </c>
      <c r="AW398" s="322"/>
      <c r="AX398" s="322"/>
      <c r="AY398" s="322"/>
      <c r="AZ398" s="201"/>
      <c r="BA398" s="53">
        <f>BA357</f>
        <v>0</v>
      </c>
      <c r="BB398" s="53">
        <f>BB357</f>
        <v>0</v>
      </c>
      <c r="BC398" s="53">
        <f>BC357</f>
        <v>0</v>
      </c>
      <c r="BD398" s="53">
        <f>BD357</f>
        <v>0</v>
      </c>
      <c r="BE398" s="53">
        <f>BE357</f>
        <v>0</v>
      </c>
      <c r="BF398" s="53"/>
      <c r="BG398" s="53"/>
      <c r="BI398" s="53"/>
      <c r="BJ398" s="53"/>
      <c r="BK398" s="53"/>
    </row>
    <row r="399" spans="1:63" ht="21.6" hidden="1" customHeight="1">
      <c r="A399" s="95"/>
      <c r="B399" s="1259"/>
      <c r="C399" s="1259"/>
      <c r="D399" s="354"/>
      <c r="E399" s="354"/>
      <c r="F399" s="354"/>
      <c r="G399" s="354"/>
      <c r="H399" s="354"/>
      <c r="I399" s="354"/>
      <c r="J399" s="354"/>
      <c r="K399" s="354"/>
      <c r="L399" s="354"/>
      <c r="M399" s="354"/>
      <c r="N399" s="354"/>
      <c r="O399" s="354"/>
      <c r="P399" s="19"/>
      <c r="Q399" s="19"/>
      <c r="R399" s="19"/>
      <c r="S399" s="19"/>
      <c r="T399" s="19"/>
      <c r="U399" s="19"/>
      <c r="V399" s="19"/>
      <c r="W399" s="19"/>
      <c r="X399" s="19"/>
      <c r="Y399" s="19"/>
      <c r="Z399" s="19"/>
      <c r="AA399" s="19"/>
      <c r="AB399" s="19"/>
      <c r="AC399" s="202" t="str">
        <f>CONCATENATE(D357," ","TOTAL")</f>
        <v>DECKING AND PATIOS TOTAL</v>
      </c>
      <c r="AD399" s="1260">
        <f>SUBTOTAL(9,AD358:AD398)</f>
        <v>0</v>
      </c>
      <c r="AE399" s="1260"/>
      <c r="AF399" s="1260"/>
      <c r="AG399" s="1260">
        <f>SUBTOTAL(9,AG358:AG398)</f>
        <v>0</v>
      </c>
      <c r="AH399" s="1260"/>
      <c r="AI399" s="1260"/>
      <c r="AJ399" s="1260">
        <f>SUBTOTAL(9,AJ358:AJ398)</f>
        <v>0</v>
      </c>
      <c r="AK399" s="1260"/>
      <c r="AL399" s="1260"/>
      <c r="AM399" s="1260">
        <f>SUBTOTAL(9,AM358:AM398)</f>
        <v>0</v>
      </c>
      <c r="AN399" s="1260"/>
      <c r="AO399" s="1260"/>
      <c r="AP399" s="1260"/>
      <c r="AQ399" s="1254">
        <f>SUBTOTAL(9,AQ358:AQ398)</f>
        <v>0</v>
      </c>
      <c r="AR399" s="1254"/>
      <c r="AS399" s="1254"/>
      <c r="AT399" s="1254" t="e">
        <f>SUM(AT355:AT390)</f>
        <v>#REF!</v>
      </c>
      <c r="AV399" s="74" t="str">
        <f t="shared" si="217"/>
        <v>DECKING AND PATIOS</v>
      </c>
      <c r="AW399" s="308"/>
      <c r="AX399" s="321"/>
      <c r="AY399" s="321"/>
      <c r="AZ399" s="118"/>
      <c r="BA399" s="52">
        <f>BA357</f>
        <v>0</v>
      </c>
      <c r="BB399" s="52">
        <f>BB357</f>
        <v>0</v>
      </c>
      <c r="BC399" s="52">
        <f>BC357</f>
        <v>0</v>
      </c>
      <c r="BD399" s="52">
        <f>BD357</f>
        <v>0</v>
      </c>
      <c r="BE399" s="52">
        <f>BE357</f>
        <v>0</v>
      </c>
      <c r="BF399" s="52">
        <f>SUM(BF357:BF398)</f>
        <v>0</v>
      </c>
      <c r="BG399" s="28">
        <f>SUM(BG357:BG398)</f>
        <v>0</v>
      </c>
      <c r="BI399" s="52">
        <f>SUM(BI358:BI398)</f>
        <v>0</v>
      </c>
      <c r="BJ399" s="52">
        <f>SUM(BJ358:BJ398)</f>
        <v>0</v>
      </c>
      <c r="BK399" s="28">
        <f>SUM(BK358:BK398)</f>
        <v>0</v>
      </c>
    </row>
    <row r="400" spans="1:63" ht="5.0999999999999996" hidden="1" customHeight="1">
      <c r="A400" s="95"/>
      <c r="B400" s="42"/>
      <c r="C400" s="42"/>
      <c r="D400" s="353"/>
      <c r="E400" s="353"/>
      <c r="F400" s="353"/>
      <c r="G400" s="353"/>
      <c r="H400" s="353"/>
      <c r="I400" s="353"/>
      <c r="J400" s="353"/>
      <c r="K400" s="353"/>
      <c r="L400" s="353"/>
      <c r="M400" s="353"/>
      <c r="N400" s="353"/>
      <c r="O400" s="353"/>
      <c r="P400" s="44"/>
      <c r="Q400" s="44"/>
      <c r="R400" s="44"/>
      <c r="S400" s="44"/>
      <c r="T400" s="44"/>
      <c r="U400" s="45"/>
      <c r="V400" s="45"/>
      <c r="W400" s="45"/>
      <c r="X400" s="45"/>
      <c r="Y400" s="45"/>
      <c r="Z400" s="45"/>
      <c r="AA400" s="45"/>
      <c r="AB400" s="45"/>
      <c r="AC400" s="45"/>
      <c r="AD400" s="46"/>
      <c r="AE400" s="46"/>
      <c r="AF400" s="46"/>
      <c r="AG400" s="46"/>
      <c r="AH400" s="46"/>
      <c r="AI400" s="46"/>
      <c r="AJ400" s="46"/>
      <c r="AK400" s="46"/>
      <c r="AL400" s="46"/>
      <c r="AM400" s="47"/>
      <c r="AN400" s="47"/>
      <c r="AO400" s="47"/>
      <c r="AP400" s="47"/>
      <c r="AQ400" s="295"/>
      <c r="AR400" s="295"/>
      <c r="AS400" s="295"/>
      <c r="AT400" s="295"/>
      <c r="AV400" s="201" t="str">
        <f t="shared" si="217"/>
        <v>DECKING AND PATIOS</v>
      </c>
      <c r="AW400" s="322"/>
      <c r="AX400" s="322"/>
      <c r="AY400" s="322"/>
      <c r="AZ400" s="201"/>
      <c r="BA400" s="53">
        <f>BA357</f>
        <v>0</v>
      </c>
      <c r="BB400" s="53">
        <f>BB357</f>
        <v>0</v>
      </c>
      <c r="BC400" s="53">
        <f>BC357</f>
        <v>0</v>
      </c>
      <c r="BD400" s="53">
        <f>BD357</f>
        <v>0</v>
      </c>
      <c r="BE400" s="53">
        <f>BE357</f>
        <v>0</v>
      </c>
      <c r="BF400" s="53"/>
      <c r="BG400" s="53"/>
      <c r="BI400" s="53"/>
      <c r="BJ400" s="53"/>
      <c r="BK400" s="53"/>
    </row>
    <row r="401" spans="1:63" ht="9.6999999999999993" hidden="1" customHeight="1">
      <c r="A401" s="95"/>
      <c r="B401" s="49"/>
      <c r="C401" s="49"/>
      <c r="D401" s="355"/>
      <c r="E401" s="355"/>
      <c r="F401" s="355"/>
      <c r="G401" s="355"/>
      <c r="H401" s="355"/>
      <c r="I401" s="355"/>
      <c r="J401" s="355"/>
      <c r="K401" s="355"/>
      <c r="L401" s="355"/>
      <c r="M401" s="355"/>
      <c r="N401" s="355"/>
      <c r="O401" s="355"/>
      <c r="P401" s="50"/>
      <c r="Q401" s="50"/>
      <c r="R401" s="50"/>
      <c r="S401" s="50"/>
      <c r="T401" s="50"/>
      <c r="U401" s="50"/>
      <c r="V401" s="50"/>
      <c r="W401" s="50"/>
      <c r="X401" s="50"/>
      <c r="Y401" s="50"/>
      <c r="Z401" s="50"/>
      <c r="AA401" s="50"/>
      <c r="AB401" s="50"/>
      <c r="AC401" s="51"/>
      <c r="AD401" s="296"/>
      <c r="AE401" s="296"/>
      <c r="AF401" s="296"/>
      <c r="AG401" s="296"/>
      <c r="AH401" s="296"/>
      <c r="AI401" s="296"/>
      <c r="AJ401" s="296"/>
      <c r="AK401" s="296"/>
      <c r="AL401" s="296"/>
      <c r="AM401" s="296"/>
      <c r="AN401" s="296"/>
      <c r="AO401" s="296"/>
      <c r="AP401" s="296"/>
      <c r="AQ401" s="297"/>
      <c r="AR401" s="297"/>
      <c r="AS401" s="297"/>
      <c r="AT401" s="297"/>
      <c r="AV401" s="203" t="str">
        <f t="shared" si="217"/>
        <v>DECKING AND PATIOS</v>
      </c>
      <c r="AW401" s="325"/>
      <c r="AX401" s="344"/>
      <c r="AY401" s="344"/>
      <c r="AZ401" s="203"/>
      <c r="BA401" s="65">
        <f>BA399</f>
        <v>0</v>
      </c>
      <c r="BB401" s="65">
        <f t="shared" ref="BB401:BG401" si="261">BB399</f>
        <v>0</v>
      </c>
      <c r="BC401" s="65">
        <f>BC399</f>
        <v>0</v>
      </c>
      <c r="BD401" s="65">
        <f t="shared" si="261"/>
        <v>0</v>
      </c>
      <c r="BE401" s="65">
        <f t="shared" si="261"/>
        <v>0</v>
      </c>
      <c r="BF401" s="65">
        <f t="shared" si="261"/>
        <v>0</v>
      </c>
      <c r="BG401" s="65">
        <f t="shared" si="261"/>
        <v>0</v>
      </c>
      <c r="BI401" s="65"/>
      <c r="BJ401" s="65"/>
      <c r="BK401" s="65"/>
    </row>
    <row r="402" spans="1:63" ht="21.6" customHeight="1">
      <c r="A402" s="94" t="s">
        <v>665</v>
      </c>
      <c r="B402" s="1268"/>
      <c r="C402" s="1269"/>
      <c r="D402" s="1306" t="str">
        <f>T(N82)</f>
        <v>ROOFING</v>
      </c>
      <c r="E402" s="1307"/>
      <c r="F402" s="1307"/>
      <c r="G402" s="1307"/>
      <c r="H402" s="1307"/>
      <c r="I402" s="1307"/>
      <c r="J402" s="1307"/>
      <c r="K402" s="1307"/>
      <c r="L402" s="1307"/>
      <c r="M402" s="1307"/>
      <c r="N402" s="1307"/>
      <c r="O402" s="1308"/>
      <c r="P402" s="1270"/>
      <c r="Q402" s="1270"/>
      <c r="R402" s="1270"/>
      <c r="S402" s="1271"/>
      <c r="T402" s="1272"/>
      <c r="U402" s="1273"/>
      <c r="V402" s="1273"/>
      <c r="W402" s="1273"/>
      <c r="X402" s="1273"/>
      <c r="Y402" s="1273"/>
      <c r="Z402" s="1273"/>
      <c r="AA402" s="1273"/>
      <c r="AB402" s="1273"/>
      <c r="AC402" s="1273"/>
      <c r="AD402" s="1260">
        <f>AD444</f>
        <v>0</v>
      </c>
      <c r="AE402" s="1260"/>
      <c r="AF402" s="1260"/>
      <c r="AG402" s="1260">
        <f>AG444</f>
        <v>0</v>
      </c>
      <c r="AH402" s="1260"/>
      <c r="AI402" s="1260"/>
      <c r="AJ402" s="1260">
        <f>AJ444</f>
        <v>0</v>
      </c>
      <c r="AK402" s="1260"/>
      <c r="AL402" s="1260"/>
      <c r="AM402" s="1260">
        <f>AM444</f>
        <v>0</v>
      </c>
      <c r="AN402" s="1260"/>
      <c r="AO402" s="1260"/>
      <c r="AP402" s="1260"/>
      <c r="AQ402" s="1254">
        <f>AQ444</f>
        <v>0</v>
      </c>
      <c r="AR402" s="1254"/>
      <c r="AS402" s="1254"/>
      <c r="AT402" s="1254" t="e">
        <f>SUM(#REF!)</f>
        <v>#REF!</v>
      </c>
      <c r="AV402" s="74" t="str">
        <f t="shared" ref="AV402:AV446" si="262">$D$402</f>
        <v>ROOFING</v>
      </c>
      <c r="AW402" s="326"/>
      <c r="AX402" s="326"/>
      <c r="AY402" s="326"/>
      <c r="AZ402" s="327"/>
      <c r="BA402" s="28">
        <f>SUM(BA403:BA442)</f>
        <v>0</v>
      </c>
      <c r="BB402" s="28">
        <f>SUM(BB403:BB442)</f>
        <v>0</v>
      </c>
      <c r="BC402" s="28">
        <f>SUM(BC403:BC442)</f>
        <v>0</v>
      </c>
      <c r="BD402" s="28">
        <f>SUM(BD403:BD442)</f>
        <v>0</v>
      </c>
      <c r="BE402" s="28">
        <f>SUM(BE403:BE442)</f>
        <v>0</v>
      </c>
      <c r="BF402" s="28">
        <f t="shared" ref="BF402:BF438" si="263">AQ402</f>
        <v>0</v>
      </c>
      <c r="BG402" s="28">
        <f t="shared" ref="BG402:BG438" si="264">AM402</f>
        <v>0</v>
      </c>
      <c r="BI402" s="66">
        <f>AD402</f>
        <v>0</v>
      </c>
      <c r="BJ402" s="66">
        <f>AM402</f>
        <v>0</v>
      </c>
      <c r="BK402" s="66">
        <f>BJ402+BI402</f>
        <v>0</v>
      </c>
    </row>
    <row r="403" spans="1:63" hidden="1">
      <c r="A403" s="95"/>
      <c r="B403" s="1239"/>
      <c r="C403" s="1240"/>
      <c r="D403" s="1256" t="s">
        <v>47</v>
      </c>
      <c r="E403" s="1256"/>
      <c r="F403" s="1256"/>
      <c r="G403" s="1256"/>
      <c r="H403" s="1256"/>
      <c r="I403" s="1256"/>
      <c r="J403" s="1256"/>
      <c r="K403" s="1256"/>
      <c r="L403" s="1256"/>
      <c r="M403" s="1256"/>
      <c r="N403" s="1256"/>
      <c r="O403" s="1256"/>
      <c r="P403" s="1242"/>
      <c r="Q403" s="1242"/>
      <c r="R403" s="1243"/>
      <c r="S403" s="1242" t="s">
        <v>1</v>
      </c>
      <c r="T403" s="1242" t="s">
        <v>1</v>
      </c>
      <c r="U403" s="1244"/>
      <c r="V403" s="1245"/>
      <c r="W403" s="1245"/>
      <c r="X403" s="1245"/>
      <c r="Y403" s="1245"/>
      <c r="Z403" s="1245"/>
      <c r="AA403" s="1246"/>
      <c r="AB403" s="1247"/>
      <c r="AC403" s="1244"/>
      <c r="AD403" s="1248">
        <f t="shared" ref="AD403:AD438" si="265">((P403*U403)-AM403)</f>
        <v>0</v>
      </c>
      <c r="AE403" s="1248"/>
      <c r="AF403" s="1248"/>
      <c r="AG403" s="1248">
        <f>P403*X403*(1+$Y$85)</f>
        <v>0</v>
      </c>
      <c r="AH403" s="1248"/>
      <c r="AI403" s="1248"/>
      <c r="AJ403" s="1248">
        <f t="shared" ref="AJ403:AJ438" si="266">P403*AA403</f>
        <v>0</v>
      </c>
      <c r="AK403" s="1248"/>
      <c r="AL403" s="1248"/>
      <c r="AM403" s="1249">
        <f t="shared" ref="AM403:AM442" si="267">IF($B403="x",$P403*$U403,0)</f>
        <v>0</v>
      </c>
      <c r="AN403" s="1249"/>
      <c r="AO403" s="1249"/>
      <c r="AP403" s="1249"/>
      <c r="AQ403" s="1250">
        <f t="shared" ref="AQ403:AQ438" si="268">SUM(AD403:AL403)</f>
        <v>0</v>
      </c>
      <c r="AR403" s="1250"/>
      <c r="AS403" s="1250"/>
      <c r="AT403" s="1250">
        <f t="shared" ref="AT403:AT438" si="269">SUM(AD403:AL403)</f>
        <v>0</v>
      </c>
      <c r="AV403" s="74" t="str">
        <f t="shared" si="262"/>
        <v>ROOFING</v>
      </c>
      <c r="AW403" s="307"/>
      <c r="AX403" s="99"/>
      <c r="AY403" s="99"/>
      <c r="AZ403" s="305"/>
      <c r="BA403" s="28">
        <f t="shared" ref="BA403:BA438" si="270">AD403</f>
        <v>0</v>
      </c>
      <c r="BB403" s="28">
        <f>AG403</f>
        <v>0</v>
      </c>
      <c r="BC403" s="28">
        <f>AJ403</f>
        <v>0</v>
      </c>
      <c r="BD403" s="28">
        <f t="shared" ref="BD403:BD438" si="271">IF(B403="x",1,0)</f>
        <v>0</v>
      </c>
      <c r="BE403" s="28">
        <f>SUM(BA403:BC403)</f>
        <v>0</v>
      </c>
      <c r="BF403" s="28">
        <f t="shared" si="263"/>
        <v>0</v>
      </c>
      <c r="BG403" s="28">
        <f t="shared" si="264"/>
        <v>0</v>
      </c>
      <c r="BI403" s="66">
        <f>AD403</f>
        <v>0</v>
      </c>
      <c r="BJ403" s="66">
        <f t="shared" ref="BJ403:BJ438" si="272">AM403</f>
        <v>0</v>
      </c>
      <c r="BK403" s="66">
        <f>BJ403+BI403</f>
        <v>0</v>
      </c>
    </row>
    <row r="404" spans="1:63" hidden="1">
      <c r="A404" s="95"/>
      <c r="B404" s="1239"/>
      <c r="C404" s="1240"/>
      <c r="D404" s="1255" t="s">
        <v>471</v>
      </c>
      <c r="E404" s="1255"/>
      <c r="F404" s="1255"/>
      <c r="G404" s="1255"/>
      <c r="H404" s="1255"/>
      <c r="I404" s="1255"/>
      <c r="J404" s="1255"/>
      <c r="K404" s="1255"/>
      <c r="L404" s="1255"/>
      <c r="M404" s="1255"/>
      <c r="N404" s="1255"/>
      <c r="O404" s="1255"/>
      <c r="P404" s="1242"/>
      <c r="Q404" s="1242"/>
      <c r="R404" s="1243"/>
      <c r="S404" s="1242"/>
      <c r="T404" s="1242"/>
      <c r="U404" s="1244"/>
      <c r="V404" s="1245"/>
      <c r="W404" s="1245"/>
      <c r="X404" s="1245"/>
      <c r="Y404" s="1245"/>
      <c r="Z404" s="1245"/>
      <c r="AA404" s="1246"/>
      <c r="AB404" s="1247"/>
      <c r="AC404" s="1244"/>
      <c r="AD404" s="1248">
        <f t="shared" si="265"/>
        <v>0</v>
      </c>
      <c r="AE404" s="1248"/>
      <c r="AF404" s="1248"/>
      <c r="AG404" s="1248">
        <f t="shared" ref="AG404:AG442" si="273">P404*X404*(1+$Y$85)</f>
        <v>0</v>
      </c>
      <c r="AH404" s="1248"/>
      <c r="AI404" s="1248"/>
      <c r="AJ404" s="1248">
        <f t="shared" si="266"/>
        <v>0</v>
      </c>
      <c r="AK404" s="1248"/>
      <c r="AL404" s="1248"/>
      <c r="AM404" s="1249">
        <f t="shared" si="267"/>
        <v>0</v>
      </c>
      <c r="AN404" s="1249"/>
      <c r="AO404" s="1249"/>
      <c r="AP404" s="1249"/>
      <c r="AQ404" s="1250">
        <f t="shared" si="268"/>
        <v>0</v>
      </c>
      <c r="AR404" s="1250"/>
      <c r="AS404" s="1250"/>
      <c r="AT404" s="1250">
        <f t="shared" si="269"/>
        <v>0</v>
      </c>
      <c r="AV404" s="74" t="str">
        <f t="shared" si="262"/>
        <v>ROOFING</v>
      </c>
      <c r="AW404" s="307"/>
      <c r="AX404" s="99"/>
      <c r="AY404" s="99"/>
      <c r="AZ404" s="305"/>
      <c r="BA404" s="28">
        <f t="shared" si="270"/>
        <v>0</v>
      </c>
      <c r="BB404" s="28">
        <f t="shared" ref="BB404:BB438" si="274">AG404</f>
        <v>0</v>
      </c>
      <c r="BC404" s="28">
        <f t="shared" ref="BC404:BC438" si="275">AJ404</f>
        <v>0</v>
      </c>
      <c r="BD404" s="28">
        <f t="shared" si="271"/>
        <v>0</v>
      </c>
      <c r="BE404" s="28">
        <f t="shared" ref="BE404:BE420" si="276">SUM(BA404:BC404)</f>
        <v>0</v>
      </c>
      <c r="BF404" s="28">
        <f t="shared" si="263"/>
        <v>0</v>
      </c>
      <c r="BG404" s="28">
        <f t="shared" si="264"/>
        <v>0</v>
      </c>
      <c r="BI404" s="66">
        <f t="shared" ref="BI404:BI438" si="277">AD404</f>
        <v>0</v>
      </c>
      <c r="BJ404" s="66">
        <f t="shared" si="272"/>
        <v>0</v>
      </c>
      <c r="BK404" s="66">
        <f t="shared" ref="BK404:BK438" si="278">BJ404+BI404</f>
        <v>0</v>
      </c>
    </row>
    <row r="405" spans="1:63" hidden="1">
      <c r="A405" s="95"/>
      <c r="B405" s="1251"/>
      <c r="C405" s="1251"/>
      <c r="D405" s="1252" t="s">
        <v>468</v>
      </c>
      <c r="E405" s="1252"/>
      <c r="F405" s="1252"/>
      <c r="G405" s="1252"/>
      <c r="H405" s="1252"/>
      <c r="I405" s="1252"/>
      <c r="J405" s="1252"/>
      <c r="K405" s="1252"/>
      <c r="L405" s="1252"/>
      <c r="M405" s="1252"/>
      <c r="N405" s="1252"/>
      <c r="O405" s="1252"/>
      <c r="P405" s="1242"/>
      <c r="Q405" s="1242"/>
      <c r="R405" s="1243"/>
      <c r="S405" s="1242" t="s">
        <v>0</v>
      </c>
      <c r="T405" s="1242" t="s">
        <v>0</v>
      </c>
      <c r="U405" s="1244">
        <v>250</v>
      </c>
      <c r="V405" s="1245"/>
      <c r="W405" s="1245"/>
      <c r="X405" s="1245">
        <v>100</v>
      </c>
      <c r="Y405" s="1245"/>
      <c r="Z405" s="1245">
        <v>100</v>
      </c>
      <c r="AA405" s="1246"/>
      <c r="AB405" s="1247"/>
      <c r="AC405" s="1244"/>
      <c r="AD405" s="1248">
        <f t="shared" si="265"/>
        <v>0</v>
      </c>
      <c r="AE405" s="1248"/>
      <c r="AF405" s="1248"/>
      <c r="AG405" s="1248">
        <f t="shared" si="273"/>
        <v>0</v>
      </c>
      <c r="AH405" s="1248"/>
      <c r="AI405" s="1248"/>
      <c r="AJ405" s="1248">
        <f t="shared" si="266"/>
        <v>0</v>
      </c>
      <c r="AK405" s="1248"/>
      <c r="AL405" s="1248"/>
      <c r="AM405" s="1249">
        <f t="shared" si="267"/>
        <v>0</v>
      </c>
      <c r="AN405" s="1249"/>
      <c r="AO405" s="1249"/>
      <c r="AP405" s="1249"/>
      <c r="AQ405" s="1250">
        <f t="shared" si="268"/>
        <v>0</v>
      </c>
      <c r="AR405" s="1250"/>
      <c r="AS405" s="1250"/>
      <c r="AT405" s="1250">
        <f t="shared" si="269"/>
        <v>0</v>
      </c>
      <c r="AV405" s="74" t="str">
        <f t="shared" si="262"/>
        <v>ROOFING</v>
      </c>
      <c r="AW405" s="307"/>
      <c r="AX405" s="99"/>
      <c r="AY405" s="99"/>
      <c r="AZ405" s="305"/>
      <c r="BA405" s="28">
        <f t="shared" si="270"/>
        <v>0</v>
      </c>
      <c r="BB405" s="28">
        <f t="shared" si="274"/>
        <v>0</v>
      </c>
      <c r="BC405" s="28">
        <f t="shared" si="275"/>
        <v>0</v>
      </c>
      <c r="BD405" s="28">
        <f t="shared" si="271"/>
        <v>0</v>
      </c>
      <c r="BE405" s="28">
        <f t="shared" si="276"/>
        <v>0</v>
      </c>
      <c r="BF405" s="28">
        <f t="shared" si="263"/>
        <v>0</v>
      </c>
      <c r="BG405" s="28">
        <f t="shared" si="264"/>
        <v>0</v>
      </c>
      <c r="BI405" s="66">
        <f t="shared" si="277"/>
        <v>0</v>
      </c>
      <c r="BJ405" s="66">
        <f t="shared" si="272"/>
        <v>0</v>
      </c>
      <c r="BK405" s="66">
        <f t="shared" si="278"/>
        <v>0</v>
      </c>
    </row>
    <row r="406" spans="1:63" hidden="1">
      <c r="A406" s="95"/>
      <c r="B406" s="1251"/>
      <c r="C406" s="1251"/>
      <c r="D406" s="1252" t="s">
        <v>473</v>
      </c>
      <c r="E406" s="1252"/>
      <c r="F406" s="1252"/>
      <c r="G406" s="1252"/>
      <c r="H406" s="1252"/>
      <c r="I406" s="1252"/>
      <c r="J406" s="1252"/>
      <c r="K406" s="1252"/>
      <c r="L406" s="1252"/>
      <c r="M406" s="1252"/>
      <c r="N406" s="1252"/>
      <c r="O406" s="1252"/>
      <c r="P406" s="1242"/>
      <c r="Q406" s="1242"/>
      <c r="R406" s="1243"/>
      <c r="S406" s="1242" t="s">
        <v>6</v>
      </c>
      <c r="T406" s="1242"/>
      <c r="U406" s="1244">
        <v>150</v>
      </c>
      <c r="V406" s="1245"/>
      <c r="W406" s="1245"/>
      <c r="X406" s="1245">
        <v>100</v>
      </c>
      <c r="Y406" s="1245"/>
      <c r="Z406" s="1245"/>
      <c r="AA406" s="1246"/>
      <c r="AB406" s="1247"/>
      <c r="AC406" s="1244"/>
      <c r="AD406" s="1248">
        <f t="shared" si="265"/>
        <v>0</v>
      </c>
      <c r="AE406" s="1248"/>
      <c r="AF406" s="1248"/>
      <c r="AG406" s="1248">
        <f t="shared" si="273"/>
        <v>0</v>
      </c>
      <c r="AH406" s="1248"/>
      <c r="AI406" s="1248"/>
      <c r="AJ406" s="1248">
        <f t="shared" si="266"/>
        <v>0</v>
      </c>
      <c r="AK406" s="1248"/>
      <c r="AL406" s="1248"/>
      <c r="AM406" s="1249">
        <f t="shared" si="267"/>
        <v>0</v>
      </c>
      <c r="AN406" s="1249"/>
      <c r="AO406" s="1249"/>
      <c r="AP406" s="1249"/>
      <c r="AQ406" s="1250">
        <f t="shared" si="268"/>
        <v>0</v>
      </c>
      <c r="AR406" s="1250"/>
      <c r="AS406" s="1250"/>
      <c r="AT406" s="1250">
        <f t="shared" si="269"/>
        <v>0</v>
      </c>
      <c r="AV406" s="74" t="str">
        <f t="shared" si="262"/>
        <v>ROOFING</v>
      </c>
      <c r="AW406" s="307"/>
      <c r="AX406" s="99"/>
      <c r="AY406" s="99"/>
      <c r="AZ406" s="305"/>
      <c r="BA406" s="28">
        <f t="shared" si="270"/>
        <v>0</v>
      </c>
      <c r="BB406" s="28">
        <f t="shared" si="274"/>
        <v>0</v>
      </c>
      <c r="BC406" s="28">
        <f t="shared" si="275"/>
        <v>0</v>
      </c>
      <c r="BD406" s="28">
        <f t="shared" si="271"/>
        <v>0</v>
      </c>
      <c r="BE406" s="28">
        <f t="shared" si="276"/>
        <v>0</v>
      </c>
      <c r="BF406" s="28">
        <f t="shared" si="263"/>
        <v>0</v>
      </c>
      <c r="BG406" s="28">
        <f t="shared" si="264"/>
        <v>0</v>
      </c>
      <c r="BI406" s="66">
        <f t="shared" si="277"/>
        <v>0</v>
      </c>
      <c r="BJ406" s="66">
        <f t="shared" si="272"/>
        <v>0</v>
      </c>
      <c r="BK406" s="66">
        <f t="shared" si="278"/>
        <v>0</v>
      </c>
    </row>
    <row r="407" spans="1:63" hidden="1">
      <c r="A407" s="95"/>
      <c r="B407" s="1239"/>
      <c r="C407" s="1240"/>
      <c r="D407" s="1252" t="s">
        <v>472</v>
      </c>
      <c r="E407" s="1252"/>
      <c r="F407" s="1252"/>
      <c r="G407" s="1252"/>
      <c r="H407" s="1252"/>
      <c r="I407" s="1252"/>
      <c r="J407" s="1252"/>
      <c r="K407" s="1252"/>
      <c r="L407" s="1252"/>
      <c r="M407" s="1252"/>
      <c r="N407" s="1252"/>
      <c r="O407" s="1252"/>
      <c r="P407" s="1242"/>
      <c r="Q407" s="1242"/>
      <c r="R407" s="1243"/>
      <c r="S407" s="1242" t="s">
        <v>6</v>
      </c>
      <c r="T407" s="1242"/>
      <c r="U407" s="1244">
        <v>175</v>
      </c>
      <c r="V407" s="1245"/>
      <c r="W407" s="1245"/>
      <c r="X407" s="1245">
        <v>125</v>
      </c>
      <c r="Y407" s="1245"/>
      <c r="Z407" s="1245">
        <v>100</v>
      </c>
      <c r="AA407" s="1246"/>
      <c r="AB407" s="1247"/>
      <c r="AC407" s="1244"/>
      <c r="AD407" s="1248">
        <f t="shared" si="265"/>
        <v>0</v>
      </c>
      <c r="AE407" s="1248"/>
      <c r="AF407" s="1248"/>
      <c r="AG407" s="1248">
        <f t="shared" si="273"/>
        <v>0</v>
      </c>
      <c r="AH407" s="1248"/>
      <c r="AI407" s="1248"/>
      <c r="AJ407" s="1248">
        <f t="shared" si="266"/>
        <v>0</v>
      </c>
      <c r="AK407" s="1248"/>
      <c r="AL407" s="1248"/>
      <c r="AM407" s="1249">
        <f t="shared" si="267"/>
        <v>0</v>
      </c>
      <c r="AN407" s="1249"/>
      <c r="AO407" s="1249"/>
      <c r="AP407" s="1249"/>
      <c r="AQ407" s="1250">
        <f t="shared" si="268"/>
        <v>0</v>
      </c>
      <c r="AR407" s="1250"/>
      <c r="AS407" s="1250"/>
      <c r="AT407" s="1250">
        <f t="shared" si="269"/>
        <v>0</v>
      </c>
      <c r="AV407" s="74" t="str">
        <f t="shared" si="262"/>
        <v>ROOFING</v>
      </c>
      <c r="AW407" s="307"/>
      <c r="AX407" s="99"/>
      <c r="AY407" s="99"/>
      <c r="AZ407" s="305"/>
      <c r="BA407" s="28">
        <f t="shared" si="270"/>
        <v>0</v>
      </c>
      <c r="BB407" s="28">
        <f t="shared" si="274"/>
        <v>0</v>
      </c>
      <c r="BC407" s="28">
        <f t="shared" si="275"/>
        <v>0</v>
      </c>
      <c r="BD407" s="28">
        <f t="shared" si="271"/>
        <v>0</v>
      </c>
      <c r="BE407" s="28">
        <f t="shared" si="276"/>
        <v>0</v>
      </c>
      <c r="BF407" s="28">
        <f t="shared" si="263"/>
        <v>0</v>
      </c>
      <c r="BG407" s="28">
        <f t="shared" si="264"/>
        <v>0</v>
      </c>
      <c r="BI407" s="66">
        <f t="shared" si="277"/>
        <v>0</v>
      </c>
      <c r="BJ407" s="66">
        <f t="shared" si="272"/>
        <v>0</v>
      </c>
      <c r="BK407" s="66">
        <f t="shared" si="278"/>
        <v>0</v>
      </c>
    </row>
    <row r="408" spans="1:63" hidden="1">
      <c r="A408" s="95"/>
      <c r="B408" s="1239"/>
      <c r="C408" s="1240"/>
      <c r="D408" s="1252" t="s">
        <v>155</v>
      </c>
      <c r="E408" s="1252"/>
      <c r="F408" s="1252"/>
      <c r="G408" s="1252"/>
      <c r="H408" s="1252"/>
      <c r="I408" s="1252"/>
      <c r="J408" s="1252"/>
      <c r="K408" s="1252"/>
      <c r="L408" s="1252"/>
      <c r="M408" s="1252"/>
      <c r="N408" s="1252"/>
      <c r="O408" s="1252"/>
      <c r="P408" s="1242"/>
      <c r="Q408" s="1242"/>
      <c r="R408" s="1243"/>
      <c r="S408" s="1242" t="s">
        <v>6</v>
      </c>
      <c r="T408" s="1242" t="s">
        <v>6</v>
      </c>
      <c r="U408" s="1244">
        <v>35</v>
      </c>
      <c r="V408" s="1245"/>
      <c r="W408" s="1245"/>
      <c r="X408" s="1245"/>
      <c r="Y408" s="1245"/>
      <c r="Z408" s="1245"/>
      <c r="AA408" s="1246"/>
      <c r="AB408" s="1247"/>
      <c r="AC408" s="1244"/>
      <c r="AD408" s="1248">
        <f t="shared" si="265"/>
        <v>0</v>
      </c>
      <c r="AE408" s="1248"/>
      <c r="AF408" s="1248"/>
      <c r="AG408" s="1248">
        <f t="shared" si="273"/>
        <v>0</v>
      </c>
      <c r="AH408" s="1248"/>
      <c r="AI408" s="1248"/>
      <c r="AJ408" s="1248">
        <f t="shared" si="266"/>
        <v>0</v>
      </c>
      <c r="AK408" s="1248"/>
      <c r="AL408" s="1248"/>
      <c r="AM408" s="1249">
        <f t="shared" si="267"/>
        <v>0</v>
      </c>
      <c r="AN408" s="1249"/>
      <c r="AO408" s="1249"/>
      <c r="AP408" s="1249"/>
      <c r="AQ408" s="1250">
        <f t="shared" si="268"/>
        <v>0</v>
      </c>
      <c r="AR408" s="1250"/>
      <c r="AS408" s="1250"/>
      <c r="AT408" s="1250">
        <f t="shared" si="269"/>
        <v>0</v>
      </c>
      <c r="AV408" s="74" t="str">
        <f t="shared" si="262"/>
        <v>ROOFING</v>
      </c>
      <c r="AW408" s="307"/>
      <c r="AX408" s="99"/>
      <c r="AY408" s="99"/>
      <c r="AZ408" s="305"/>
      <c r="BA408" s="28">
        <f t="shared" si="270"/>
        <v>0</v>
      </c>
      <c r="BB408" s="28">
        <f t="shared" si="274"/>
        <v>0</v>
      </c>
      <c r="BC408" s="28">
        <f t="shared" si="275"/>
        <v>0</v>
      </c>
      <c r="BD408" s="28">
        <f t="shared" si="271"/>
        <v>0</v>
      </c>
      <c r="BE408" s="28">
        <f t="shared" si="276"/>
        <v>0</v>
      </c>
      <c r="BF408" s="28">
        <f t="shared" si="263"/>
        <v>0</v>
      </c>
      <c r="BG408" s="28">
        <f t="shared" si="264"/>
        <v>0</v>
      </c>
      <c r="BI408" s="66">
        <f t="shared" si="277"/>
        <v>0</v>
      </c>
      <c r="BJ408" s="66">
        <f t="shared" si="272"/>
        <v>0</v>
      </c>
      <c r="BK408" s="66">
        <f t="shared" si="278"/>
        <v>0</v>
      </c>
    </row>
    <row r="409" spans="1:63" hidden="1">
      <c r="A409" s="95"/>
      <c r="B409" s="1239"/>
      <c r="C409" s="1240"/>
      <c r="D409" s="1252" t="s">
        <v>156</v>
      </c>
      <c r="E409" s="1252"/>
      <c r="F409" s="1252"/>
      <c r="G409" s="1252"/>
      <c r="H409" s="1252"/>
      <c r="I409" s="1252"/>
      <c r="J409" s="1252"/>
      <c r="K409" s="1252"/>
      <c r="L409" s="1252"/>
      <c r="M409" s="1252"/>
      <c r="N409" s="1252"/>
      <c r="O409" s="1252"/>
      <c r="P409" s="1242"/>
      <c r="Q409" s="1242"/>
      <c r="R409" s="1243"/>
      <c r="S409" s="1242" t="s">
        <v>6</v>
      </c>
      <c r="T409" s="1242" t="s">
        <v>6</v>
      </c>
      <c r="U409" s="1244">
        <v>25</v>
      </c>
      <c r="V409" s="1245"/>
      <c r="W409" s="1245"/>
      <c r="X409" s="1245"/>
      <c r="Y409" s="1245"/>
      <c r="Z409" s="1245"/>
      <c r="AA409" s="1246"/>
      <c r="AB409" s="1247"/>
      <c r="AC409" s="1244"/>
      <c r="AD409" s="1248">
        <f t="shared" si="265"/>
        <v>0</v>
      </c>
      <c r="AE409" s="1248"/>
      <c r="AF409" s="1248"/>
      <c r="AG409" s="1248">
        <f t="shared" si="273"/>
        <v>0</v>
      </c>
      <c r="AH409" s="1248"/>
      <c r="AI409" s="1248"/>
      <c r="AJ409" s="1248">
        <f t="shared" si="266"/>
        <v>0</v>
      </c>
      <c r="AK409" s="1248"/>
      <c r="AL409" s="1248"/>
      <c r="AM409" s="1249">
        <f t="shared" si="267"/>
        <v>0</v>
      </c>
      <c r="AN409" s="1249"/>
      <c r="AO409" s="1249"/>
      <c r="AP409" s="1249"/>
      <c r="AQ409" s="1250">
        <f t="shared" si="268"/>
        <v>0</v>
      </c>
      <c r="AR409" s="1250"/>
      <c r="AS409" s="1250"/>
      <c r="AT409" s="1250">
        <f t="shared" si="269"/>
        <v>0</v>
      </c>
      <c r="AV409" s="74" t="str">
        <f t="shared" si="262"/>
        <v>ROOFING</v>
      </c>
      <c r="AW409" s="307"/>
      <c r="AX409" s="99"/>
      <c r="AY409" s="99"/>
      <c r="AZ409" s="305"/>
      <c r="BA409" s="28">
        <f t="shared" si="270"/>
        <v>0</v>
      </c>
      <c r="BB409" s="28">
        <f t="shared" si="274"/>
        <v>0</v>
      </c>
      <c r="BC409" s="28">
        <f t="shared" si="275"/>
        <v>0</v>
      </c>
      <c r="BD409" s="28">
        <f t="shared" si="271"/>
        <v>0</v>
      </c>
      <c r="BE409" s="28">
        <f t="shared" si="276"/>
        <v>0</v>
      </c>
      <c r="BF409" s="28">
        <f t="shared" si="263"/>
        <v>0</v>
      </c>
      <c r="BG409" s="28">
        <f t="shared" si="264"/>
        <v>0</v>
      </c>
      <c r="BI409" s="66">
        <f t="shared" si="277"/>
        <v>0</v>
      </c>
      <c r="BJ409" s="66">
        <f t="shared" si="272"/>
        <v>0</v>
      </c>
      <c r="BK409" s="66">
        <f t="shared" si="278"/>
        <v>0</v>
      </c>
    </row>
    <row r="410" spans="1:63" hidden="1">
      <c r="A410" s="95"/>
      <c r="B410" s="1239"/>
      <c r="C410" s="1240"/>
      <c r="D410" s="1252"/>
      <c r="E410" s="1252"/>
      <c r="F410" s="1252"/>
      <c r="G410" s="1252"/>
      <c r="H410" s="1252"/>
      <c r="I410" s="1252"/>
      <c r="J410" s="1252"/>
      <c r="K410" s="1252"/>
      <c r="L410" s="1252"/>
      <c r="M410" s="1252"/>
      <c r="N410" s="1252"/>
      <c r="O410" s="1252"/>
      <c r="P410" s="1242"/>
      <c r="Q410" s="1242"/>
      <c r="R410" s="1243"/>
      <c r="S410" s="1242"/>
      <c r="T410" s="1242"/>
      <c r="U410" s="1244"/>
      <c r="V410" s="1245"/>
      <c r="W410" s="1245"/>
      <c r="X410" s="1245"/>
      <c r="Y410" s="1245"/>
      <c r="Z410" s="1245"/>
      <c r="AA410" s="1246"/>
      <c r="AB410" s="1247"/>
      <c r="AC410" s="1244"/>
      <c r="AD410" s="1248">
        <f t="shared" si="265"/>
        <v>0</v>
      </c>
      <c r="AE410" s="1248"/>
      <c r="AF410" s="1248"/>
      <c r="AG410" s="1248">
        <f t="shared" si="273"/>
        <v>0</v>
      </c>
      <c r="AH410" s="1248"/>
      <c r="AI410" s="1248"/>
      <c r="AJ410" s="1248">
        <f t="shared" si="266"/>
        <v>0</v>
      </c>
      <c r="AK410" s="1248"/>
      <c r="AL410" s="1248"/>
      <c r="AM410" s="1249">
        <f t="shared" si="267"/>
        <v>0</v>
      </c>
      <c r="AN410" s="1249"/>
      <c r="AO410" s="1249"/>
      <c r="AP410" s="1249"/>
      <c r="AQ410" s="1250">
        <f t="shared" si="268"/>
        <v>0</v>
      </c>
      <c r="AR410" s="1250"/>
      <c r="AS410" s="1250"/>
      <c r="AT410" s="1250">
        <f t="shared" si="269"/>
        <v>0</v>
      </c>
      <c r="AV410" s="74" t="str">
        <f t="shared" si="262"/>
        <v>ROOFING</v>
      </c>
      <c r="AW410" s="307"/>
      <c r="AX410" s="99"/>
      <c r="AY410" s="99"/>
      <c r="AZ410" s="305"/>
      <c r="BA410" s="28">
        <f t="shared" si="270"/>
        <v>0</v>
      </c>
      <c r="BB410" s="28">
        <f t="shared" si="274"/>
        <v>0</v>
      </c>
      <c r="BC410" s="28">
        <f t="shared" si="275"/>
        <v>0</v>
      </c>
      <c r="BD410" s="28">
        <f t="shared" si="271"/>
        <v>0</v>
      </c>
      <c r="BE410" s="28">
        <f t="shared" si="276"/>
        <v>0</v>
      </c>
      <c r="BF410" s="28">
        <f t="shared" si="263"/>
        <v>0</v>
      </c>
      <c r="BG410" s="28">
        <f t="shared" si="264"/>
        <v>0</v>
      </c>
      <c r="BI410" s="66">
        <f t="shared" si="277"/>
        <v>0</v>
      </c>
      <c r="BJ410" s="66">
        <f t="shared" si="272"/>
        <v>0</v>
      </c>
      <c r="BK410" s="66">
        <f t="shared" si="278"/>
        <v>0</v>
      </c>
    </row>
    <row r="411" spans="1:63" hidden="1">
      <c r="A411" s="95"/>
      <c r="B411" s="1251"/>
      <c r="C411" s="1251"/>
      <c r="D411" s="1255" t="s">
        <v>474</v>
      </c>
      <c r="E411" s="1255"/>
      <c r="F411" s="1255"/>
      <c r="G411" s="1255"/>
      <c r="H411" s="1255"/>
      <c r="I411" s="1255"/>
      <c r="J411" s="1255"/>
      <c r="K411" s="1255"/>
      <c r="L411" s="1255"/>
      <c r="M411" s="1255"/>
      <c r="N411" s="1255"/>
      <c r="O411" s="1255"/>
      <c r="P411" s="1242"/>
      <c r="Q411" s="1242"/>
      <c r="R411" s="1243"/>
      <c r="S411" s="1242"/>
      <c r="T411" s="1242"/>
      <c r="U411" s="1244"/>
      <c r="V411" s="1245"/>
      <c r="W411" s="1245"/>
      <c r="X411" s="1245"/>
      <c r="Y411" s="1245"/>
      <c r="Z411" s="1245"/>
      <c r="AA411" s="1246"/>
      <c r="AB411" s="1247"/>
      <c r="AC411" s="1244"/>
      <c r="AD411" s="1248">
        <f t="shared" si="265"/>
        <v>0</v>
      </c>
      <c r="AE411" s="1248"/>
      <c r="AF411" s="1248"/>
      <c r="AG411" s="1248">
        <f t="shared" si="273"/>
        <v>0</v>
      </c>
      <c r="AH411" s="1248"/>
      <c r="AI411" s="1248"/>
      <c r="AJ411" s="1248">
        <f t="shared" si="266"/>
        <v>0</v>
      </c>
      <c r="AK411" s="1248"/>
      <c r="AL411" s="1248"/>
      <c r="AM411" s="1249">
        <f t="shared" si="267"/>
        <v>0</v>
      </c>
      <c r="AN411" s="1249"/>
      <c r="AO411" s="1249"/>
      <c r="AP411" s="1249"/>
      <c r="AQ411" s="1250">
        <f t="shared" si="268"/>
        <v>0</v>
      </c>
      <c r="AR411" s="1250"/>
      <c r="AS411" s="1250"/>
      <c r="AT411" s="1250">
        <f t="shared" si="269"/>
        <v>0</v>
      </c>
      <c r="AV411" s="74" t="str">
        <f t="shared" si="262"/>
        <v>ROOFING</v>
      </c>
      <c r="AW411" s="307"/>
      <c r="AX411" s="99"/>
      <c r="AY411" s="99"/>
      <c r="AZ411" s="305"/>
      <c r="BA411" s="28">
        <f t="shared" si="270"/>
        <v>0</v>
      </c>
      <c r="BB411" s="28">
        <f t="shared" si="274"/>
        <v>0</v>
      </c>
      <c r="BC411" s="28">
        <f t="shared" si="275"/>
        <v>0</v>
      </c>
      <c r="BD411" s="28">
        <f t="shared" si="271"/>
        <v>0</v>
      </c>
      <c r="BE411" s="28">
        <f t="shared" si="276"/>
        <v>0</v>
      </c>
      <c r="BF411" s="28">
        <f t="shared" si="263"/>
        <v>0</v>
      </c>
      <c r="BG411" s="28">
        <f t="shared" si="264"/>
        <v>0</v>
      </c>
      <c r="BI411" s="66">
        <f t="shared" si="277"/>
        <v>0</v>
      </c>
      <c r="BJ411" s="66">
        <f t="shared" si="272"/>
        <v>0</v>
      </c>
      <c r="BK411" s="66">
        <f t="shared" si="278"/>
        <v>0</v>
      </c>
    </row>
    <row r="412" spans="1:63" hidden="1">
      <c r="A412" s="95"/>
      <c r="B412" s="1251"/>
      <c r="C412" s="1251"/>
      <c r="D412" s="1252" t="s">
        <v>475</v>
      </c>
      <c r="E412" s="1252"/>
      <c r="F412" s="1252"/>
      <c r="G412" s="1252"/>
      <c r="H412" s="1252"/>
      <c r="I412" s="1252"/>
      <c r="J412" s="1252"/>
      <c r="K412" s="1252"/>
      <c r="L412" s="1252"/>
      <c r="M412" s="1252"/>
      <c r="N412" s="1252"/>
      <c r="O412" s="1252"/>
      <c r="P412" s="1242"/>
      <c r="Q412" s="1242"/>
      <c r="R412" s="1243"/>
      <c r="S412" s="1242" t="s">
        <v>0</v>
      </c>
      <c r="T412" s="1242" t="s">
        <v>0</v>
      </c>
      <c r="U412" s="1244">
        <v>250</v>
      </c>
      <c r="V412" s="1245"/>
      <c r="W412" s="1245"/>
      <c r="X412" s="1245">
        <v>100</v>
      </c>
      <c r="Y412" s="1245"/>
      <c r="Z412" s="1245">
        <v>100</v>
      </c>
      <c r="AA412" s="1246"/>
      <c r="AB412" s="1247"/>
      <c r="AC412" s="1244"/>
      <c r="AD412" s="1248">
        <f t="shared" si="265"/>
        <v>0</v>
      </c>
      <c r="AE412" s="1248"/>
      <c r="AF412" s="1248"/>
      <c r="AG412" s="1248">
        <f t="shared" si="273"/>
        <v>0</v>
      </c>
      <c r="AH412" s="1248"/>
      <c r="AI412" s="1248"/>
      <c r="AJ412" s="1248">
        <f t="shared" si="266"/>
        <v>0</v>
      </c>
      <c r="AK412" s="1248"/>
      <c r="AL412" s="1248"/>
      <c r="AM412" s="1249">
        <f t="shared" si="267"/>
        <v>0</v>
      </c>
      <c r="AN412" s="1249"/>
      <c r="AO412" s="1249"/>
      <c r="AP412" s="1249"/>
      <c r="AQ412" s="1250">
        <f t="shared" si="268"/>
        <v>0</v>
      </c>
      <c r="AR412" s="1250"/>
      <c r="AS412" s="1250"/>
      <c r="AT412" s="1250">
        <f t="shared" si="269"/>
        <v>0</v>
      </c>
      <c r="AV412" s="74" t="str">
        <f t="shared" si="262"/>
        <v>ROOFING</v>
      </c>
      <c r="AW412" s="307"/>
      <c r="AX412" s="99"/>
      <c r="AY412" s="99"/>
      <c r="AZ412" s="305"/>
      <c r="BA412" s="28">
        <f t="shared" si="270"/>
        <v>0</v>
      </c>
      <c r="BB412" s="28">
        <f t="shared" si="274"/>
        <v>0</v>
      </c>
      <c r="BC412" s="28">
        <f t="shared" si="275"/>
        <v>0</v>
      </c>
      <c r="BD412" s="28">
        <f t="shared" si="271"/>
        <v>0</v>
      </c>
      <c r="BE412" s="28">
        <f t="shared" si="276"/>
        <v>0</v>
      </c>
      <c r="BF412" s="28">
        <f t="shared" si="263"/>
        <v>0</v>
      </c>
      <c r="BG412" s="28">
        <f t="shared" si="264"/>
        <v>0</v>
      </c>
      <c r="BI412" s="66">
        <f t="shared" si="277"/>
        <v>0</v>
      </c>
      <c r="BJ412" s="66">
        <f t="shared" si="272"/>
        <v>0</v>
      </c>
      <c r="BK412" s="66">
        <f t="shared" si="278"/>
        <v>0</v>
      </c>
    </row>
    <row r="413" spans="1:63" hidden="1">
      <c r="A413" s="95"/>
      <c r="B413" s="1239"/>
      <c r="C413" s="1240"/>
      <c r="D413" s="1252" t="s">
        <v>473</v>
      </c>
      <c r="E413" s="1252"/>
      <c r="F413" s="1252"/>
      <c r="G413" s="1252"/>
      <c r="H413" s="1252"/>
      <c r="I413" s="1252"/>
      <c r="J413" s="1252"/>
      <c r="K413" s="1252"/>
      <c r="L413" s="1252"/>
      <c r="M413" s="1252"/>
      <c r="N413" s="1252"/>
      <c r="O413" s="1252"/>
      <c r="P413" s="1242"/>
      <c r="Q413" s="1242"/>
      <c r="R413" s="1243"/>
      <c r="S413" s="1242" t="s">
        <v>6</v>
      </c>
      <c r="T413" s="1242"/>
      <c r="U413" s="1244">
        <v>75</v>
      </c>
      <c r="V413" s="1245"/>
      <c r="W413" s="1245"/>
      <c r="X413" s="1245">
        <v>50</v>
      </c>
      <c r="Y413" s="1245"/>
      <c r="Z413" s="1245"/>
      <c r="AA413" s="1246"/>
      <c r="AB413" s="1247"/>
      <c r="AC413" s="1244"/>
      <c r="AD413" s="1248">
        <f t="shared" si="265"/>
        <v>0</v>
      </c>
      <c r="AE413" s="1248"/>
      <c r="AF413" s="1248"/>
      <c r="AG413" s="1248">
        <f t="shared" si="273"/>
        <v>0</v>
      </c>
      <c r="AH413" s="1248"/>
      <c r="AI413" s="1248"/>
      <c r="AJ413" s="1248">
        <f t="shared" si="266"/>
        <v>0</v>
      </c>
      <c r="AK413" s="1248"/>
      <c r="AL413" s="1248"/>
      <c r="AM413" s="1249">
        <f t="shared" si="267"/>
        <v>0</v>
      </c>
      <c r="AN413" s="1249"/>
      <c r="AO413" s="1249"/>
      <c r="AP413" s="1249"/>
      <c r="AQ413" s="1250">
        <f t="shared" si="268"/>
        <v>0</v>
      </c>
      <c r="AR413" s="1250"/>
      <c r="AS413" s="1250"/>
      <c r="AT413" s="1250">
        <f t="shared" si="269"/>
        <v>0</v>
      </c>
      <c r="AV413" s="74" t="str">
        <f t="shared" si="262"/>
        <v>ROOFING</v>
      </c>
      <c r="AW413" s="307"/>
      <c r="AX413" s="99"/>
      <c r="AY413" s="99"/>
      <c r="AZ413" s="305"/>
      <c r="BA413" s="28">
        <f t="shared" si="270"/>
        <v>0</v>
      </c>
      <c r="BB413" s="28">
        <f t="shared" si="274"/>
        <v>0</v>
      </c>
      <c r="BC413" s="28">
        <f t="shared" si="275"/>
        <v>0</v>
      </c>
      <c r="BD413" s="28">
        <f t="shared" si="271"/>
        <v>0</v>
      </c>
      <c r="BE413" s="28">
        <f t="shared" si="276"/>
        <v>0</v>
      </c>
      <c r="BF413" s="28">
        <f t="shared" si="263"/>
        <v>0</v>
      </c>
      <c r="BG413" s="28">
        <f t="shared" si="264"/>
        <v>0</v>
      </c>
      <c r="BI413" s="66">
        <f t="shared" si="277"/>
        <v>0</v>
      </c>
      <c r="BJ413" s="66">
        <f t="shared" si="272"/>
        <v>0</v>
      </c>
      <c r="BK413" s="66">
        <f t="shared" si="278"/>
        <v>0</v>
      </c>
    </row>
    <row r="414" spans="1:63" hidden="1">
      <c r="A414" s="95"/>
      <c r="B414" s="1239"/>
      <c r="C414" s="1240"/>
      <c r="D414" s="1252" t="s">
        <v>476</v>
      </c>
      <c r="E414" s="1252"/>
      <c r="F414" s="1252"/>
      <c r="G414" s="1252"/>
      <c r="H414" s="1252"/>
      <c r="I414" s="1252"/>
      <c r="J414" s="1252"/>
      <c r="K414" s="1252"/>
      <c r="L414" s="1252"/>
      <c r="M414" s="1252"/>
      <c r="N414" s="1252"/>
      <c r="O414" s="1252"/>
      <c r="P414" s="1242"/>
      <c r="Q414" s="1242"/>
      <c r="R414" s="1243"/>
      <c r="S414" s="1242" t="s">
        <v>6</v>
      </c>
      <c r="T414" s="1242"/>
      <c r="U414" s="1244">
        <v>250</v>
      </c>
      <c r="V414" s="1245"/>
      <c r="W414" s="1245"/>
      <c r="X414" s="1245">
        <v>175</v>
      </c>
      <c r="Y414" s="1245"/>
      <c r="Z414" s="1245"/>
      <c r="AA414" s="1246"/>
      <c r="AB414" s="1247"/>
      <c r="AC414" s="1244"/>
      <c r="AD414" s="1248">
        <f t="shared" si="265"/>
        <v>0</v>
      </c>
      <c r="AE414" s="1248"/>
      <c r="AF414" s="1248"/>
      <c r="AG414" s="1248">
        <f t="shared" si="273"/>
        <v>0</v>
      </c>
      <c r="AH414" s="1248"/>
      <c r="AI414" s="1248"/>
      <c r="AJ414" s="1248">
        <f t="shared" si="266"/>
        <v>0</v>
      </c>
      <c r="AK414" s="1248"/>
      <c r="AL414" s="1248"/>
      <c r="AM414" s="1249">
        <f t="shared" si="267"/>
        <v>0</v>
      </c>
      <c r="AN414" s="1249"/>
      <c r="AO414" s="1249"/>
      <c r="AP414" s="1249"/>
      <c r="AQ414" s="1250">
        <f t="shared" si="268"/>
        <v>0</v>
      </c>
      <c r="AR414" s="1250"/>
      <c r="AS414" s="1250"/>
      <c r="AT414" s="1250">
        <f t="shared" si="269"/>
        <v>0</v>
      </c>
      <c r="AV414" s="74" t="str">
        <f t="shared" si="262"/>
        <v>ROOFING</v>
      </c>
      <c r="AW414" s="307"/>
      <c r="AX414" s="99"/>
      <c r="AY414" s="99"/>
      <c r="AZ414" s="305"/>
      <c r="BA414" s="28">
        <f t="shared" si="270"/>
        <v>0</v>
      </c>
      <c r="BB414" s="28">
        <f t="shared" si="274"/>
        <v>0</v>
      </c>
      <c r="BC414" s="28">
        <f t="shared" si="275"/>
        <v>0</v>
      </c>
      <c r="BD414" s="28">
        <f t="shared" si="271"/>
        <v>0</v>
      </c>
      <c r="BE414" s="28">
        <f t="shared" si="276"/>
        <v>0</v>
      </c>
      <c r="BF414" s="28">
        <f t="shared" si="263"/>
        <v>0</v>
      </c>
      <c r="BG414" s="28">
        <f t="shared" si="264"/>
        <v>0</v>
      </c>
      <c r="BI414" s="66">
        <f t="shared" si="277"/>
        <v>0</v>
      </c>
      <c r="BJ414" s="66">
        <f t="shared" si="272"/>
        <v>0</v>
      </c>
      <c r="BK414" s="66">
        <f t="shared" si="278"/>
        <v>0</v>
      </c>
    </row>
    <row r="415" spans="1:63" hidden="1">
      <c r="A415" s="95"/>
      <c r="B415" s="1239"/>
      <c r="C415" s="1240"/>
      <c r="D415" s="1252" t="s">
        <v>477</v>
      </c>
      <c r="E415" s="1252"/>
      <c r="F415" s="1252"/>
      <c r="G415" s="1252"/>
      <c r="H415" s="1252"/>
      <c r="I415" s="1252"/>
      <c r="J415" s="1252"/>
      <c r="K415" s="1252"/>
      <c r="L415" s="1252"/>
      <c r="M415" s="1252"/>
      <c r="N415" s="1252"/>
      <c r="O415" s="1252"/>
      <c r="P415" s="1242"/>
      <c r="Q415" s="1242"/>
      <c r="R415" s="1243"/>
      <c r="S415" s="1242" t="s">
        <v>6</v>
      </c>
      <c r="T415" s="1242"/>
      <c r="U415" s="1244">
        <v>250</v>
      </c>
      <c r="V415" s="1245"/>
      <c r="W415" s="1245"/>
      <c r="X415" s="1245">
        <v>350</v>
      </c>
      <c r="Y415" s="1245"/>
      <c r="Z415" s="1245"/>
      <c r="AA415" s="1246"/>
      <c r="AB415" s="1247"/>
      <c r="AC415" s="1244"/>
      <c r="AD415" s="1248">
        <f t="shared" si="265"/>
        <v>0</v>
      </c>
      <c r="AE415" s="1248"/>
      <c r="AF415" s="1248"/>
      <c r="AG415" s="1248">
        <f t="shared" si="273"/>
        <v>0</v>
      </c>
      <c r="AH415" s="1248"/>
      <c r="AI415" s="1248"/>
      <c r="AJ415" s="1248">
        <f t="shared" si="266"/>
        <v>0</v>
      </c>
      <c r="AK415" s="1248"/>
      <c r="AL415" s="1248"/>
      <c r="AM415" s="1249">
        <f t="shared" si="267"/>
        <v>0</v>
      </c>
      <c r="AN415" s="1249"/>
      <c r="AO415" s="1249"/>
      <c r="AP415" s="1249"/>
      <c r="AQ415" s="1250">
        <f t="shared" si="268"/>
        <v>0</v>
      </c>
      <c r="AR415" s="1250"/>
      <c r="AS415" s="1250"/>
      <c r="AT415" s="1250">
        <f t="shared" si="269"/>
        <v>0</v>
      </c>
      <c r="AV415" s="74" t="str">
        <f t="shared" si="262"/>
        <v>ROOFING</v>
      </c>
      <c r="AW415" s="307"/>
      <c r="AX415" s="99"/>
      <c r="AY415" s="99"/>
      <c r="AZ415" s="305"/>
      <c r="BA415" s="28">
        <f t="shared" si="270"/>
        <v>0</v>
      </c>
      <c r="BB415" s="28">
        <f t="shared" si="274"/>
        <v>0</v>
      </c>
      <c r="BC415" s="28">
        <f t="shared" si="275"/>
        <v>0</v>
      </c>
      <c r="BD415" s="28">
        <f t="shared" si="271"/>
        <v>0</v>
      </c>
      <c r="BE415" s="28">
        <f t="shared" si="276"/>
        <v>0</v>
      </c>
      <c r="BF415" s="28">
        <f t="shared" si="263"/>
        <v>0</v>
      </c>
      <c r="BG415" s="28">
        <f t="shared" si="264"/>
        <v>0</v>
      </c>
      <c r="BI415" s="66">
        <f t="shared" si="277"/>
        <v>0</v>
      </c>
      <c r="BJ415" s="66">
        <f t="shared" si="272"/>
        <v>0</v>
      </c>
      <c r="BK415" s="66">
        <f t="shared" si="278"/>
        <v>0</v>
      </c>
    </row>
    <row r="416" spans="1:63" hidden="1">
      <c r="A416" s="95"/>
      <c r="B416" s="1251"/>
      <c r="C416" s="1251"/>
      <c r="D416" s="1252" t="s">
        <v>7</v>
      </c>
      <c r="E416" s="1252"/>
      <c r="F416" s="1252"/>
      <c r="G416" s="1252"/>
      <c r="H416" s="1252"/>
      <c r="I416" s="1252"/>
      <c r="J416" s="1252"/>
      <c r="K416" s="1252"/>
      <c r="L416" s="1252"/>
      <c r="M416" s="1252"/>
      <c r="N416" s="1252"/>
      <c r="O416" s="1252"/>
      <c r="P416" s="1242"/>
      <c r="Q416" s="1242"/>
      <c r="R416" s="1243"/>
      <c r="S416" s="1242" t="s">
        <v>92</v>
      </c>
      <c r="T416" s="1242" t="s">
        <v>92</v>
      </c>
      <c r="U416" s="1244">
        <v>20</v>
      </c>
      <c r="V416" s="1245"/>
      <c r="W416" s="1245"/>
      <c r="X416" s="1245">
        <v>55</v>
      </c>
      <c r="Y416" s="1245"/>
      <c r="Z416" s="1245">
        <v>25</v>
      </c>
      <c r="AA416" s="1246"/>
      <c r="AB416" s="1247"/>
      <c r="AC416" s="1244"/>
      <c r="AD416" s="1248">
        <f t="shared" si="265"/>
        <v>0</v>
      </c>
      <c r="AE416" s="1248"/>
      <c r="AF416" s="1248"/>
      <c r="AG416" s="1248">
        <f t="shared" si="273"/>
        <v>0</v>
      </c>
      <c r="AH416" s="1248"/>
      <c r="AI416" s="1248"/>
      <c r="AJ416" s="1248">
        <f t="shared" si="266"/>
        <v>0</v>
      </c>
      <c r="AK416" s="1248"/>
      <c r="AL416" s="1248"/>
      <c r="AM416" s="1249">
        <f t="shared" si="267"/>
        <v>0</v>
      </c>
      <c r="AN416" s="1249"/>
      <c r="AO416" s="1249"/>
      <c r="AP416" s="1249"/>
      <c r="AQ416" s="1250">
        <f t="shared" si="268"/>
        <v>0</v>
      </c>
      <c r="AR416" s="1250"/>
      <c r="AS416" s="1250"/>
      <c r="AT416" s="1250">
        <f t="shared" si="269"/>
        <v>0</v>
      </c>
      <c r="AV416" s="74" t="str">
        <f t="shared" si="262"/>
        <v>ROOFING</v>
      </c>
      <c r="AW416" s="307"/>
      <c r="AX416" s="99"/>
      <c r="AY416" s="99"/>
      <c r="AZ416" s="305"/>
      <c r="BA416" s="28">
        <f t="shared" si="270"/>
        <v>0</v>
      </c>
      <c r="BB416" s="28">
        <f t="shared" si="274"/>
        <v>0</v>
      </c>
      <c r="BC416" s="28">
        <f t="shared" si="275"/>
        <v>0</v>
      </c>
      <c r="BD416" s="28">
        <f t="shared" si="271"/>
        <v>0</v>
      </c>
      <c r="BE416" s="28">
        <f t="shared" si="276"/>
        <v>0</v>
      </c>
      <c r="BF416" s="28">
        <f t="shared" si="263"/>
        <v>0</v>
      </c>
      <c r="BG416" s="28">
        <f t="shared" si="264"/>
        <v>0</v>
      </c>
      <c r="BI416" s="66">
        <f t="shared" si="277"/>
        <v>0</v>
      </c>
      <c r="BJ416" s="66">
        <f t="shared" si="272"/>
        <v>0</v>
      </c>
      <c r="BK416" s="66">
        <f t="shared" si="278"/>
        <v>0</v>
      </c>
    </row>
    <row r="417" spans="1:63" hidden="1">
      <c r="A417" s="95"/>
      <c r="B417" s="1239"/>
      <c r="C417" s="1240"/>
      <c r="D417" s="1252"/>
      <c r="E417" s="1252"/>
      <c r="F417" s="1252"/>
      <c r="G417" s="1252"/>
      <c r="H417" s="1252"/>
      <c r="I417" s="1252"/>
      <c r="J417" s="1252"/>
      <c r="K417" s="1252"/>
      <c r="L417" s="1252"/>
      <c r="M417" s="1252"/>
      <c r="N417" s="1252"/>
      <c r="O417" s="1252"/>
      <c r="P417" s="1242"/>
      <c r="Q417" s="1242"/>
      <c r="R417" s="1243"/>
      <c r="S417" s="1242"/>
      <c r="T417" s="1242"/>
      <c r="U417" s="1244"/>
      <c r="V417" s="1245"/>
      <c r="W417" s="1245"/>
      <c r="X417" s="1245"/>
      <c r="Y417" s="1245"/>
      <c r="Z417" s="1245"/>
      <c r="AA417" s="1246"/>
      <c r="AB417" s="1247"/>
      <c r="AC417" s="1244"/>
      <c r="AD417" s="1248">
        <f t="shared" si="265"/>
        <v>0</v>
      </c>
      <c r="AE417" s="1248"/>
      <c r="AF417" s="1248"/>
      <c r="AG417" s="1248">
        <f t="shared" si="273"/>
        <v>0</v>
      </c>
      <c r="AH417" s="1248"/>
      <c r="AI417" s="1248"/>
      <c r="AJ417" s="1248">
        <f t="shared" si="266"/>
        <v>0</v>
      </c>
      <c r="AK417" s="1248"/>
      <c r="AL417" s="1248"/>
      <c r="AM417" s="1249">
        <f t="shared" si="267"/>
        <v>0</v>
      </c>
      <c r="AN417" s="1249"/>
      <c r="AO417" s="1249"/>
      <c r="AP417" s="1249"/>
      <c r="AQ417" s="1250">
        <f t="shared" si="268"/>
        <v>0</v>
      </c>
      <c r="AR417" s="1250"/>
      <c r="AS417" s="1250"/>
      <c r="AT417" s="1250">
        <f t="shared" si="269"/>
        <v>0</v>
      </c>
      <c r="AV417" s="74" t="str">
        <f t="shared" si="262"/>
        <v>ROOFING</v>
      </c>
      <c r="AW417" s="307"/>
      <c r="AX417" s="99"/>
      <c r="AY417" s="99"/>
      <c r="AZ417" s="305"/>
      <c r="BA417" s="28">
        <f t="shared" si="270"/>
        <v>0</v>
      </c>
      <c r="BB417" s="28">
        <f t="shared" si="274"/>
        <v>0</v>
      </c>
      <c r="BC417" s="28">
        <f t="shared" si="275"/>
        <v>0</v>
      </c>
      <c r="BD417" s="28">
        <f t="shared" si="271"/>
        <v>0</v>
      </c>
      <c r="BE417" s="28">
        <f t="shared" si="276"/>
        <v>0</v>
      </c>
      <c r="BF417" s="28">
        <f t="shared" si="263"/>
        <v>0</v>
      </c>
      <c r="BG417" s="28">
        <f t="shared" si="264"/>
        <v>0</v>
      </c>
      <c r="BI417" s="66">
        <f t="shared" si="277"/>
        <v>0</v>
      </c>
      <c r="BJ417" s="66">
        <f t="shared" si="272"/>
        <v>0</v>
      </c>
      <c r="BK417" s="66">
        <f t="shared" si="278"/>
        <v>0</v>
      </c>
    </row>
    <row r="418" spans="1:63" hidden="1">
      <c r="A418" s="95"/>
      <c r="B418" s="1239"/>
      <c r="C418" s="1240"/>
      <c r="D418" s="1255" t="s">
        <v>478</v>
      </c>
      <c r="E418" s="1255"/>
      <c r="F418" s="1255"/>
      <c r="G418" s="1255"/>
      <c r="H418" s="1255"/>
      <c r="I418" s="1255"/>
      <c r="J418" s="1255"/>
      <c r="K418" s="1255"/>
      <c r="L418" s="1255"/>
      <c r="M418" s="1255"/>
      <c r="N418" s="1255"/>
      <c r="O418" s="1255"/>
      <c r="P418" s="1242"/>
      <c r="Q418" s="1242"/>
      <c r="R418" s="1243"/>
      <c r="S418" s="1242"/>
      <c r="T418" s="1242"/>
      <c r="U418" s="1244"/>
      <c r="V418" s="1245"/>
      <c r="W418" s="1245"/>
      <c r="X418" s="1245"/>
      <c r="Y418" s="1245"/>
      <c r="Z418" s="1245"/>
      <c r="AA418" s="1246"/>
      <c r="AB418" s="1247"/>
      <c r="AC418" s="1244"/>
      <c r="AD418" s="1248">
        <f t="shared" si="265"/>
        <v>0</v>
      </c>
      <c r="AE418" s="1248"/>
      <c r="AF418" s="1248"/>
      <c r="AG418" s="1248">
        <f t="shared" si="273"/>
        <v>0</v>
      </c>
      <c r="AH418" s="1248"/>
      <c r="AI418" s="1248"/>
      <c r="AJ418" s="1248">
        <f t="shared" si="266"/>
        <v>0</v>
      </c>
      <c r="AK418" s="1248"/>
      <c r="AL418" s="1248"/>
      <c r="AM418" s="1249">
        <f t="shared" si="267"/>
        <v>0</v>
      </c>
      <c r="AN418" s="1249"/>
      <c r="AO418" s="1249"/>
      <c r="AP418" s="1249"/>
      <c r="AQ418" s="1250">
        <f t="shared" si="268"/>
        <v>0</v>
      </c>
      <c r="AR418" s="1250"/>
      <c r="AS418" s="1250"/>
      <c r="AT418" s="1250">
        <f t="shared" si="269"/>
        <v>0</v>
      </c>
      <c r="AV418" s="74" t="str">
        <f t="shared" si="262"/>
        <v>ROOFING</v>
      </c>
      <c r="AW418" s="307"/>
      <c r="AX418" s="99"/>
      <c r="AY418" s="99"/>
      <c r="AZ418" s="305"/>
      <c r="BA418" s="28">
        <f t="shared" si="270"/>
        <v>0</v>
      </c>
      <c r="BB418" s="28">
        <f t="shared" si="274"/>
        <v>0</v>
      </c>
      <c r="BC418" s="28">
        <f t="shared" si="275"/>
        <v>0</v>
      </c>
      <c r="BD418" s="28">
        <f t="shared" si="271"/>
        <v>0</v>
      </c>
      <c r="BE418" s="28">
        <f t="shared" si="276"/>
        <v>0</v>
      </c>
      <c r="BF418" s="28">
        <f t="shared" si="263"/>
        <v>0</v>
      </c>
      <c r="BG418" s="28">
        <f t="shared" si="264"/>
        <v>0</v>
      </c>
      <c r="BI418" s="66">
        <f t="shared" si="277"/>
        <v>0</v>
      </c>
      <c r="BJ418" s="66">
        <f t="shared" si="272"/>
        <v>0</v>
      </c>
      <c r="BK418" s="66">
        <f t="shared" si="278"/>
        <v>0</v>
      </c>
    </row>
    <row r="419" spans="1:63" hidden="1">
      <c r="A419" s="95"/>
      <c r="B419" s="1239"/>
      <c r="C419" s="1240"/>
      <c r="D419" s="1252" t="s">
        <v>479</v>
      </c>
      <c r="E419" s="1252"/>
      <c r="F419" s="1252"/>
      <c r="G419" s="1252"/>
      <c r="H419" s="1252"/>
      <c r="I419" s="1252"/>
      <c r="J419" s="1252"/>
      <c r="K419" s="1252"/>
      <c r="L419" s="1252"/>
      <c r="M419" s="1252"/>
      <c r="N419" s="1252"/>
      <c r="O419" s="1252"/>
      <c r="P419" s="1242"/>
      <c r="Q419" s="1242"/>
      <c r="R419" s="1243"/>
      <c r="S419" s="1242" t="s">
        <v>6</v>
      </c>
      <c r="T419" s="1242"/>
      <c r="U419" s="1244">
        <v>300</v>
      </c>
      <c r="V419" s="1245"/>
      <c r="W419" s="1245"/>
      <c r="X419" s="1245">
        <v>500</v>
      </c>
      <c r="Y419" s="1245"/>
      <c r="Z419" s="1245"/>
      <c r="AA419" s="1246"/>
      <c r="AB419" s="1247"/>
      <c r="AC419" s="1244"/>
      <c r="AD419" s="1248">
        <f t="shared" si="265"/>
        <v>0</v>
      </c>
      <c r="AE419" s="1248"/>
      <c r="AF419" s="1248"/>
      <c r="AG419" s="1248">
        <f t="shared" si="273"/>
        <v>0</v>
      </c>
      <c r="AH419" s="1248"/>
      <c r="AI419" s="1248"/>
      <c r="AJ419" s="1248">
        <f t="shared" si="266"/>
        <v>0</v>
      </c>
      <c r="AK419" s="1248"/>
      <c r="AL419" s="1248"/>
      <c r="AM419" s="1249">
        <f t="shared" si="267"/>
        <v>0</v>
      </c>
      <c r="AN419" s="1249"/>
      <c r="AO419" s="1249"/>
      <c r="AP419" s="1249"/>
      <c r="AQ419" s="1250">
        <f t="shared" si="268"/>
        <v>0</v>
      </c>
      <c r="AR419" s="1250"/>
      <c r="AS419" s="1250"/>
      <c r="AT419" s="1250">
        <f t="shared" si="269"/>
        <v>0</v>
      </c>
      <c r="AV419" s="74" t="str">
        <f t="shared" si="262"/>
        <v>ROOFING</v>
      </c>
      <c r="AW419" s="307"/>
      <c r="AX419" s="99"/>
      <c r="AY419" s="99"/>
      <c r="AZ419" s="305"/>
      <c r="BA419" s="28">
        <f t="shared" si="270"/>
        <v>0</v>
      </c>
      <c r="BB419" s="28">
        <f t="shared" si="274"/>
        <v>0</v>
      </c>
      <c r="BC419" s="28">
        <f t="shared" si="275"/>
        <v>0</v>
      </c>
      <c r="BD419" s="28">
        <f t="shared" si="271"/>
        <v>0</v>
      </c>
      <c r="BE419" s="28">
        <f t="shared" si="276"/>
        <v>0</v>
      </c>
      <c r="BF419" s="28">
        <f t="shared" si="263"/>
        <v>0</v>
      </c>
      <c r="BG419" s="28">
        <f t="shared" si="264"/>
        <v>0</v>
      </c>
      <c r="BI419" s="66">
        <f t="shared" si="277"/>
        <v>0</v>
      </c>
      <c r="BJ419" s="66">
        <f t="shared" si="272"/>
        <v>0</v>
      </c>
      <c r="BK419" s="66">
        <f t="shared" si="278"/>
        <v>0</v>
      </c>
    </row>
    <row r="420" spans="1:63" hidden="1">
      <c r="A420" s="95"/>
      <c r="B420" s="1251"/>
      <c r="C420" s="1251"/>
      <c r="D420" s="1252"/>
      <c r="E420" s="1252"/>
      <c r="F420" s="1252"/>
      <c r="G420" s="1252"/>
      <c r="H420" s="1252"/>
      <c r="I420" s="1252"/>
      <c r="J420" s="1252"/>
      <c r="K420" s="1252"/>
      <c r="L420" s="1252"/>
      <c r="M420" s="1252"/>
      <c r="N420" s="1252"/>
      <c r="O420" s="1252"/>
      <c r="P420" s="1242"/>
      <c r="Q420" s="1242"/>
      <c r="R420" s="1243"/>
      <c r="S420" s="1242"/>
      <c r="T420" s="1242"/>
      <c r="U420" s="1244"/>
      <c r="V420" s="1245"/>
      <c r="W420" s="1245"/>
      <c r="X420" s="1245"/>
      <c r="Y420" s="1245"/>
      <c r="Z420" s="1245"/>
      <c r="AA420" s="1246"/>
      <c r="AB420" s="1247"/>
      <c r="AC420" s="1244"/>
      <c r="AD420" s="1248">
        <f t="shared" si="265"/>
        <v>0</v>
      </c>
      <c r="AE420" s="1248"/>
      <c r="AF420" s="1248"/>
      <c r="AG420" s="1248">
        <f t="shared" si="273"/>
        <v>0</v>
      </c>
      <c r="AH420" s="1248"/>
      <c r="AI420" s="1248"/>
      <c r="AJ420" s="1248">
        <f t="shared" si="266"/>
        <v>0</v>
      </c>
      <c r="AK420" s="1248"/>
      <c r="AL420" s="1248"/>
      <c r="AM420" s="1249">
        <f t="shared" si="267"/>
        <v>0</v>
      </c>
      <c r="AN420" s="1249"/>
      <c r="AO420" s="1249"/>
      <c r="AP420" s="1249"/>
      <c r="AQ420" s="1250">
        <f t="shared" si="268"/>
        <v>0</v>
      </c>
      <c r="AR420" s="1250"/>
      <c r="AS420" s="1250"/>
      <c r="AT420" s="1250">
        <f t="shared" si="269"/>
        <v>0</v>
      </c>
      <c r="AV420" s="74" t="str">
        <f t="shared" si="262"/>
        <v>ROOFING</v>
      </c>
      <c r="AW420" s="307"/>
      <c r="AX420" s="99"/>
      <c r="AY420" s="99"/>
      <c r="AZ420" s="305"/>
      <c r="BA420" s="28">
        <f t="shared" si="270"/>
        <v>0</v>
      </c>
      <c r="BB420" s="28">
        <f t="shared" si="274"/>
        <v>0</v>
      </c>
      <c r="BC420" s="28">
        <f t="shared" si="275"/>
        <v>0</v>
      </c>
      <c r="BD420" s="28">
        <f t="shared" si="271"/>
        <v>0</v>
      </c>
      <c r="BE420" s="28">
        <f t="shared" si="276"/>
        <v>0</v>
      </c>
      <c r="BF420" s="28">
        <f t="shared" si="263"/>
        <v>0</v>
      </c>
      <c r="BG420" s="28">
        <f t="shared" si="264"/>
        <v>0</v>
      </c>
      <c r="BI420" s="66">
        <f t="shared" si="277"/>
        <v>0</v>
      </c>
      <c r="BJ420" s="66">
        <f t="shared" si="272"/>
        <v>0</v>
      </c>
      <c r="BK420" s="66">
        <f t="shared" si="278"/>
        <v>0</v>
      </c>
    </row>
    <row r="421" spans="1:63" hidden="1">
      <c r="A421" s="95"/>
      <c r="B421" s="1239"/>
      <c r="C421" s="1240"/>
      <c r="D421" s="1252" t="s">
        <v>480</v>
      </c>
      <c r="E421" s="1252"/>
      <c r="F421" s="1252"/>
      <c r="G421" s="1252"/>
      <c r="H421" s="1252"/>
      <c r="I421" s="1252"/>
      <c r="J421" s="1252"/>
      <c r="K421" s="1252"/>
      <c r="L421" s="1252"/>
      <c r="M421" s="1252"/>
      <c r="N421" s="1252"/>
      <c r="O421" s="1252"/>
      <c r="P421" s="1242"/>
      <c r="Q421" s="1242"/>
      <c r="R421" s="1243"/>
      <c r="S421" s="1242" t="s">
        <v>9</v>
      </c>
      <c r="T421" s="1242"/>
      <c r="U421" s="1244">
        <v>4</v>
      </c>
      <c r="V421" s="1245"/>
      <c r="W421" s="1245"/>
      <c r="X421" s="1245">
        <v>3</v>
      </c>
      <c r="Y421" s="1245"/>
      <c r="Z421" s="1245"/>
      <c r="AA421" s="1246"/>
      <c r="AB421" s="1247"/>
      <c r="AC421" s="1244"/>
      <c r="AD421" s="1248">
        <f t="shared" si="265"/>
        <v>0</v>
      </c>
      <c r="AE421" s="1248"/>
      <c r="AF421" s="1248"/>
      <c r="AG421" s="1248">
        <f t="shared" si="273"/>
        <v>0</v>
      </c>
      <c r="AH421" s="1248"/>
      <c r="AI421" s="1248"/>
      <c r="AJ421" s="1248">
        <f t="shared" si="266"/>
        <v>0</v>
      </c>
      <c r="AK421" s="1248"/>
      <c r="AL421" s="1248"/>
      <c r="AM421" s="1249">
        <f t="shared" si="267"/>
        <v>0</v>
      </c>
      <c r="AN421" s="1249"/>
      <c r="AO421" s="1249"/>
      <c r="AP421" s="1249"/>
      <c r="AQ421" s="1250">
        <f t="shared" si="268"/>
        <v>0</v>
      </c>
      <c r="AR421" s="1250"/>
      <c r="AS421" s="1250"/>
      <c r="AT421" s="1250">
        <f t="shared" si="269"/>
        <v>0</v>
      </c>
      <c r="AV421" s="74" t="str">
        <f t="shared" si="262"/>
        <v>ROOFING</v>
      </c>
      <c r="AW421" s="307"/>
      <c r="AX421" s="99"/>
      <c r="AY421" s="99"/>
      <c r="AZ421" s="305"/>
      <c r="BA421" s="28">
        <f t="shared" si="270"/>
        <v>0</v>
      </c>
      <c r="BB421" s="28">
        <f t="shared" si="274"/>
        <v>0</v>
      </c>
      <c r="BC421" s="28">
        <f t="shared" si="275"/>
        <v>0</v>
      </c>
      <c r="BD421" s="28">
        <f t="shared" si="271"/>
        <v>0</v>
      </c>
      <c r="BE421" s="28">
        <f>SUM(BA421:BC421)</f>
        <v>0</v>
      </c>
      <c r="BF421" s="28">
        <f t="shared" si="263"/>
        <v>0</v>
      </c>
      <c r="BG421" s="28">
        <f t="shared" si="264"/>
        <v>0</v>
      </c>
      <c r="BI421" s="66">
        <f t="shared" si="277"/>
        <v>0</v>
      </c>
      <c r="BJ421" s="66">
        <f t="shared" si="272"/>
        <v>0</v>
      </c>
      <c r="BK421" s="66">
        <f t="shared" si="278"/>
        <v>0</v>
      </c>
    </row>
    <row r="422" spans="1:63" hidden="1">
      <c r="A422" s="95"/>
      <c r="B422" s="1239"/>
      <c r="C422" s="1240"/>
      <c r="D422" s="1252" t="s">
        <v>508</v>
      </c>
      <c r="E422" s="1252"/>
      <c r="F422" s="1252"/>
      <c r="G422" s="1252"/>
      <c r="H422" s="1252"/>
      <c r="I422" s="1252"/>
      <c r="J422" s="1252"/>
      <c r="K422" s="1252"/>
      <c r="L422" s="1252"/>
      <c r="M422" s="1252"/>
      <c r="N422" s="1252"/>
      <c r="O422" s="1252"/>
      <c r="P422" s="1242"/>
      <c r="Q422" s="1242"/>
      <c r="R422" s="1243"/>
      <c r="S422" s="1242" t="s">
        <v>13</v>
      </c>
      <c r="T422" s="1242"/>
      <c r="U422" s="1244">
        <v>20</v>
      </c>
      <c r="V422" s="1245"/>
      <c r="W422" s="1245"/>
      <c r="X422" s="1245"/>
      <c r="Y422" s="1245"/>
      <c r="Z422" s="1245"/>
      <c r="AA422" s="1246"/>
      <c r="AB422" s="1247"/>
      <c r="AC422" s="1244"/>
      <c r="AD422" s="1248">
        <f t="shared" si="265"/>
        <v>0</v>
      </c>
      <c r="AE422" s="1248"/>
      <c r="AF422" s="1248"/>
      <c r="AG422" s="1248">
        <f t="shared" si="273"/>
        <v>0</v>
      </c>
      <c r="AH422" s="1248"/>
      <c r="AI422" s="1248"/>
      <c r="AJ422" s="1248">
        <f t="shared" si="266"/>
        <v>0</v>
      </c>
      <c r="AK422" s="1248"/>
      <c r="AL422" s="1248"/>
      <c r="AM422" s="1249">
        <f t="shared" si="267"/>
        <v>0</v>
      </c>
      <c r="AN422" s="1249"/>
      <c r="AO422" s="1249"/>
      <c r="AP422" s="1249"/>
      <c r="AQ422" s="1250">
        <f t="shared" si="268"/>
        <v>0</v>
      </c>
      <c r="AR422" s="1250"/>
      <c r="AS422" s="1250"/>
      <c r="AT422" s="1250">
        <f t="shared" si="269"/>
        <v>0</v>
      </c>
      <c r="AV422" s="74" t="str">
        <f t="shared" si="262"/>
        <v>ROOFING</v>
      </c>
      <c r="AW422" s="307"/>
      <c r="AX422" s="99"/>
      <c r="AY422" s="99"/>
      <c r="AZ422" s="305"/>
      <c r="BA422" s="28">
        <f t="shared" si="270"/>
        <v>0</v>
      </c>
      <c r="BB422" s="28">
        <f t="shared" si="274"/>
        <v>0</v>
      </c>
      <c r="BC422" s="28">
        <f t="shared" si="275"/>
        <v>0</v>
      </c>
      <c r="BD422" s="28">
        <f t="shared" si="271"/>
        <v>0</v>
      </c>
      <c r="BE422" s="28">
        <f>SUM(BA422:BC422)</f>
        <v>0</v>
      </c>
      <c r="BF422" s="28">
        <f t="shared" si="263"/>
        <v>0</v>
      </c>
      <c r="BG422" s="28">
        <f t="shared" si="264"/>
        <v>0</v>
      </c>
      <c r="BI422" s="66">
        <f t="shared" si="277"/>
        <v>0</v>
      </c>
      <c r="BJ422" s="66">
        <f t="shared" si="272"/>
        <v>0</v>
      </c>
      <c r="BK422" s="66">
        <f t="shared" si="278"/>
        <v>0</v>
      </c>
    </row>
    <row r="423" spans="1:63" hidden="1">
      <c r="A423" s="95"/>
      <c r="B423" s="1251"/>
      <c r="C423" s="1251"/>
      <c r="D423" s="1252"/>
      <c r="E423" s="1252"/>
      <c r="F423" s="1252"/>
      <c r="G423" s="1252"/>
      <c r="H423" s="1252"/>
      <c r="I423" s="1252"/>
      <c r="J423" s="1252"/>
      <c r="K423" s="1252"/>
      <c r="L423" s="1252"/>
      <c r="M423" s="1252"/>
      <c r="N423" s="1252"/>
      <c r="O423" s="1252"/>
      <c r="P423" s="1242"/>
      <c r="Q423" s="1242"/>
      <c r="R423" s="1243"/>
      <c r="S423" s="1242"/>
      <c r="T423" s="1242"/>
      <c r="U423" s="1244"/>
      <c r="V423" s="1245"/>
      <c r="W423" s="1245"/>
      <c r="X423" s="1245"/>
      <c r="Y423" s="1245"/>
      <c r="Z423" s="1245"/>
      <c r="AA423" s="1246"/>
      <c r="AB423" s="1247"/>
      <c r="AC423" s="1244"/>
      <c r="AD423" s="1248">
        <f t="shared" si="265"/>
        <v>0</v>
      </c>
      <c r="AE423" s="1248"/>
      <c r="AF423" s="1248"/>
      <c r="AG423" s="1248">
        <f t="shared" si="273"/>
        <v>0</v>
      </c>
      <c r="AH423" s="1248"/>
      <c r="AI423" s="1248"/>
      <c r="AJ423" s="1248">
        <f t="shared" si="266"/>
        <v>0</v>
      </c>
      <c r="AK423" s="1248"/>
      <c r="AL423" s="1248"/>
      <c r="AM423" s="1249">
        <f t="shared" si="267"/>
        <v>0</v>
      </c>
      <c r="AN423" s="1249"/>
      <c r="AO423" s="1249"/>
      <c r="AP423" s="1249"/>
      <c r="AQ423" s="1250">
        <f t="shared" si="268"/>
        <v>0</v>
      </c>
      <c r="AR423" s="1250"/>
      <c r="AS423" s="1250"/>
      <c r="AT423" s="1250">
        <f t="shared" si="269"/>
        <v>0</v>
      </c>
      <c r="AV423" s="74" t="str">
        <f t="shared" si="262"/>
        <v>ROOFING</v>
      </c>
      <c r="AW423" s="307"/>
      <c r="AX423" s="99"/>
      <c r="AY423" s="99"/>
      <c r="AZ423" s="305"/>
      <c r="BA423" s="28">
        <f t="shared" si="270"/>
        <v>0</v>
      </c>
      <c r="BB423" s="28">
        <f t="shared" si="274"/>
        <v>0</v>
      </c>
      <c r="BC423" s="28">
        <f t="shared" si="275"/>
        <v>0</v>
      </c>
      <c r="BD423" s="28">
        <f t="shared" si="271"/>
        <v>0</v>
      </c>
      <c r="BE423" s="28">
        <f t="shared" ref="BE423:BE428" si="279">SUM(BA423:BC423)</f>
        <v>0</v>
      </c>
      <c r="BF423" s="28">
        <f t="shared" si="263"/>
        <v>0</v>
      </c>
      <c r="BG423" s="28">
        <f t="shared" si="264"/>
        <v>0</v>
      </c>
      <c r="BI423" s="66">
        <f t="shared" si="277"/>
        <v>0</v>
      </c>
      <c r="BJ423" s="66">
        <f t="shared" si="272"/>
        <v>0</v>
      </c>
      <c r="BK423" s="66">
        <f t="shared" si="278"/>
        <v>0</v>
      </c>
    </row>
    <row r="424" spans="1:63" hidden="1">
      <c r="A424" s="95"/>
      <c r="B424" s="1251"/>
      <c r="C424" s="1251"/>
      <c r="D424" s="1252"/>
      <c r="E424" s="1252"/>
      <c r="F424" s="1252"/>
      <c r="G424" s="1252"/>
      <c r="H424" s="1252"/>
      <c r="I424" s="1252"/>
      <c r="J424" s="1252"/>
      <c r="K424" s="1252"/>
      <c r="L424" s="1252"/>
      <c r="M424" s="1252"/>
      <c r="N424" s="1252"/>
      <c r="O424" s="1252"/>
      <c r="P424" s="1242"/>
      <c r="Q424" s="1242"/>
      <c r="R424" s="1243"/>
      <c r="S424" s="1242"/>
      <c r="T424" s="1242"/>
      <c r="U424" s="1244"/>
      <c r="V424" s="1245"/>
      <c r="W424" s="1245"/>
      <c r="X424" s="1245"/>
      <c r="Y424" s="1245"/>
      <c r="Z424" s="1245"/>
      <c r="AA424" s="1246"/>
      <c r="AB424" s="1247"/>
      <c r="AC424" s="1244"/>
      <c r="AD424" s="1248">
        <f t="shared" si="265"/>
        <v>0</v>
      </c>
      <c r="AE424" s="1248"/>
      <c r="AF424" s="1248"/>
      <c r="AG424" s="1248">
        <f t="shared" si="273"/>
        <v>0</v>
      </c>
      <c r="AH424" s="1248"/>
      <c r="AI424" s="1248"/>
      <c r="AJ424" s="1248">
        <f t="shared" si="266"/>
        <v>0</v>
      </c>
      <c r="AK424" s="1248"/>
      <c r="AL424" s="1248"/>
      <c r="AM424" s="1249">
        <f t="shared" si="267"/>
        <v>0</v>
      </c>
      <c r="AN424" s="1249"/>
      <c r="AO424" s="1249"/>
      <c r="AP424" s="1249"/>
      <c r="AQ424" s="1250">
        <f t="shared" si="268"/>
        <v>0</v>
      </c>
      <c r="AR424" s="1250"/>
      <c r="AS424" s="1250"/>
      <c r="AT424" s="1250">
        <f t="shared" si="269"/>
        <v>0</v>
      </c>
      <c r="AV424" s="74" t="str">
        <f t="shared" si="262"/>
        <v>ROOFING</v>
      </c>
      <c r="AW424" s="307"/>
      <c r="AX424" s="99"/>
      <c r="AY424" s="99"/>
      <c r="AZ424" s="305"/>
      <c r="BA424" s="28">
        <f t="shared" si="270"/>
        <v>0</v>
      </c>
      <c r="BB424" s="28">
        <f t="shared" si="274"/>
        <v>0</v>
      </c>
      <c r="BC424" s="28">
        <f t="shared" si="275"/>
        <v>0</v>
      </c>
      <c r="BD424" s="28">
        <f t="shared" si="271"/>
        <v>0</v>
      </c>
      <c r="BE424" s="28">
        <f t="shared" si="279"/>
        <v>0</v>
      </c>
      <c r="BF424" s="28">
        <f t="shared" si="263"/>
        <v>0</v>
      </c>
      <c r="BG424" s="28">
        <f t="shared" si="264"/>
        <v>0</v>
      </c>
      <c r="BI424" s="66">
        <f t="shared" si="277"/>
        <v>0</v>
      </c>
      <c r="BJ424" s="66">
        <f t="shared" si="272"/>
        <v>0</v>
      </c>
      <c r="BK424" s="66">
        <f t="shared" si="278"/>
        <v>0</v>
      </c>
    </row>
    <row r="425" spans="1:63" hidden="1">
      <c r="A425" s="95"/>
      <c r="B425" s="1251"/>
      <c r="C425" s="1251"/>
      <c r="D425" s="1252"/>
      <c r="E425" s="1252"/>
      <c r="F425" s="1252"/>
      <c r="G425" s="1252"/>
      <c r="H425" s="1252"/>
      <c r="I425" s="1252"/>
      <c r="J425" s="1252"/>
      <c r="K425" s="1252"/>
      <c r="L425" s="1252"/>
      <c r="M425" s="1252"/>
      <c r="N425" s="1252"/>
      <c r="O425" s="1252"/>
      <c r="P425" s="1242"/>
      <c r="Q425" s="1242"/>
      <c r="R425" s="1243"/>
      <c r="S425" s="1242"/>
      <c r="T425" s="1242"/>
      <c r="U425" s="1244"/>
      <c r="V425" s="1245"/>
      <c r="W425" s="1245"/>
      <c r="X425" s="1245"/>
      <c r="Y425" s="1245"/>
      <c r="Z425" s="1245"/>
      <c r="AA425" s="1246"/>
      <c r="AB425" s="1247"/>
      <c r="AC425" s="1244"/>
      <c r="AD425" s="1248">
        <f t="shared" si="265"/>
        <v>0</v>
      </c>
      <c r="AE425" s="1248"/>
      <c r="AF425" s="1248"/>
      <c r="AG425" s="1248">
        <f t="shared" si="273"/>
        <v>0</v>
      </c>
      <c r="AH425" s="1248"/>
      <c r="AI425" s="1248"/>
      <c r="AJ425" s="1248">
        <f t="shared" si="266"/>
        <v>0</v>
      </c>
      <c r="AK425" s="1248"/>
      <c r="AL425" s="1248"/>
      <c r="AM425" s="1249">
        <f t="shared" si="267"/>
        <v>0</v>
      </c>
      <c r="AN425" s="1249"/>
      <c r="AO425" s="1249"/>
      <c r="AP425" s="1249"/>
      <c r="AQ425" s="1250">
        <f t="shared" si="268"/>
        <v>0</v>
      </c>
      <c r="AR425" s="1250"/>
      <c r="AS425" s="1250"/>
      <c r="AT425" s="1250">
        <f t="shared" si="269"/>
        <v>0</v>
      </c>
      <c r="AV425" s="74" t="str">
        <f t="shared" si="262"/>
        <v>ROOFING</v>
      </c>
      <c r="AW425" s="307"/>
      <c r="AX425" s="99"/>
      <c r="AY425" s="99"/>
      <c r="AZ425" s="305"/>
      <c r="BA425" s="28">
        <f t="shared" si="270"/>
        <v>0</v>
      </c>
      <c r="BB425" s="28">
        <f t="shared" si="274"/>
        <v>0</v>
      </c>
      <c r="BC425" s="28">
        <f t="shared" si="275"/>
        <v>0</v>
      </c>
      <c r="BD425" s="28">
        <f t="shared" si="271"/>
        <v>0</v>
      </c>
      <c r="BE425" s="28">
        <f t="shared" si="279"/>
        <v>0</v>
      </c>
      <c r="BF425" s="28">
        <f t="shared" si="263"/>
        <v>0</v>
      </c>
      <c r="BG425" s="28">
        <f t="shared" si="264"/>
        <v>0</v>
      </c>
      <c r="BI425" s="66">
        <f t="shared" si="277"/>
        <v>0</v>
      </c>
      <c r="BJ425" s="66">
        <f t="shared" si="272"/>
        <v>0</v>
      </c>
      <c r="BK425" s="66">
        <f t="shared" si="278"/>
        <v>0</v>
      </c>
    </row>
    <row r="426" spans="1:63" hidden="1">
      <c r="A426" s="95"/>
      <c r="B426" s="1251"/>
      <c r="C426" s="1251"/>
      <c r="D426" s="1252"/>
      <c r="E426" s="1252"/>
      <c r="F426" s="1252"/>
      <c r="G426" s="1252"/>
      <c r="H426" s="1252"/>
      <c r="I426" s="1252"/>
      <c r="J426" s="1252"/>
      <c r="K426" s="1252"/>
      <c r="L426" s="1252"/>
      <c r="M426" s="1252"/>
      <c r="N426" s="1252"/>
      <c r="O426" s="1252"/>
      <c r="P426" s="1242"/>
      <c r="Q426" s="1242"/>
      <c r="R426" s="1243"/>
      <c r="S426" s="1242"/>
      <c r="T426" s="1242"/>
      <c r="U426" s="1244"/>
      <c r="V426" s="1245"/>
      <c r="W426" s="1245"/>
      <c r="X426" s="1245"/>
      <c r="Y426" s="1245"/>
      <c r="Z426" s="1245"/>
      <c r="AA426" s="1246"/>
      <c r="AB426" s="1247"/>
      <c r="AC426" s="1244"/>
      <c r="AD426" s="1248">
        <f t="shared" si="265"/>
        <v>0</v>
      </c>
      <c r="AE426" s="1248"/>
      <c r="AF426" s="1248"/>
      <c r="AG426" s="1248">
        <f t="shared" si="273"/>
        <v>0</v>
      </c>
      <c r="AH426" s="1248"/>
      <c r="AI426" s="1248"/>
      <c r="AJ426" s="1248">
        <f t="shared" si="266"/>
        <v>0</v>
      </c>
      <c r="AK426" s="1248"/>
      <c r="AL426" s="1248"/>
      <c r="AM426" s="1249">
        <f t="shared" si="267"/>
        <v>0</v>
      </c>
      <c r="AN426" s="1249"/>
      <c r="AO426" s="1249"/>
      <c r="AP426" s="1249"/>
      <c r="AQ426" s="1250">
        <f t="shared" si="268"/>
        <v>0</v>
      </c>
      <c r="AR426" s="1250"/>
      <c r="AS426" s="1250"/>
      <c r="AT426" s="1250">
        <f t="shared" si="269"/>
        <v>0</v>
      </c>
      <c r="AV426" s="74" t="str">
        <f t="shared" si="262"/>
        <v>ROOFING</v>
      </c>
      <c r="AW426" s="307"/>
      <c r="AX426" s="99"/>
      <c r="AY426" s="99"/>
      <c r="AZ426" s="305"/>
      <c r="BA426" s="28">
        <f t="shared" si="270"/>
        <v>0</v>
      </c>
      <c r="BB426" s="28">
        <f t="shared" si="274"/>
        <v>0</v>
      </c>
      <c r="BC426" s="28">
        <f t="shared" si="275"/>
        <v>0</v>
      </c>
      <c r="BD426" s="28">
        <f t="shared" si="271"/>
        <v>0</v>
      </c>
      <c r="BE426" s="28">
        <f t="shared" si="279"/>
        <v>0</v>
      </c>
      <c r="BF426" s="28">
        <f t="shared" si="263"/>
        <v>0</v>
      </c>
      <c r="BG426" s="28">
        <f t="shared" si="264"/>
        <v>0</v>
      </c>
      <c r="BI426" s="66">
        <f t="shared" si="277"/>
        <v>0</v>
      </c>
      <c r="BJ426" s="66">
        <f t="shared" si="272"/>
        <v>0</v>
      </c>
      <c r="BK426" s="66">
        <f t="shared" si="278"/>
        <v>0</v>
      </c>
    </row>
    <row r="427" spans="1:63" hidden="1">
      <c r="A427" s="95"/>
      <c r="B427" s="1251"/>
      <c r="C427" s="1251"/>
      <c r="D427" s="1252"/>
      <c r="E427" s="1252"/>
      <c r="F427" s="1252"/>
      <c r="G427" s="1252"/>
      <c r="H427" s="1252"/>
      <c r="I427" s="1252"/>
      <c r="J427" s="1252"/>
      <c r="K427" s="1252"/>
      <c r="L427" s="1252"/>
      <c r="M427" s="1252"/>
      <c r="N427" s="1252"/>
      <c r="O427" s="1252"/>
      <c r="P427" s="1242"/>
      <c r="Q427" s="1242"/>
      <c r="R427" s="1243"/>
      <c r="S427" s="1242"/>
      <c r="T427" s="1242"/>
      <c r="U427" s="1244"/>
      <c r="V427" s="1245"/>
      <c r="W427" s="1245"/>
      <c r="X427" s="1245"/>
      <c r="Y427" s="1245"/>
      <c r="Z427" s="1245"/>
      <c r="AA427" s="1246"/>
      <c r="AB427" s="1247"/>
      <c r="AC427" s="1244"/>
      <c r="AD427" s="1248">
        <f t="shared" si="265"/>
        <v>0</v>
      </c>
      <c r="AE427" s="1248"/>
      <c r="AF427" s="1248"/>
      <c r="AG427" s="1248">
        <f t="shared" si="273"/>
        <v>0</v>
      </c>
      <c r="AH427" s="1248"/>
      <c r="AI427" s="1248"/>
      <c r="AJ427" s="1248">
        <f t="shared" si="266"/>
        <v>0</v>
      </c>
      <c r="AK427" s="1248"/>
      <c r="AL427" s="1248"/>
      <c r="AM427" s="1249">
        <f t="shared" si="267"/>
        <v>0</v>
      </c>
      <c r="AN427" s="1249"/>
      <c r="AO427" s="1249"/>
      <c r="AP427" s="1249"/>
      <c r="AQ427" s="1250">
        <f t="shared" si="268"/>
        <v>0</v>
      </c>
      <c r="AR427" s="1250"/>
      <c r="AS427" s="1250"/>
      <c r="AT427" s="1250">
        <f t="shared" si="269"/>
        <v>0</v>
      </c>
      <c r="AV427" s="74" t="str">
        <f t="shared" si="262"/>
        <v>ROOFING</v>
      </c>
      <c r="AW427" s="307"/>
      <c r="AX427" s="99"/>
      <c r="AY427" s="99"/>
      <c r="AZ427" s="305"/>
      <c r="BA427" s="28">
        <f t="shared" si="270"/>
        <v>0</v>
      </c>
      <c r="BB427" s="28">
        <f t="shared" si="274"/>
        <v>0</v>
      </c>
      <c r="BC427" s="28">
        <f t="shared" si="275"/>
        <v>0</v>
      </c>
      <c r="BD427" s="28">
        <f t="shared" si="271"/>
        <v>0</v>
      </c>
      <c r="BE427" s="28">
        <f t="shared" si="279"/>
        <v>0</v>
      </c>
      <c r="BF427" s="28">
        <f t="shared" si="263"/>
        <v>0</v>
      </c>
      <c r="BG427" s="28">
        <f t="shared" si="264"/>
        <v>0</v>
      </c>
      <c r="BI427" s="66">
        <f t="shared" si="277"/>
        <v>0</v>
      </c>
      <c r="BJ427" s="66">
        <f t="shared" si="272"/>
        <v>0</v>
      </c>
      <c r="BK427" s="66">
        <f t="shared" si="278"/>
        <v>0</v>
      </c>
    </row>
    <row r="428" spans="1:63" hidden="1">
      <c r="A428" s="95"/>
      <c r="B428" s="1251"/>
      <c r="C428" s="1251"/>
      <c r="D428" s="1252"/>
      <c r="E428" s="1252"/>
      <c r="F428" s="1252"/>
      <c r="G428" s="1252"/>
      <c r="H428" s="1252"/>
      <c r="I428" s="1252"/>
      <c r="J428" s="1252"/>
      <c r="K428" s="1252"/>
      <c r="L428" s="1252"/>
      <c r="M428" s="1252"/>
      <c r="N428" s="1252"/>
      <c r="O428" s="1252"/>
      <c r="P428" s="1242"/>
      <c r="Q428" s="1242"/>
      <c r="R428" s="1243"/>
      <c r="S428" s="1242"/>
      <c r="T428" s="1242"/>
      <c r="U428" s="1244"/>
      <c r="V428" s="1245"/>
      <c r="W428" s="1245"/>
      <c r="X428" s="1245"/>
      <c r="Y428" s="1245"/>
      <c r="Z428" s="1245"/>
      <c r="AA428" s="1246"/>
      <c r="AB428" s="1247"/>
      <c r="AC428" s="1244"/>
      <c r="AD428" s="1248">
        <f t="shared" si="265"/>
        <v>0</v>
      </c>
      <c r="AE428" s="1248"/>
      <c r="AF428" s="1248"/>
      <c r="AG428" s="1248">
        <f t="shared" si="273"/>
        <v>0</v>
      </c>
      <c r="AH428" s="1248"/>
      <c r="AI428" s="1248"/>
      <c r="AJ428" s="1248">
        <f t="shared" si="266"/>
        <v>0</v>
      </c>
      <c r="AK428" s="1248"/>
      <c r="AL428" s="1248"/>
      <c r="AM428" s="1249">
        <f t="shared" si="267"/>
        <v>0</v>
      </c>
      <c r="AN428" s="1249"/>
      <c r="AO428" s="1249"/>
      <c r="AP428" s="1249"/>
      <c r="AQ428" s="1250">
        <f t="shared" si="268"/>
        <v>0</v>
      </c>
      <c r="AR428" s="1250"/>
      <c r="AS428" s="1250"/>
      <c r="AT428" s="1250">
        <f t="shared" si="269"/>
        <v>0</v>
      </c>
      <c r="AV428" s="74" t="str">
        <f t="shared" si="262"/>
        <v>ROOFING</v>
      </c>
      <c r="AW428" s="307"/>
      <c r="AX428" s="99"/>
      <c r="AY428" s="99"/>
      <c r="AZ428" s="305"/>
      <c r="BA428" s="28">
        <f t="shared" si="270"/>
        <v>0</v>
      </c>
      <c r="BB428" s="28">
        <f t="shared" si="274"/>
        <v>0</v>
      </c>
      <c r="BC428" s="28">
        <f t="shared" si="275"/>
        <v>0</v>
      </c>
      <c r="BD428" s="28">
        <f t="shared" si="271"/>
        <v>0</v>
      </c>
      <c r="BE428" s="28">
        <f t="shared" si="279"/>
        <v>0</v>
      </c>
      <c r="BF428" s="28">
        <f t="shared" si="263"/>
        <v>0</v>
      </c>
      <c r="BG428" s="28">
        <f t="shared" si="264"/>
        <v>0</v>
      </c>
      <c r="BI428" s="66">
        <f t="shared" si="277"/>
        <v>0</v>
      </c>
      <c r="BJ428" s="66">
        <f t="shared" si="272"/>
        <v>0</v>
      </c>
      <c r="BK428" s="66">
        <f t="shared" si="278"/>
        <v>0</v>
      </c>
    </row>
    <row r="429" spans="1:63" hidden="1">
      <c r="A429" s="95"/>
      <c r="B429" s="1251"/>
      <c r="C429" s="1251"/>
      <c r="D429" s="1252"/>
      <c r="E429" s="1252"/>
      <c r="F429" s="1252"/>
      <c r="G429" s="1252"/>
      <c r="H429" s="1252"/>
      <c r="I429" s="1252"/>
      <c r="J429" s="1252"/>
      <c r="K429" s="1252"/>
      <c r="L429" s="1252"/>
      <c r="M429" s="1252"/>
      <c r="N429" s="1252"/>
      <c r="O429" s="1252"/>
      <c r="P429" s="1242"/>
      <c r="Q429" s="1242"/>
      <c r="R429" s="1243"/>
      <c r="S429" s="1242"/>
      <c r="T429" s="1242"/>
      <c r="U429" s="1244"/>
      <c r="V429" s="1245"/>
      <c r="W429" s="1245"/>
      <c r="X429" s="1245"/>
      <c r="Y429" s="1245"/>
      <c r="Z429" s="1245"/>
      <c r="AA429" s="1246"/>
      <c r="AB429" s="1247"/>
      <c r="AC429" s="1244"/>
      <c r="AD429" s="1248">
        <f t="shared" ref="AD429:AD436" si="280">((P429*U429)-AM429)</f>
        <v>0</v>
      </c>
      <c r="AE429" s="1248"/>
      <c r="AF429" s="1248"/>
      <c r="AG429" s="1248">
        <f t="shared" si="273"/>
        <v>0</v>
      </c>
      <c r="AH429" s="1248"/>
      <c r="AI429" s="1248"/>
      <c r="AJ429" s="1248">
        <f t="shared" ref="AJ429:AJ436" si="281">P429*AA429</f>
        <v>0</v>
      </c>
      <c r="AK429" s="1248"/>
      <c r="AL429" s="1248"/>
      <c r="AM429" s="1249">
        <f t="shared" si="267"/>
        <v>0</v>
      </c>
      <c r="AN429" s="1249"/>
      <c r="AO429" s="1249"/>
      <c r="AP429" s="1249"/>
      <c r="AQ429" s="1250">
        <f t="shared" ref="AQ429:AQ436" si="282">SUM(AD429:AL429)</f>
        <v>0</v>
      </c>
      <c r="AR429" s="1250"/>
      <c r="AS429" s="1250"/>
      <c r="AT429" s="1250">
        <f t="shared" ref="AT429:AT436" si="283">SUM(AD429:AL429)</f>
        <v>0</v>
      </c>
      <c r="AV429" s="74" t="str">
        <f t="shared" si="262"/>
        <v>ROOFING</v>
      </c>
      <c r="AW429" s="307"/>
      <c r="AX429" s="99"/>
      <c r="AY429" s="99"/>
      <c r="AZ429" s="305"/>
      <c r="BA429" s="28">
        <f t="shared" ref="BA429:BA436" si="284">AD429</f>
        <v>0</v>
      </c>
      <c r="BB429" s="28">
        <f t="shared" ref="BB429:BB436" si="285">AG429</f>
        <v>0</v>
      </c>
      <c r="BC429" s="28">
        <f t="shared" ref="BC429:BC436" si="286">AJ429</f>
        <v>0</v>
      </c>
      <c r="BD429" s="28">
        <f t="shared" ref="BD429:BD436" si="287">IF(B429="x",1,0)</f>
        <v>0</v>
      </c>
      <c r="BE429" s="28">
        <f t="shared" ref="BE429:BE436" si="288">SUM(BA429:BC429)</f>
        <v>0</v>
      </c>
      <c r="BF429" s="28">
        <f t="shared" ref="BF429:BF436" si="289">AQ429</f>
        <v>0</v>
      </c>
      <c r="BG429" s="28">
        <f t="shared" ref="BG429:BG436" si="290">AM429</f>
        <v>0</v>
      </c>
      <c r="BI429" s="66">
        <f t="shared" ref="BI429:BI436" si="291">AD429</f>
        <v>0</v>
      </c>
      <c r="BJ429" s="66">
        <f t="shared" ref="BJ429:BJ436" si="292">AM429</f>
        <v>0</v>
      </c>
      <c r="BK429" s="66">
        <f t="shared" ref="BK429:BK436" si="293">BJ429+BI429</f>
        <v>0</v>
      </c>
    </row>
    <row r="430" spans="1:63" hidden="1">
      <c r="A430" s="95"/>
      <c r="B430" s="1251"/>
      <c r="C430" s="1251"/>
      <c r="D430" s="1252"/>
      <c r="E430" s="1252"/>
      <c r="F430" s="1252"/>
      <c r="G430" s="1252"/>
      <c r="H430" s="1252"/>
      <c r="I430" s="1252"/>
      <c r="J430" s="1252"/>
      <c r="K430" s="1252"/>
      <c r="L430" s="1252"/>
      <c r="M430" s="1252"/>
      <c r="N430" s="1252"/>
      <c r="O430" s="1252"/>
      <c r="P430" s="1242"/>
      <c r="Q430" s="1242"/>
      <c r="R430" s="1243"/>
      <c r="S430" s="1242"/>
      <c r="T430" s="1242"/>
      <c r="U430" s="1244"/>
      <c r="V430" s="1245"/>
      <c r="W430" s="1245"/>
      <c r="X430" s="1245"/>
      <c r="Y430" s="1245"/>
      <c r="Z430" s="1245"/>
      <c r="AA430" s="1246"/>
      <c r="AB430" s="1247"/>
      <c r="AC430" s="1244"/>
      <c r="AD430" s="1248">
        <f t="shared" si="280"/>
        <v>0</v>
      </c>
      <c r="AE430" s="1248"/>
      <c r="AF430" s="1248"/>
      <c r="AG430" s="1248">
        <f t="shared" si="273"/>
        <v>0</v>
      </c>
      <c r="AH430" s="1248"/>
      <c r="AI430" s="1248"/>
      <c r="AJ430" s="1248">
        <f t="shared" si="281"/>
        <v>0</v>
      </c>
      <c r="AK430" s="1248"/>
      <c r="AL430" s="1248"/>
      <c r="AM430" s="1249">
        <f t="shared" si="267"/>
        <v>0</v>
      </c>
      <c r="AN430" s="1249"/>
      <c r="AO430" s="1249"/>
      <c r="AP430" s="1249"/>
      <c r="AQ430" s="1250">
        <f t="shared" si="282"/>
        <v>0</v>
      </c>
      <c r="AR430" s="1250"/>
      <c r="AS430" s="1250"/>
      <c r="AT430" s="1250">
        <f t="shared" si="283"/>
        <v>0</v>
      </c>
      <c r="AV430" s="74" t="str">
        <f t="shared" si="262"/>
        <v>ROOFING</v>
      </c>
      <c r="AW430" s="307"/>
      <c r="AX430" s="99"/>
      <c r="AY430" s="99"/>
      <c r="AZ430" s="305"/>
      <c r="BA430" s="28">
        <f t="shared" si="284"/>
        <v>0</v>
      </c>
      <c r="BB430" s="28">
        <f t="shared" si="285"/>
        <v>0</v>
      </c>
      <c r="BC430" s="28">
        <f t="shared" si="286"/>
        <v>0</v>
      </c>
      <c r="BD430" s="28">
        <f t="shared" si="287"/>
        <v>0</v>
      </c>
      <c r="BE430" s="28">
        <f t="shared" si="288"/>
        <v>0</v>
      </c>
      <c r="BF430" s="28">
        <f t="shared" si="289"/>
        <v>0</v>
      </c>
      <c r="BG430" s="28">
        <f t="shared" si="290"/>
        <v>0</v>
      </c>
      <c r="BI430" s="66">
        <f t="shared" si="291"/>
        <v>0</v>
      </c>
      <c r="BJ430" s="66">
        <f t="shared" si="292"/>
        <v>0</v>
      </c>
      <c r="BK430" s="66">
        <f t="shared" si="293"/>
        <v>0</v>
      </c>
    </row>
    <row r="431" spans="1:63" hidden="1">
      <c r="A431" s="95"/>
      <c r="B431" s="1251"/>
      <c r="C431" s="1251"/>
      <c r="D431" s="1252"/>
      <c r="E431" s="1252"/>
      <c r="F431" s="1252"/>
      <c r="G431" s="1252"/>
      <c r="H431" s="1252"/>
      <c r="I431" s="1252"/>
      <c r="J431" s="1252"/>
      <c r="K431" s="1252"/>
      <c r="L431" s="1252"/>
      <c r="M431" s="1252"/>
      <c r="N431" s="1252"/>
      <c r="O431" s="1252"/>
      <c r="P431" s="1242"/>
      <c r="Q431" s="1242"/>
      <c r="R431" s="1243"/>
      <c r="S431" s="1242"/>
      <c r="T431" s="1242"/>
      <c r="U431" s="1244"/>
      <c r="V431" s="1245"/>
      <c r="W431" s="1245"/>
      <c r="X431" s="1245"/>
      <c r="Y431" s="1245"/>
      <c r="Z431" s="1245"/>
      <c r="AA431" s="1246"/>
      <c r="AB431" s="1247"/>
      <c r="AC431" s="1244"/>
      <c r="AD431" s="1248">
        <f t="shared" si="280"/>
        <v>0</v>
      </c>
      <c r="AE431" s="1248"/>
      <c r="AF431" s="1248"/>
      <c r="AG431" s="1248">
        <f t="shared" si="273"/>
        <v>0</v>
      </c>
      <c r="AH431" s="1248"/>
      <c r="AI431" s="1248"/>
      <c r="AJ431" s="1248">
        <f t="shared" si="281"/>
        <v>0</v>
      </c>
      <c r="AK431" s="1248"/>
      <c r="AL431" s="1248"/>
      <c r="AM431" s="1249">
        <f t="shared" si="267"/>
        <v>0</v>
      </c>
      <c r="AN431" s="1249"/>
      <c r="AO431" s="1249"/>
      <c r="AP431" s="1249"/>
      <c r="AQ431" s="1250">
        <f t="shared" si="282"/>
        <v>0</v>
      </c>
      <c r="AR431" s="1250"/>
      <c r="AS431" s="1250"/>
      <c r="AT431" s="1250">
        <f t="shared" si="283"/>
        <v>0</v>
      </c>
      <c r="AV431" s="74" t="str">
        <f t="shared" si="262"/>
        <v>ROOFING</v>
      </c>
      <c r="AW431" s="307"/>
      <c r="AX431" s="99"/>
      <c r="AY431" s="99"/>
      <c r="AZ431" s="305"/>
      <c r="BA431" s="28">
        <f t="shared" si="284"/>
        <v>0</v>
      </c>
      <c r="BB431" s="28">
        <f t="shared" si="285"/>
        <v>0</v>
      </c>
      <c r="BC431" s="28">
        <f t="shared" si="286"/>
        <v>0</v>
      </c>
      <c r="BD431" s="28">
        <f t="shared" si="287"/>
        <v>0</v>
      </c>
      <c r="BE431" s="28">
        <f t="shared" si="288"/>
        <v>0</v>
      </c>
      <c r="BF431" s="28">
        <f t="shared" si="289"/>
        <v>0</v>
      </c>
      <c r="BG431" s="28">
        <f t="shared" si="290"/>
        <v>0</v>
      </c>
      <c r="BI431" s="66">
        <f t="shared" si="291"/>
        <v>0</v>
      </c>
      <c r="BJ431" s="66">
        <f t="shared" si="292"/>
        <v>0</v>
      </c>
      <c r="BK431" s="66">
        <f t="shared" si="293"/>
        <v>0</v>
      </c>
    </row>
    <row r="432" spans="1:63" hidden="1">
      <c r="A432" s="95"/>
      <c r="B432" s="1251"/>
      <c r="C432" s="1251"/>
      <c r="D432" s="1252"/>
      <c r="E432" s="1252"/>
      <c r="F432" s="1252"/>
      <c r="G432" s="1252"/>
      <c r="H432" s="1252"/>
      <c r="I432" s="1252"/>
      <c r="J432" s="1252"/>
      <c r="K432" s="1252"/>
      <c r="L432" s="1252"/>
      <c r="M432" s="1252"/>
      <c r="N432" s="1252"/>
      <c r="O432" s="1252"/>
      <c r="P432" s="1242"/>
      <c r="Q432" s="1242"/>
      <c r="R432" s="1243"/>
      <c r="S432" s="1242"/>
      <c r="T432" s="1242"/>
      <c r="U432" s="1244"/>
      <c r="V432" s="1245"/>
      <c r="W432" s="1245"/>
      <c r="X432" s="1245"/>
      <c r="Y432" s="1245"/>
      <c r="Z432" s="1245"/>
      <c r="AA432" s="1246"/>
      <c r="AB432" s="1247"/>
      <c r="AC432" s="1244"/>
      <c r="AD432" s="1248">
        <f t="shared" si="280"/>
        <v>0</v>
      </c>
      <c r="AE432" s="1248"/>
      <c r="AF432" s="1248"/>
      <c r="AG432" s="1248">
        <f t="shared" si="273"/>
        <v>0</v>
      </c>
      <c r="AH432" s="1248"/>
      <c r="AI432" s="1248"/>
      <c r="AJ432" s="1248">
        <f t="shared" si="281"/>
        <v>0</v>
      </c>
      <c r="AK432" s="1248"/>
      <c r="AL432" s="1248"/>
      <c r="AM432" s="1249">
        <f t="shared" si="267"/>
        <v>0</v>
      </c>
      <c r="AN432" s="1249"/>
      <c r="AO432" s="1249"/>
      <c r="AP432" s="1249"/>
      <c r="AQ432" s="1250">
        <f t="shared" si="282"/>
        <v>0</v>
      </c>
      <c r="AR432" s="1250"/>
      <c r="AS432" s="1250"/>
      <c r="AT432" s="1250">
        <f t="shared" si="283"/>
        <v>0</v>
      </c>
      <c r="AV432" s="74" t="str">
        <f t="shared" si="262"/>
        <v>ROOFING</v>
      </c>
      <c r="AW432" s="307"/>
      <c r="AX432" s="99"/>
      <c r="AY432" s="99"/>
      <c r="AZ432" s="305"/>
      <c r="BA432" s="28">
        <f t="shared" si="284"/>
        <v>0</v>
      </c>
      <c r="BB432" s="28">
        <f t="shared" si="285"/>
        <v>0</v>
      </c>
      <c r="BC432" s="28">
        <f t="shared" si="286"/>
        <v>0</v>
      </c>
      <c r="BD432" s="28">
        <f t="shared" si="287"/>
        <v>0</v>
      </c>
      <c r="BE432" s="28">
        <f t="shared" si="288"/>
        <v>0</v>
      </c>
      <c r="BF432" s="28">
        <f t="shared" si="289"/>
        <v>0</v>
      </c>
      <c r="BG432" s="28">
        <f t="shared" si="290"/>
        <v>0</v>
      </c>
      <c r="BI432" s="66">
        <f t="shared" si="291"/>
        <v>0</v>
      </c>
      <c r="BJ432" s="66">
        <f t="shared" si="292"/>
        <v>0</v>
      </c>
      <c r="BK432" s="66">
        <f t="shared" si="293"/>
        <v>0</v>
      </c>
    </row>
    <row r="433" spans="1:63" hidden="1">
      <c r="A433" s="95"/>
      <c r="B433" s="1251"/>
      <c r="C433" s="1251"/>
      <c r="D433" s="1252"/>
      <c r="E433" s="1252"/>
      <c r="F433" s="1252"/>
      <c r="G433" s="1252"/>
      <c r="H433" s="1252"/>
      <c r="I433" s="1252"/>
      <c r="J433" s="1252"/>
      <c r="K433" s="1252"/>
      <c r="L433" s="1252"/>
      <c r="M433" s="1252"/>
      <c r="N433" s="1252"/>
      <c r="O433" s="1252"/>
      <c r="P433" s="1242"/>
      <c r="Q433" s="1242"/>
      <c r="R433" s="1243"/>
      <c r="S433" s="1242"/>
      <c r="T433" s="1242"/>
      <c r="U433" s="1244"/>
      <c r="V433" s="1245"/>
      <c r="W433" s="1245"/>
      <c r="X433" s="1245"/>
      <c r="Y433" s="1245"/>
      <c r="Z433" s="1245"/>
      <c r="AA433" s="1246"/>
      <c r="AB433" s="1247"/>
      <c r="AC433" s="1244"/>
      <c r="AD433" s="1248">
        <f t="shared" si="280"/>
        <v>0</v>
      </c>
      <c r="AE433" s="1248"/>
      <c r="AF433" s="1248"/>
      <c r="AG433" s="1248">
        <f t="shared" si="273"/>
        <v>0</v>
      </c>
      <c r="AH433" s="1248"/>
      <c r="AI433" s="1248"/>
      <c r="AJ433" s="1248">
        <f t="shared" si="281"/>
        <v>0</v>
      </c>
      <c r="AK433" s="1248"/>
      <c r="AL433" s="1248"/>
      <c r="AM433" s="1249">
        <f t="shared" si="267"/>
        <v>0</v>
      </c>
      <c r="AN433" s="1249"/>
      <c r="AO433" s="1249"/>
      <c r="AP433" s="1249"/>
      <c r="AQ433" s="1250">
        <f t="shared" si="282"/>
        <v>0</v>
      </c>
      <c r="AR433" s="1250"/>
      <c r="AS433" s="1250"/>
      <c r="AT433" s="1250">
        <f t="shared" si="283"/>
        <v>0</v>
      </c>
      <c r="AV433" s="74" t="str">
        <f t="shared" si="262"/>
        <v>ROOFING</v>
      </c>
      <c r="AW433" s="307"/>
      <c r="AX433" s="99"/>
      <c r="AY433" s="99"/>
      <c r="AZ433" s="305"/>
      <c r="BA433" s="28">
        <f t="shared" si="284"/>
        <v>0</v>
      </c>
      <c r="BB433" s="28">
        <f t="shared" si="285"/>
        <v>0</v>
      </c>
      <c r="BC433" s="28">
        <f t="shared" si="286"/>
        <v>0</v>
      </c>
      <c r="BD433" s="28">
        <f t="shared" si="287"/>
        <v>0</v>
      </c>
      <c r="BE433" s="28">
        <f t="shared" si="288"/>
        <v>0</v>
      </c>
      <c r="BF433" s="28">
        <f t="shared" si="289"/>
        <v>0</v>
      </c>
      <c r="BG433" s="28">
        <f t="shared" si="290"/>
        <v>0</v>
      </c>
      <c r="BI433" s="66">
        <f t="shared" si="291"/>
        <v>0</v>
      </c>
      <c r="BJ433" s="66">
        <f t="shared" si="292"/>
        <v>0</v>
      </c>
      <c r="BK433" s="66">
        <f t="shared" si="293"/>
        <v>0</v>
      </c>
    </row>
    <row r="434" spans="1:63" hidden="1">
      <c r="A434" s="95"/>
      <c r="B434" s="1251"/>
      <c r="C434" s="1251"/>
      <c r="D434" s="1252"/>
      <c r="E434" s="1252"/>
      <c r="F434" s="1252"/>
      <c r="G434" s="1252"/>
      <c r="H434" s="1252"/>
      <c r="I434" s="1252"/>
      <c r="J434" s="1252"/>
      <c r="K434" s="1252"/>
      <c r="L434" s="1252"/>
      <c r="M434" s="1252"/>
      <c r="N434" s="1252"/>
      <c r="O434" s="1252"/>
      <c r="P434" s="1242"/>
      <c r="Q434" s="1242"/>
      <c r="R434" s="1243"/>
      <c r="S434" s="1242"/>
      <c r="T434" s="1242"/>
      <c r="U434" s="1244"/>
      <c r="V434" s="1245"/>
      <c r="W434" s="1245"/>
      <c r="X434" s="1245"/>
      <c r="Y434" s="1245"/>
      <c r="Z434" s="1245"/>
      <c r="AA434" s="1246"/>
      <c r="AB434" s="1247"/>
      <c r="AC434" s="1244"/>
      <c r="AD434" s="1248">
        <f t="shared" si="280"/>
        <v>0</v>
      </c>
      <c r="AE434" s="1248"/>
      <c r="AF434" s="1248"/>
      <c r="AG434" s="1248">
        <f t="shared" si="273"/>
        <v>0</v>
      </c>
      <c r="AH434" s="1248"/>
      <c r="AI434" s="1248"/>
      <c r="AJ434" s="1248">
        <f t="shared" si="281"/>
        <v>0</v>
      </c>
      <c r="AK434" s="1248"/>
      <c r="AL434" s="1248"/>
      <c r="AM434" s="1249">
        <f t="shared" si="267"/>
        <v>0</v>
      </c>
      <c r="AN434" s="1249"/>
      <c r="AO434" s="1249"/>
      <c r="AP434" s="1249"/>
      <c r="AQ434" s="1250">
        <f t="shared" si="282"/>
        <v>0</v>
      </c>
      <c r="AR434" s="1250"/>
      <c r="AS434" s="1250"/>
      <c r="AT434" s="1250">
        <f t="shared" si="283"/>
        <v>0</v>
      </c>
      <c r="AV434" s="74" t="str">
        <f t="shared" si="262"/>
        <v>ROOFING</v>
      </c>
      <c r="AW434" s="307"/>
      <c r="AX434" s="99"/>
      <c r="AY434" s="99"/>
      <c r="AZ434" s="305"/>
      <c r="BA434" s="28">
        <f t="shared" si="284"/>
        <v>0</v>
      </c>
      <c r="BB434" s="28">
        <f t="shared" si="285"/>
        <v>0</v>
      </c>
      <c r="BC434" s="28">
        <f t="shared" si="286"/>
        <v>0</v>
      </c>
      <c r="BD434" s="28">
        <f t="shared" si="287"/>
        <v>0</v>
      </c>
      <c r="BE434" s="28">
        <f t="shared" si="288"/>
        <v>0</v>
      </c>
      <c r="BF434" s="28">
        <f t="shared" si="289"/>
        <v>0</v>
      </c>
      <c r="BG434" s="28">
        <f t="shared" si="290"/>
        <v>0</v>
      </c>
      <c r="BI434" s="66">
        <f t="shared" si="291"/>
        <v>0</v>
      </c>
      <c r="BJ434" s="66">
        <f t="shared" si="292"/>
        <v>0</v>
      </c>
      <c r="BK434" s="66">
        <f t="shared" si="293"/>
        <v>0</v>
      </c>
    </row>
    <row r="435" spans="1:63" hidden="1">
      <c r="A435" s="95"/>
      <c r="B435" s="1251"/>
      <c r="C435" s="1251"/>
      <c r="D435" s="1252"/>
      <c r="E435" s="1252"/>
      <c r="F435" s="1252"/>
      <c r="G435" s="1252"/>
      <c r="H435" s="1252"/>
      <c r="I435" s="1252"/>
      <c r="J435" s="1252"/>
      <c r="K435" s="1252"/>
      <c r="L435" s="1252"/>
      <c r="M435" s="1252"/>
      <c r="N435" s="1252"/>
      <c r="O435" s="1252"/>
      <c r="P435" s="1242"/>
      <c r="Q435" s="1242"/>
      <c r="R435" s="1243"/>
      <c r="S435" s="1242"/>
      <c r="T435" s="1242"/>
      <c r="U435" s="1244"/>
      <c r="V435" s="1245"/>
      <c r="W435" s="1245"/>
      <c r="X435" s="1245"/>
      <c r="Y435" s="1245"/>
      <c r="Z435" s="1245"/>
      <c r="AA435" s="1246"/>
      <c r="AB435" s="1247"/>
      <c r="AC435" s="1244"/>
      <c r="AD435" s="1248">
        <f t="shared" si="280"/>
        <v>0</v>
      </c>
      <c r="AE435" s="1248"/>
      <c r="AF435" s="1248"/>
      <c r="AG435" s="1248">
        <f t="shared" si="273"/>
        <v>0</v>
      </c>
      <c r="AH435" s="1248"/>
      <c r="AI435" s="1248"/>
      <c r="AJ435" s="1248">
        <f t="shared" si="281"/>
        <v>0</v>
      </c>
      <c r="AK435" s="1248"/>
      <c r="AL435" s="1248"/>
      <c r="AM435" s="1249">
        <f t="shared" si="267"/>
        <v>0</v>
      </c>
      <c r="AN435" s="1249"/>
      <c r="AO435" s="1249"/>
      <c r="AP435" s="1249"/>
      <c r="AQ435" s="1250">
        <f t="shared" si="282"/>
        <v>0</v>
      </c>
      <c r="AR435" s="1250"/>
      <c r="AS435" s="1250"/>
      <c r="AT435" s="1250">
        <f t="shared" si="283"/>
        <v>0</v>
      </c>
      <c r="AV435" s="74" t="str">
        <f t="shared" si="262"/>
        <v>ROOFING</v>
      </c>
      <c r="AW435" s="307"/>
      <c r="AX435" s="99"/>
      <c r="AY435" s="99"/>
      <c r="AZ435" s="305"/>
      <c r="BA435" s="28">
        <f t="shared" si="284"/>
        <v>0</v>
      </c>
      <c r="BB435" s="28">
        <f t="shared" si="285"/>
        <v>0</v>
      </c>
      <c r="BC435" s="28">
        <f t="shared" si="286"/>
        <v>0</v>
      </c>
      <c r="BD435" s="28">
        <f t="shared" si="287"/>
        <v>0</v>
      </c>
      <c r="BE435" s="28">
        <f t="shared" si="288"/>
        <v>0</v>
      </c>
      <c r="BF435" s="28">
        <f t="shared" si="289"/>
        <v>0</v>
      </c>
      <c r="BG435" s="28">
        <f t="shared" si="290"/>
        <v>0</v>
      </c>
      <c r="BI435" s="66">
        <f t="shared" si="291"/>
        <v>0</v>
      </c>
      <c r="BJ435" s="66">
        <f t="shared" si="292"/>
        <v>0</v>
      </c>
      <c r="BK435" s="66">
        <f t="shared" si="293"/>
        <v>0</v>
      </c>
    </row>
    <row r="436" spans="1:63" hidden="1">
      <c r="A436" s="95"/>
      <c r="B436" s="1251"/>
      <c r="C436" s="1251"/>
      <c r="D436" s="1252"/>
      <c r="E436" s="1252"/>
      <c r="F436" s="1252"/>
      <c r="G436" s="1252"/>
      <c r="H436" s="1252"/>
      <c r="I436" s="1252"/>
      <c r="J436" s="1252"/>
      <c r="K436" s="1252"/>
      <c r="L436" s="1252"/>
      <c r="M436" s="1252"/>
      <c r="N436" s="1252"/>
      <c r="O436" s="1252"/>
      <c r="P436" s="1242"/>
      <c r="Q436" s="1242"/>
      <c r="R436" s="1243"/>
      <c r="S436" s="1242"/>
      <c r="T436" s="1242"/>
      <c r="U436" s="1244"/>
      <c r="V436" s="1245"/>
      <c r="W436" s="1245"/>
      <c r="X436" s="1245"/>
      <c r="Y436" s="1245"/>
      <c r="Z436" s="1245"/>
      <c r="AA436" s="1246"/>
      <c r="AB436" s="1247"/>
      <c r="AC436" s="1244"/>
      <c r="AD436" s="1248">
        <f t="shared" si="280"/>
        <v>0</v>
      </c>
      <c r="AE436" s="1248"/>
      <c r="AF436" s="1248"/>
      <c r="AG436" s="1248">
        <f t="shared" si="273"/>
        <v>0</v>
      </c>
      <c r="AH436" s="1248"/>
      <c r="AI436" s="1248"/>
      <c r="AJ436" s="1248">
        <f t="shared" si="281"/>
        <v>0</v>
      </c>
      <c r="AK436" s="1248"/>
      <c r="AL436" s="1248"/>
      <c r="AM436" s="1249">
        <f t="shared" si="267"/>
        <v>0</v>
      </c>
      <c r="AN436" s="1249"/>
      <c r="AO436" s="1249"/>
      <c r="AP436" s="1249"/>
      <c r="AQ436" s="1250">
        <f t="shared" si="282"/>
        <v>0</v>
      </c>
      <c r="AR436" s="1250"/>
      <c r="AS436" s="1250"/>
      <c r="AT436" s="1250">
        <f t="shared" si="283"/>
        <v>0</v>
      </c>
      <c r="AV436" s="74" t="str">
        <f t="shared" si="262"/>
        <v>ROOFING</v>
      </c>
      <c r="AW436" s="307"/>
      <c r="AX436" s="99"/>
      <c r="AY436" s="99"/>
      <c r="AZ436" s="305"/>
      <c r="BA436" s="28">
        <f t="shared" si="284"/>
        <v>0</v>
      </c>
      <c r="BB436" s="28">
        <f t="shared" si="285"/>
        <v>0</v>
      </c>
      <c r="BC436" s="28">
        <f t="shared" si="286"/>
        <v>0</v>
      </c>
      <c r="BD436" s="28">
        <f t="shared" si="287"/>
        <v>0</v>
      </c>
      <c r="BE436" s="28">
        <f t="shared" si="288"/>
        <v>0</v>
      </c>
      <c r="BF436" s="28">
        <f t="shared" si="289"/>
        <v>0</v>
      </c>
      <c r="BG436" s="28">
        <f t="shared" si="290"/>
        <v>0</v>
      </c>
      <c r="BI436" s="66">
        <f t="shared" si="291"/>
        <v>0</v>
      </c>
      <c r="BJ436" s="66">
        <f t="shared" si="292"/>
        <v>0</v>
      </c>
      <c r="BK436" s="66">
        <f t="shared" si="293"/>
        <v>0</v>
      </c>
    </row>
    <row r="437" spans="1:63" hidden="1">
      <c r="A437" s="95"/>
      <c r="B437" s="1251"/>
      <c r="C437" s="1251"/>
      <c r="D437" s="1252"/>
      <c r="E437" s="1252"/>
      <c r="F437" s="1252"/>
      <c r="G437" s="1252"/>
      <c r="H437" s="1252"/>
      <c r="I437" s="1252"/>
      <c r="J437" s="1252"/>
      <c r="K437" s="1252"/>
      <c r="L437" s="1252"/>
      <c r="M437" s="1252"/>
      <c r="N437" s="1252"/>
      <c r="O437" s="1252"/>
      <c r="P437" s="1242"/>
      <c r="Q437" s="1242"/>
      <c r="R437" s="1243"/>
      <c r="S437" s="1242"/>
      <c r="T437" s="1242"/>
      <c r="U437" s="1244"/>
      <c r="V437" s="1245"/>
      <c r="W437" s="1245"/>
      <c r="X437" s="1245"/>
      <c r="Y437" s="1245"/>
      <c r="Z437" s="1245"/>
      <c r="AA437" s="1246"/>
      <c r="AB437" s="1247"/>
      <c r="AC437" s="1244"/>
      <c r="AD437" s="1248">
        <f t="shared" si="265"/>
        <v>0</v>
      </c>
      <c r="AE437" s="1248"/>
      <c r="AF437" s="1248"/>
      <c r="AG437" s="1248">
        <f t="shared" si="273"/>
        <v>0</v>
      </c>
      <c r="AH437" s="1248"/>
      <c r="AI437" s="1248"/>
      <c r="AJ437" s="1248">
        <f t="shared" si="266"/>
        <v>0</v>
      </c>
      <c r="AK437" s="1248"/>
      <c r="AL437" s="1248"/>
      <c r="AM437" s="1249">
        <f t="shared" si="267"/>
        <v>0</v>
      </c>
      <c r="AN437" s="1249"/>
      <c r="AO437" s="1249"/>
      <c r="AP437" s="1249"/>
      <c r="AQ437" s="1250">
        <f t="shared" si="268"/>
        <v>0</v>
      </c>
      <c r="AR437" s="1250"/>
      <c r="AS437" s="1250"/>
      <c r="AT437" s="1250">
        <f t="shared" si="269"/>
        <v>0</v>
      </c>
      <c r="AV437" s="74" t="str">
        <f t="shared" si="262"/>
        <v>ROOFING</v>
      </c>
      <c r="AW437" s="307"/>
      <c r="AX437" s="99"/>
      <c r="AY437" s="99"/>
      <c r="AZ437" s="305"/>
      <c r="BA437" s="28">
        <f t="shared" si="270"/>
        <v>0</v>
      </c>
      <c r="BB437" s="28">
        <f t="shared" si="274"/>
        <v>0</v>
      </c>
      <c r="BC437" s="28">
        <f t="shared" si="275"/>
        <v>0</v>
      </c>
      <c r="BD437" s="28">
        <f t="shared" si="271"/>
        <v>0</v>
      </c>
      <c r="BE437" s="28">
        <f t="shared" ref="BE437:BE442" si="294">SUM(BA437:BC437)</f>
        <v>0</v>
      </c>
      <c r="BF437" s="28">
        <f t="shared" si="263"/>
        <v>0</v>
      </c>
      <c r="BG437" s="28">
        <f t="shared" si="264"/>
        <v>0</v>
      </c>
      <c r="BI437" s="66">
        <f t="shared" si="277"/>
        <v>0</v>
      </c>
      <c r="BJ437" s="66">
        <f t="shared" si="272"/>
        <v>0</v>
      </c>
      <c r="BK437" s="66">
        <f t="shared" si="278"/>
        <v>0</v>
      </c>
    </row>
    <row r="438" spans="1:63" hidden="1">
      <c r="A438" s="95"/>
      <c r="B438" s="1251"/>
      <c r="C438" s="1251"/>
      <c r="D438" s="1252"/>
      <c r="E438" s="1252"/>
      <c r="F438" s="1252"/>
      <c r="G438" s="1252"/>
      <c r="H438" s="1252"/>
      <c r="I438" s="1252"/>
      <c r="J438" s="1252"/>
      <c r="K438" s="1252"/>
      <c r="L438" s="1252"/>
      <c r="M438" s="1252"/>
      <c r="N438" s="1252"/>
      <c r="O438" s="1252"/>
      <c r="P438" s="1242"/>
      <c r="Q438" s="1242"/>
      <c r="R438" s="1243"/>
      <c r="S438" s="1242"/>
      <c r="T438" s="1242"/>
      <c r="U438" s="1244"/>
      <c r="V438" s="1245"/>
      <c r="W438" s="1245"/>
      <c r="X438" s="1245"/>
      <c r="Y438" s="1245"/>
      <c r="Z438" s="1245"/>
      <c r="AA438" s="1246"/>
      <c r="AB438" s="1247"/>
      <c r="AC438" s="1244"/>
      <c r="AD438" s="1248">
        <f t="shared" si="265"/>
        <v>0</v>
      </c>
      <c r="AE438" s="1248"/>
      <c r="AF438" s="1248"/>
      <c r="AG438" s="1248">
        <f t="shared" si="273"/>
        <v>0</v>
      </c>
      <c r="AH438" s="1248"/>
      <c r="AI438" s="1248"/>
      <c r="AJ438" s="1248">
        <f t="shared" si="266"/>
        <v>0</v>
      </c>
      <c r="AK438" s="1248"/>
      <c r="AL438" s="1248"/>
      <c r="AM438" s="1249">
        <f t="shared" si="267"/>
        <v>0</v>
      </c>
      <c r="AN438" s="1249"/>
      <c r="AO438" s="1249"/>
      <c r="AP438" s="1249"/>
      <c r="AQ438" s="1250">
        <f t="shared" si="268"/>
        <v>0</v>
      </c>
      <c r="AR438" s="1250"/>
      <c r="AS438" s="1250"/>
      <c r="AT438" s="1250">
        <f t="shared" si="269"/>
        <v>0</v>
      </c>
      <c r="AV438" s="74" t="str">
        <f t="shared" si="262"/>
        <v>ROOFING</v>
      </c>
      <c r="AW438" s="307"/>
      <c r="AX438" s="99"/>
      <c r="AY438" s="99"/>
      <c r="AZ438" s="305"/>
      <c r="BA438" s="28">
        <f t="shared" si="270"/>
        <v>0</v>
      </c>
      <c r="BB438" s="28">
        <f t="shared" si="274"/>
        <v>0</v>
      </c>
      <c r="BC438" s="28">
        <f t="shared" si="275"/>
        <v>0</v>
      </c>
      <c r="BD438" s="28">
        <f t="shared" si="271"/>
        <v>0</v>
      </c>
      <c r="BE438" s="28">
        <f t="shared" si="294"/>
        <v>0</v>
      </c>
      <c r="BF438" s="28">
        <f t="shared" si="263"/>
        <v>0</v>
      </c>
      <c r="BG438" s="28">
        <f t="shared" si="264"/>
        <v>0</v>
      </c>
      <c r="BI438" s="66">
        <f t="shared" si="277"/>
        <v>0</v>
      </c>
      <c r="BJ438" s="66">
        <f t="shared" si="272"/>
        <v>0</v>
      </c>
      <c r="BK438" s="66">
        <f t="shared" si="278"/>
        <v>0</v>
      </c>
    </row>
    <row r="439" spans="1:63" hidden="1">
      <c r="A439" s="95"/>
      <c r="B439" s="1251"/>
      <c r="C439" s="1251"/>
      <c r="D439" s="1252"/>
      <c r="E439" s="1252"/>
      <c r="F439" s="1252"/>
      <c r="G439" s="1252"/>
      <c r="H439" s="1252"/>
      <c r="I439" s="1252"/>
      <c r="J439" s="1252"/>
      <c r="K439" s="1252"/>
      <c r="L439" s="1252"/>
      <c r="M439" s="1252"/>
      <c r="N439" s="1252"/>
      <c r="O439" s="1252"/>
      <c r="P439" s="1242"/>
      <c r="Q439" s="1242"/>
      <c r="R439" s="1243"/>
      <c r="S439" s="1242"/>
      <c r="T439" s="1242"/>
      <c r="U439" s="1244"/>
      <c r="V439" s="1245"/>
      <c r="W439" s="1245"/>
      <c r="X439" s="1245"/>
      <c r="Y439" s="1245"/>
      <c r="Z439" s="1245"/>
      <c r="AA439" s="1246"/>
      <c r="AB439" s="1247"/>
      <c r="AC439" s="1244"/>
      <c r="AD439" s="1248">
        <f>((P439*U439)-AM439)</f>
        <v>0</v>
      </c>
      <c r="AE439" s="1248"/>
      <c r="AF439" s="1248"/>
      <c r="AG439" s="1248">
        <f t="shared" si="273"/>
        <v>0</v>
      </c>
      <c r="AH439" s="1248"/>
      <c r="AI439" s="1248"/>
      <c r="AJ439" s="1248">
        <f>P439*AA439</f>
        <v>0</v>
      </c>
      <c r="AK439" s="1248"/>
      <c r="AL439" s="1248"/>
      <c r="AM439" s="1249">
        <f t="shared" si="267"/>
        <v>0</v>
      </c>
      <c r="AN439" s="1249"/>
      <c r="AO439" s="1249"/>
      <c r="AP439" s="1249"/>
      <c r="AQ439" s="1250">
        <f>SUM(AD439:AL439)</f>
        <v>0</v>
      </c>
      <c r="AR439" s="1250"/>
      <c r="AS439" s="1250"/>
      <c r="AT439" s="1250">
        <f>SUM(AD439:AL439)</f>
        <v>0</v>
      </c>
      <c r="AV439" s="74" t="str">
        <f t="shared" si="262"/>
        <v>ROOFING</v>
      </c>
      <c r="AW439" s="307"/>
      <c r="AX439" s="99"/>
      <c r="AY439" s="99"/>
      <c r="AZ439" s="305"/>
      <c r="BA439" s="28">
        <f>AD439</f>
        <v>0</v>
      </c>
      <c r="BB439" s="28">
        <f>AG439</f>
        <v>0</v>
      </c>
      <c r="BC439" s="28">
        <f>AJ439</f>
        <v>0</v>
      </c>
      <c r="BD439" s="28">
        <f>IF(B439="x",1,0)</f>
        <v>0</v>
      </c>
      <c r="BE439" s="28">
        <f t="shared" si="294"/>
        <v>0</v>
      </c>
      <c r="BF439" s="28">
        <f>AQ439</f>
        <v>0</v>
      </c>
      <c r="BG439" s="28">
        <f>AM439</f>
        <v>0</v>
      </c>
      <c r="BI439" s="66">
        <f>AD439</f>
        <v>0</v>
      </c>
      <c r="BJ439" s="66">
        <f>AM439</f>
        <v>0</v>
      </c>
      <c r="BK439" s="66">
        <f>BJ439+BI439</f>
        <v>0</v>
      </c>
    </row>
    <row r="440" spans="1:63" hidden="1">
      <c r="A440" s="95"/>
      <c r="B440" s="1251"/>
      <c r="C440" s="1251"/>
      <c r="D440" s="1252"/>
      <c r="E440" s="1252"/>
      <c r="F440" s="1252"/>
      <c r="G440" s="1252"/>
      <c r="H440" s="1252"/>
      <c r="I440" s="1252"/>
      <c r="J440" s="1252"/>
      <c r="K440" s="1252"/>
      <c r="L440" s="1252"/>
      <c r="M440" s="1252"/>
      <c r="N440" s="1252"/>
      <c r="O440" s="1252"/>
      <c r="P440" s="1242"/>
      <c r="Q440" s="1242"/>
      <c r="R440" s="1243"/>
      <c r="S440" s="1242"/>
      <c r="T440" s="1242"/>
      <c r="U440" s="1244"/>
      <c r="V440" s="1245"/>
      <c r="W440" s="1245"/>
      <c r="X440" s="1245"/>
      <c r="Y440" s="1245"/>
      <c r="Z440" s="1245"/>
      <c r="AA440" s="1246"/>
      <c r="AB440" s="1247"/>
      <c r="AC440" s="1244"/>
      <c r="AD440" s="1248">
        <f>((P440*U440)-AM440)</f>
        <v>0</v>
      </c>
      <c r="AE440" s="1248"/>
      <c r="AF440" s="1248"/>
      <c r="AG440" s="1248">
        <f t="shared" si="273"/>
        <v>0</v>
      </c>
      <c r="AH440" s="1248"/>
      <c r="AI440" s="1248"/>
      <c r="AJ440" s="1248">
        <f>P440*AA440</f>
        <v>0</v>
      </c>
      <c r="AK440" s="1248"/>
      <c r="AL440" s="1248"/>
      <c r="AM440" s="1249">
        <f t="shared" si="267"/>
        <v>0</v>
      </c>
      <c r="AN440" s="1249"/>
      <c r="AO440" s="1249"/>
      <c r="AP440" s="1249"/>
      <c r="AQ440" s="1250">
        <f>SUM(AD440:AL440)</f>
        <v>0</v>
      </c>
      <c r="AR440" s="1250"/>
      <c r="AS440" s="1250"/>
      <c r="AT440" s="1250">
        <f>SUM(AD440:AL440)</f>
        <v>0</v>
      </c>
      <c r="AV440" s="74" t="str">
        <f t="shared" si="262"/>
        <v>ROOFING</v>
      </c>
      <c r="AW440" s="307"/>
      <c r="AX440" s="99"/>
      <c r="AY440" s="99"/>
      <c r="AZ440" s="305"/>
      <c r="BA440" s="28">
        <f>AD440</f>
        <v>0</v>
      </c>
      <c r="BB440" s="28">
        <f>AG440</f>
        <v>0</v>
      </c>
      <c r="BC440" s="28">
        <f>AJ440</f>
        <v>0</v>
      </c>
      <c r="BD440" s="28">
        <f>IF(B440="x",1,0)</f>
        <v>0</v>
      </c>
      <c r="BE440" s="28">
        <f t="shared" si="294"/>
        <v>0</v>
      </c>
      <c r="BF440" s="28">
        <f>AQ440</f>
        <v>0</v>
      </c>
      <c r="BG440" s="28">
        <f>AM440</f>
        <v>0</v>
      </c>
      <c r="BI440" s="66">
        <f>AD440</f>
        <v>0</v>
      </c>
      <c r="BJ440" s="66">
        <f>AM440</f>
        <v>0</v>
      </c>
      <c r="BK440" s="66">
        <f>BJ440+BI440</f>
        <v>0</v>
      </c>
    </row>
    <row r="441" spans="1:63" hidden="1">
      <c r="A441" s="95"/>
      <c r="B441" s="1251"/>
      <c r="C441" s="1251"/>
      <c r="D441" s="1252"/>
      <c r="E441" s="1252"/>
      <c r="F441" s="1252"/>
      <c r="G441" s="1252"/>
      <c r="H441" s="1252"/>
      <c r="I441" s="1252"/>
      <c r="J441" s="1252"/>
      <c r="K441" s="1252"/>
      <c r="L441" s="1252"/>
      <c r="M441" s="1252"/>
      <c r="N441" s="1252"/>
      <c r="O441" s="1252"/>
      <c r="P441" s="1242"/>
      <c r="Q441" s="1242"/>
      <c r="R441" s="1243"/>
      <c r="S441" s="1242"/>
      <c r="T441" s="1242"/>
      <c r="U441" s="1244"/>
      <c r="V441" s="1245"/>
      <c r="W441" s="1245"/>
      <c r="X441" s="1245"/>
      <c r="Y441" s="1245"/>
      <c r="Z441" s="1245"/>
      <c r="AA441" s="1246"/>
      <c r="AB441" s="1247"/>
      <c r="AC441" s="1244"/>
      <c r="AD441" s="1248">
        <f>((P441*U441)-AM441)</f>
        <v>0</v>
      </c>
      <c r="AE441" s="1248"/>
      <c r="AF441" s="1248"/>
      <c r="AG441" s="1248">
        <f t="shared" si="273"/>
        <v>0</v>
      </c>
      <c r="AH441" s="1248"/>
      <c r="AI441" s="1248"/>
      <c r="AJ441" s="1248">
        <f>P441*AA441</f>
        <v>0</v>
      </c>
      <c r="AK441" s="1248"/>
      <c r="AL441" s="1248"/>
      <c r="AM441" s="1249">
        <f t="shared" si="267"/>
        <v>0</v>
      </c>
      <c r="AN441" s="1249"/>
      <c r="AO441" s="1249"/>
      <c r="AP441" s="1249"/>
      <c r="AQ441" s="1250">
        <f>SUM(AD441:AL441)</f>
        <v>0</v>
      </c>
      <c r="AR441" s="1250"/>
      <c r="AS441" s="1250"/>
      <c r="AT441" s="1250">
        <f>SUM(AD441:AL441)</f>
        <v>0</v>
      </c>
      <c r="AV441" s="74" t="str">
        <f t="shared" si="262"/>
        <v>ROOFING</v>
      </c>
      <c r="AW441" s="307"/>
      <c r="AX441" s="99"/>
      <c r="AY441" s="99"/>
      <c r="AZ441" s="305"/>
      <c r="BA441" s="28">
        <f>AD441</f>
        <v>0</v>
      </c>
      <c r="BB441" s="28">
        <f>AG441</f>
        <v>0</v>
      </c>
      <c r="BC441" s="28">
        <f>AJ441</f>
        <v>0</v>
      </c>
      <c r="BD441" s="28">
        <f>IF(B441="x",1,0)</f>
        <v>0</v>
      </c>
      <c r="BE441" s="28">
        <f t="shared" si="294"/>
        <v>0</v>
      </c>
      <c r="BF441" s="28">
        <f>AQ441</f>
        <v>0</v>
      </c>
      <c r="BG441" s="28">
        <f>AM441</f>
        <v>0</v>
      </c>
      <c r="BI441" s="66">
        <f>AD441</f>
        <v>0</v>
      </c>
      <c r="BJ441" s="66">
        <f>AM441</f>
        <v>0</v>
      </c>
      <c r="BK441" s="66">
        <f>BJ441+BI441</f>
        <v>0</v>
      </c>
    </row>
    <row r="442" spans="1:63" hidden="1">
      <c r="A442" s="95"/>
      <c r="B442" s="1251"/>
      <c r="C442" s="1251"/>
      <c r="D442" s="1252"/>
      <c r="E442" s="1252"/>
      <c r="F442" s="1252"/>
      <c r="G442" s="1252"/>
      <c r="H442" s="1252"/>
      <c r="I442" s="1252"/>
      <c r="J442" s="1252"/>
      <c r="K442" s="1252"/>
      <c r="L442" s="1252"/>
      <c r="M442" s="1252"/>
      <c r="N442" s="1252"/>
      <c r="O442" s="1252"/>
      <c r="P442" s="1242"/>
      <c r="Q442" s="1242"/>
      <c r="R442" s="1243"/>
      <c r="S442" s="1242"/>
      <c r="T442" s="1242"/>
      <c r="U442" s="1244"/>
      <c r="V442" s="1245"/>
      <c r="W442" s="1245"/>
      <c r="X442" s="1245"/>
      <c r="Y442" s="1245"/>
      <c r="Z442" s="1245"/>
      <c r="AA442" s="1246"/>
      <c r="AB442" s="1247"/>
      <c r="AC442" s="1244"/>
      <c r="AD442" s="1248">
        <f>((P442*U442)-AM442)</f>
        <v>0</v>
      </c>
      <c r="AE442" s="1248"/>
      <c r="AF442" s="1248"/>
      <c r="AG442" s="1248">
        <f t="shared" si="273"/>
        <v>0</v>
      </c>
      <c r="AH442" s="1248"/>
      <c r="AI442" s="1248"/>
      <c r="AJ442" s="1248">
        <f>P442*AA442</f>
        <v>0</v>
      </c>
      <c r="AK442" s="1248"/>
      <c r="AL442" s="1248"/>
      <c r="AM442" s="1249">
        <f t="shared" si="267"/>
        <v>0</v>
      </c>
      <c r="AN442" s="1249"/>
      <c r="AO442" s="1249"/>
      <c r="AP442" s="1249"/>
      <c r="AQ442" s="1250">
        <f>SUM(AD442:AL442)</f>
        <v>0</v>
      </c>
      <c r="AR442" s="1250"/>
      <c r="AS442" s="1250"/>
      <c r="AT442" s="1250">
        <f>SUM(AD442:AL442)</f>
        <v>0</v>
      </c>
      <c r="AV442" s="74" t="str">
        <f t="shared" si="262"/>
        <v>ROOFING</v>
      </c>
      <c r="AW442" s="307"/>
      <c r="AX442" s="99"/>
      <c r="AY442" s="99"/>
      <c r="AZ442" s="305"/>
      <c r="BA442" s="28">
        <f>AD442</f>
        <v>0</v>
      </c>
      <c r="BB442" s="28">
        <f>AG442</f>
        <v>0</v>
      </c>
      <c r="BC442" s="28">
        <f>AJ442</f>
        <v>0</v>
      </c>
      <c r="BD442" s="28">
        <f>IF(B442="x",1,0)</f>
        <v>0</v>
      </c>
      <c r="BE442" s="28">
        <f t="shared" si="294"/>
        <v>0</v>
      </c>
      <c r="BF442" s="28">
        <f>AQ442</f>
        <v>0</v>
      </c>
      <c r="BG442" s="28">
        <f>AM442</f>
        <v>0</v>
      </c>
      <c r="BI442" s="66">
        <f>AD442</f>
        <v>0</v>
      </c>
      <c r="BJ442" s="66">
        <f>AM442</f>
        <v>0</v>
      </c>
      <c r="BK442" s="66">
        <f>BJ442+BI442</f>
        <v>0</v>
      </c>
    </row>
    <row r="443" spans="1:63" ht="5.0999999999999996" hidden="1" customHeight="1">
      <c r="A443" s="95"/>
      <c r="B443" s="42"/>
      <c r="C443" s="42"/>
      <c r="D443" s="353"/>
      <c r="E443" s="353"/>
      <c r="F443" s="353"/>
      <c r="G443" s="353"/>
      <c r="H443" s="353"/>
      <c r="I443" s="353"/>
      <c r="J443" s="353"/>
      <c r="K443" s="353"/>
      <c r="L443" s="353"/>
      <c r="M443" s="353"/>
      <c r="N443" s="353"/>
      <c r="O443" s="353"/>
      <c r="P443" s="44"/>
      <c r="Q443" s="44"/>
      <c r="R443" s="44"/>
      <c r="S443" s="44"/>
      <c r="T443" s="44"/>
      <c r="U443" s="45"/>
      <c r="V443" s="45"/>
      <c r="W443" s="45"/>
      <c r="X443" s="45"/>
      <c r="Y443" s="45"/>
      <c r="Z443" s="45"/>
      <c r="AA443" s="45"/>
      <c r="AB443" s="45"/>
      <c r="AC443" s="45"/>
      <c r="AD443" s="46"/>
      <c r="AE443" s="46"/>
      <c r="AF443" s="46"/>
      <c r="AG443" s="46"/>
      <c r="AH443" s="46"/>
      <c r="AI443" s="46"/>
      <c r="AJ443" s="46"/>
      <c r="AK443" s="46"/>
      <c r="AL443" s="46"/>
      <c r="AM443" s="47"/>
      <c r="AN443" s="47"/>
      <c r="AO443" s="47"/>
      <c r="AP443" s="47"/>
      <c r="AQ443" s="295"/>
      <c r="AR443" s="295"/>
      <c r="AS443" s="295"/>
      <c r="AT443" s="295"/>
      <c r="AV443" s="201" t="str">
        <f t="shared" si="262"/>
        <v>ROOFING</v>
      </c>
      <c r="AW443" s="322"/>
      <c r="AX443" s="322"/>
      <c r="AY443" s="322"/>
      <c r="AZ443" s="201"/>
      <c r="BA443" s="53">
        <f>BA402</f>
        <v>0</v>
      </c>
      <c r="BB443" s="53">
        <f>BB402</f>
        <v>0</v>
      </c>
      <c r="BC443" s="53">
        <f>BC402</f>
        <v>0</v>
      </c>
      <c r="BD443" s="53">
        <f>BD402</f>
        <v>0</v>
      </c>
      <c r="BE443" s="53">
        <f>BE402</f>
        <v>0</v>
      </c>
      <c r="BF443" s="53"/>
      <c r="BG443" s="53"/>
      <c r="BI443" s="53"/>
      <c r="BJ443" s="53"/>
      <c r="BK443" s="53"/>
    </row>
    <row r="444" spans="1:63" ht="21.6" hidden="1" customHeight="1">
      <c r="A444" s="95"/>
      <c r="B444" s="1259"/>
      <c r="C444" s="1259"/>
      <c r="D444" s="354"/>
      <c r="E444" s="354"/>
      <c r="F444" s="354"/>
      <c r="G444" s="354"/>
      <c r="H444" s="354"/>
      <c r="I444" s="354"/>
      <c r="J444" s="354"/>
      <c r="K444" s="354"/>
      <c r="L444" s="354"/>
      <c r="M444" s="354"/>
      <c r="N444" s="354"/>
      <c r="O444" s="354"/>
      <c r="P444" s="19"/>
      <c r="Q444" s="19"/>
      <c r="R444" s="19"/>
      <c r="S444" s="19"/>
      <c r="T444" s="19"/>
      <c r="U444" s="19"/>
      <c r="V444" s="19"/>
      <c r="W444" s="19"/>
      <c r="X444" s="19"/>
      <c r="Y444" s="19"/>
      <c r="Z444" s="19"/>
      <c r="AA444" s="19"/>
      <c r="AB444" s="19"/>
      <c r="AC444" s="202" t="str">
        <f>CONCATENATE(D402," ","TOTAL")</f>
        <v>ROOFING TOTAL</v>
      </c>
      <c r="AD444" s="1260">
        <f>SUBTOTAL(9,AD403:AD443)</f>
        <v>0</v>
      </c>
      <c r="AE444" s="1260"/>
      <c r="AF444" s="1260"/>
      <c r="AG444" s="1260">
        <f>SUBTOTAL(9,AG403:AG443)</f>
        <v>0</v>
      </c>
      <c r="AH444" s="1260"/>
      <c r="AI444" s="1260"/>
      <c r="AJ444" s="1260">
        <f>SUBTOTAL(9,AJ403:AJ443)</f>
        <v>0</v>
      </c>
      <c r="AK444" s="1260"/>
      <c r="AL444" s="1260"/>
      <c r="AM444" s="1260">
        <f>SUBTOTAL(9,AM403:AM443)</f>
        <v>0</v>
      </c>
      <c r="AN444" s="1260"/>
      <c r="AO444" s="1260"/>
      <c r="AP444" s="1260"/>
      <c r="AQ444" s="1254">
        <f>SUBTOTAL(9,AQ403:AQ443)</f>
        <v>0</v>
      </c>
      <c r="AR444" s="1254"/>
      <c r="AS444" s="1254"/>
      <c r="AT444" s="1254" t="e">
        <f>SUM(AT400:AT435)</f>
        <v>#REF!</v>
      </c>
      <c r="AV444" s="74" t="str">
        <f t="shared" si="262"/>
        <v>ROOFING</v>
      </c>
      <c r="AW444" s="308"/>
      <c r="AX444" s="321"/>
      <c r="AY444" s="321"/>
      <c r="AZ444" s="118"/>
      <c r="BA444" s="52">
        <f>BA402</f>
        <v>0</v>
      </c>
      <c r="BB444" s="52">
        <f>BB402</f>
        <v>0</v>
      </c>
      <c r="BC444" s="52">
        <f>BC402</f>
        <v>0</v>
      </c>
      <c r="BD444" s="52">
        <f>BD402</f>
        <v>0</v>
      </c>
      <c r="BE444" s="52">
        <f>BE402</f>
        <v>0</v>
      </c>
      <c r="BF444" s="52">
        <f>SUM(BF402:BF443)</f>
        <v>0</v>
      </c>
      <c r="BG444" s="28">
        <f>SUM(BG402:BG443)</f>
        <v>0</v>
      </c>
      <c r="BI444" s="52">
        <f>SUM(BI403:BI443)</f>
        <v>0</v>
      </c>
      <c r="BJ444" s="52">
        <f>SUM(BJ403:BJ443)</f>
        <v>0</v>
      </c>
      <c r="BK444" s="28">
        <f>SUM(BK403:BK443)</f>
        <v>0</v>
      </c>
    </row>
    <row r="445" spans="1:63" ht="5.0999999999999996" hidden="1" customHeight="1">
      <c r="A445" s="95"/>
      <c r="B445" s="42"/>
      <c r="C445" s="42"/>
      <c r="D445" s="353"/>
      <c r="E445" s="353"/>
      <c r="F445" s="353"/>
      <c r="G445" s="353"/>
      <c r="H445" s="353"/>
      <c r="I445" s="353"/>
      <c r="J445" s="353"/>
      <c r="K445" s="353"/>
      <c r="L445" s="353"/>
      <c r="M445" s="353"/>
      <c r="N445" s="353"/>
      <c r="O445" s="353"/>
      <c r="P445" s="44"/>
      <c r="Q445" s="44"/>
      <c r="R445" s="44"/>
      <c r="S445" s="44"/>
      <c r="T445" s="44"/>
      <c r="U445" s="45"/>
      <c r="V445" s="45"/>
      <c r="W445" s="45"/>
      <c r="X445" s="45"/>
      <c r="Y445" s="45"/>
      <c r="Z445" s="45"/>
      <c r="AA445" s="45"/>
      <c r="AB445" s="45"/>
      <c r="AC445" s="45"/>
      <c r="AD445" s="46"/>
      <c r="AE445" s="46"/>
      <c r="AF445" s="46"/>
      <c r="AG445" s="46"/>
      <c r="AH445" s="46"/>
      <c r="AI445" s="46"/>
      <c r="AJ445" s="46"/>
      <c r="AK445" s="46"/>
      <c r="AL445" s="46"/>
      <c r="AM445" s="47"/>
      <c r="AN445" s="47"/>
      <c r="AO445" s="47"/>
      <c r="AP445" s="47"/>
      <c r="AQ445" s="295"/>
      <c r="AR445" s="295"/>
      <c r="AS445" s="295"/>
      <c r="AT445" s="295"/>
      <c r="AV445" s="201" t="str">
        <f t="shared" si="262"/>
        <v>ROOFING</v>
      </c>
      <c r="AW445" s="322"/>
      <c r="AX445" s="322"/>
      <c r="AY445" s="322"/>
      <c r="AZ445" s="201"/>
      <c r="BA445" s="53">
        <f>BA402</f>
        <v>0</v>
      </c>
      <c r="BB445" s="53">
        <f>BB402</f>
        <v>0</v>
      </c>
      <c r="BC445" s="53">
        <f>BC402</f>
        <v>0</v>
      </c>
      <c r="BD445" s="53">
        <f>BD402</f>
        <v>0</v>
      </c>
      <c r="BE445" s="53">
        <f>BE402</f>
        <v>0</v>
      </c>
      <c r="BF445" s="53"/>
      <c r="BG445" s="53"/>
      <c r="BI445" s="53"/>
      <c r="BJ445" s="53"/>
      <c r="BK445" s="53"/>
    </row>
    <row r="446" spans="1:63" ht="9.6999999999999993" hidden="1" customHeight="1">
      <c r="A446" s="95"/>
      <c r="B446" s="49"/>
      <c r="C446" s="49"/>
      <c r="D446" s="355"/>
      <c r="E446" s="355"/>
      <c r="F446" s="355"/>
      <c r="G446" s="355"/>
      <c r="H446" s="355"/>
      <c r="I446" s="355"/>
      <c r="J446" s="355"/>
      <c r="K446" s="355"/>
      <c r="L446" s="355"/>
      <c r="M446" s="355"/>
      <c r="N446" s="355"/>
      <c r="O446" s="355"/>
      <c r="P446" s="50"/>
      <c r="Q446" s="50"/>
      <c r="R446" s="50"/>
      <c r="S446" s="50"/>
      <c r="T446" s="50"/>
      <c r="U446" s="50"/>
      <c r="V446" s="50"/>
      <c r="W446" s="50"/>
      <c r="X446" s="50"/>
      <c r="Y446" s="50"/>
      <c r="Z446" s="50"/>
      <c r="AA446" s="50"/>
      <c r="AB446" s="50"/>
      <c r="AC446" s="51"/>
      <c r="AD446" s="296"/>
      <c r="AE446" s="296"/>
      <c r="AF446" s="296"/>
      <c r="AG446" s="296"/>
      <c r="AH446" s="296"/>
      <c r="AI446" s="296"/>
      <c r="AJ446" s="296"/>
      <c r="AK446" s="296"/>
      <c r="AL446" s="296"/>
      <c r="AM446" s="296"/>
      <c r="AN446" s="296"/>
      <c r="AO446" s="296"/>
      <c r="AP446" s="296"/>
      <c r="AQ446" s="297"/>
      <c r="AR446" s="297"/>
      <c r="AS446" s="297"/>
      <c r="AT446" s="297"/>
      <c r="AV446" s="203" t="str">
        <f t="shared" si="262"/>
        <v>ROOFING</v>
      </c>
      <c r="AW446" s="325"/>
      <c r="AX446" s="344"/>
      <c r="AY446" s="344"/>
      <c r="AZ446" s="203"/>
      <c r="BA446" s="65">
        <f>BA444</f>
        <v>0</v>
      </c>
      <c r="BB446" s="65">
        <f t="shared" ref="BB446:BG446" si="295">BB444</f>
        <v>0</v>
      </c>
      <c r="BC446" s="65">
        <f>BC444</f>
        <v>0</v>
      </c>
      <c r="BD446" s="65">
        <f t="shared" si="295"/>
        <v>0</v>
      </c>
      <c r="BE446" s="65">
        <f t="shared" si="295"/>
        <v>0</v>
      </c>
      <c r="BF446" s="65">
        <f t="shared" si="295"/>
        <v>0</v>
      </c>
      <c r="BG446" s="65">
        <f t="shared" si="295"/>
        <v>0</v>
      </c>
      <c r="BI446" s="65"/>
      <c r="BJ446" s="65"/>
      <c r="BK446" s="65"/>
    </row>
    <row r="447" spans="1:63" ht="23.1" customHeight="1">
      <c r="A447" s="94" t="s">
        <v>665</v>
      </c>
      <c r="B447" s="1261"/>
      <c r="C447" s="1262"/>
      <c r="D447" s="1301" t="str">
        <f>T(Y75)</f>
        <v>EXTERIOR DOORS &amp; WINDOWS</v>
      </c>
      <c r="E447" s="1302"/>
      <c r="F447" s="1302"/>
      <c r="G447" s="1302"/>
      <c r="H447" s="1302"/>
      <c r="I447" s="1302"/>
      <c r="J447" s="1302"/>
      <c r="K447" s="1302"/>
      <c r="L447" s="1302"/>
      <c r="M447" s="1302"/>
      <c r="N447" s="1302"/>
      <c r="O447" s="1303"/>
      <c r="P447" s="1263"/>
      <c r="Q447" s="1263"/>
      <c r="R447" s="1263"/>
      <c r="S447" s="1264"/>
      <c r="T447" s="1265"/>
      <c r="U447" s="1266"/>
      <c r="V447" s="1266"/>
      <c r="W447" s="1266"/>
      <c r="X447" s="1266"/>
      <c r="Y447" s="1266"/>
      <c r="Z447" s="1266"/>
      <c r="AA447" s="1266"/>
      <c r="AB447" s="1266"/>
      <c r="AC447" s="1266"/>
      <c r="AD447" s="1260">
        <f>AD489</f>
        <v>0</v>
      </c>
      <c r="AE447" s="1260"/>
      <c r="AF447" s="1260"/>
      <c r="AG447" s="1260">
        <f>AG489</f>
        <v>0</v>
      </c>
      <c r="AH447" s="1260"/>
      <c r="AI447" s="1260"/>
      <c r="AJ447" s="1260">
        <f>AJ489</f>
        <v>0</v>
      </c>
      <c r="AK447" s="1260"/>
      <c r="AL447" s="1260"/>
      <c r="AM447" s="1260">
        <f>AM489</f>
        <v>0</v>
      </c>
      <c r="AN447" s="1260"/>
      <c r="AO447" s="1260"/>
      <c r="AP447" s="1260"/>
      <c r="AQ447" s="1254">
        <f>AQ489</f>
        <v>0</v>
      </c>
      <c r="AR447" s="1254"/>
      <c r="AS447" s="1254"/>
      <c r="AT447" s="1254" t="e">
        <f>SUM(#REF!)</f>
        <v>#REF!</v>
      </c>
      <c r="AV447" s="74" t="str">
        <f t="shared" ref="AV447:AV491" si="296">$D$447</f>
        <v>EXTERIOR DOORS &amp; WINDOWS</v>
      </c>
      <c r="AW447" s="326"/>
      <c r="AX447" s="326"/>
      <c r="AY447" s="326"/>
      <c r="AZ447" s="327"/>
      <c r="BA447" s="28">
        <f>SUM(BA448:BA487)</f>
        <v>0</v>
      </c>
      <c r="BB447" s="28">
        <f>SUM(BB448:BB487)</f>
        <v>0</v>
      </c>
      <c r="BC447" s="28">
        <f>SUM(BC448:BC487)</f>
        <v>0</v>
      </c>
      <c r="BD447" s="28">
        <f>SUM(BD448:BD487)</f>
        <v>0</v>
      </c>
      <c r="BE447" s="28">
        <f>SUM(BE448:BE487)</f>
        <v>0</v>
      </c>
      <c r="BF447" s="28">
        <f t="shared" ref="BF447:BF487" si="297">AQ447</f>
        <v>0</v>
      </c>
      <c r="BG447" s="28">
        <f t="shared" ref="BG447:BG487" si="298">AM447</f>
        <v>0</v>
      </c>
      <c r="BI447" s="66">
        <f>AD447</f>
        <v>0</v>
      </c>
      <c r="BJ447" s="66">
        <f>AM447</f>
        <v>0</v>
      </c>
      <c r="BK447" s="66">
        <f>BJ447+BI447</f>
        <v>0</v>
      </c>
    </row>
    <row r="448" spans="1:63" hidden="1">
      <c r="A448" s="95"/>
      <c r="B448" s="1239"/>
      <c r="C448" s="1240"/>
      <c r="D448" s="1255" t="s">
        <v>486</v>
      </c>
      <c r="E448" s="1255"/>
      <c r="F448" s="1255"/>
      <c r="G448" s="1255"/>
      <c r="H448" s="1255"/>
      <c r="I448" s="1255"/>
      <c r="J448" s="1255"/>
      <c r="K448" s="1255"/>
      <c r="L448" s="1255"/>
      <c r="M448" s="1255"/>
      <c r="N448" s="1255"/>
      <c r="O448" s="1255"/>
      <c r="P448" s="1242"/>
      <c r="Q448" s="1242"/>
      <c r="R448" s="1243"/>
      <c r="S448" s="1242"/>
      <c r="T448" s="1242"/>
      <c r="U448" s="1244"/>
      <c r="V448" s="1245"/>
      <c r="W448" s="1245"/>
      <c r="X448" s="1245"/>
      <c r="Y448" s="1245"/>
      <c r="Z448" s="1245"/>
      <c r="AA448" s="1246"/>
      <c r="AB448" s="1247"/>
      <c r="AC448" s="1244"/>
      <c r="AD448" s="1248">
        <f t="shared" ref="AD448:AD487" si="299">((P448*U448)-AM448)</f>
        <v>0</v>
      </c>
      <c r="AE448" s="1248"/>
      <c r="AF448" s="1248"/>
      <c r="AG448" s="1248">
        <f>P448*X448*(1+$Y$85)</f>
        <v>0</v>
      </c>
      <c r="AH448" s="1248"/>
      <c r="AI448" s="1248"/>
      <c r="AJ448" s="1248">
        <f t="shared" ref="AJ448:AJ487" si="300">P448*AA448</f>
        <v>0</v>
      </c>
      <c r="AK448" s="1248"/>
      <c r="AL448" s="1248"/>
      <c r="AM448" s="1249">
        <f t="shared" ref="AM448:AM487" si="301">IF($B448="x",$P448*$U448,0)</f>
        <v>0</v>
      </c>
      <c r="AN448" s="1249"/>
      <c r="AO448" s="1249"/>
      <c r="AP448" s="1249"/>
      <c r="AQ448" s="1250">
        <f t="shared" ref="AQ448:AQ487" si="302">SUM(AD448:AL448)</f>
        <v>0</v>
      </c>
      <c r="AR448" s="1250"/>
      <c r="AS448" s="1250"/>
      <c r="AT448" s="1250">
        <f t="shared" ref="AT448:AT487" si="303">SUM(AD448:AL448)</f>
        <v>0</v>
      </c>
      <c r="AV448" s="74" t="str">
        <f t="shared" si="296"/>
        <v>EXTERIOR DOORS &amp; WINDOWS</v>
      </c>
      <c r="AW448" s="307"/>
      <c r="AX448" s="99"/>
      <c r="AY448" s="99"/>
      <c r="AZ448" s="305"/>
      <c r="BA448" s="28">
        <f t="shared" ref="BA448:BA487" si="304">AD448</f>
        <v>0</v>
      </c>
      <c r="BB448" s="28">
        <f>AG448</f>
        <v>0</v>
      </c>
      <c r="BC448" s="28">
        <f>AJ448</f>
        <v>0</v>
      </c>
      <c r="BD448" s="28">
        <f t="shared" ref="BD448:BD487" si="305">IF(B448="x",1,0)</f>
        <v>0</v>
      </c>
      <c r="BE448" s="28">
        <f>SUM(BA448:BC448)</f>
        <v>0</v>
      </c>
      <c r="BF448" s="28">
        <f t="shared" si="297"/>
        <v>0</v>
      </c>
      <c r="BG448" s="28">
        <f t="shared" si="298"/>
        <v>0</v>
      </c>
      <c r="BI448" s="66">
        <f>AD448</f>
        <v>0</v>
      </c>
      <c r="BJ448" s="66">
        <f t="shared" ref="BJ448:BJ487" si="306">AM448</f>
        <v>0</v>
      </c>
      <c r="BK448" s="66">
        <f>BJ448+BI448</f>
        <v>0</v>
      </c>
    </row>
    <row r="449" spans="1:63" hidden="1">
      <c r="A449" s="95"/>
      <c r="B449" s="1239"/>
      <c r="C449" s="1240"/>
      <c r="D449" s="1256" t="s">
        <v>487</v>
      </c>
      <c r="E449" s="1256"/>
      <c r="F449" s="1256"/>
      <c r="G449" s="1256"/>
      <c r="H449" s="1256"/>
      <c r="I449" s="1256"/>
      <c r="J449" s="1256"/>
      <c r="K449" s="1256"/>
      <c r="L449" s="1256"/>
      <c r="M449" s="1256"/>
      <c r="N449" s="1256"/>
      <c r="O449" s="1256"/>
      <c r="P449" s="1242"/>
      <c r="Q449" s="1242"/>
      <c r="R449" s="1243"/>
      <c r="S449" s="1242" t="s">
        <v>1</v>
      </c>
      <c r="T449" s="1242" t="s">
        <v>1</v>
      </c>
      <c r="U449" s="1244"/>
      <c r="V449" s="1245"/>
      <c r="W449" s="1245"/>
      <c r="X449" s="1245"/>
      <c r="Y449" s="1245"/>
      <c r="Z449" s="1245"/>
      <c r="AA449" s="1246"/>
      <c r="AB449" s="1247"/>
      <c r="AC449" s="1244"/>
      <c r="AD449" s="1248">
        <f t="shared" si="299"/>
        <v>0</v>
      </c>
      <c r="AE449" s="1248"/>
      <c r="AF449" s="1248"/>
      <c r="AG449" s="1248">
        <f t="shared" ref="AG449:AG487" si="307">P449*X449*(1+$Y$85)</f>
        <v>0</v>
      </c>
      <c r="AH449" s="1248"/>
      <c r="AI449" s="1248"/>
      <c r="AJ449" s="1248">
        <f t="shared" si="300"/>
        <v>0</v>
      </c>
      <c r="AK449" s="1248"/>
      <c r="AL449" s="1248"/>
      <c r="AM449" s="1249">
        <f t="shared" si="301"/>
        <v>0</v>
      </c>
      <c r="AN449" s="1249"/>
      <c r="AO449" s="1249"/>
      <c r="AP449" s="1249"/>
      <c r="AQ449" s="1250">
        <f t="shared" si="302"/>
        <v>0</v>
      </c>
      <c r="AR449" s="1250"/>
      <c r="AS449" s="1250"/>
      <c r="AT449" s="1250">
        <f t="shared" si="303"/>
        <v>0</v>
      </c>
      <c r="AV449" s="74" t="str">
        <f t="shared" si="296"/>
        <v>EXTERIOR DOORS &amp; WINDOWS</v>
      </c>
      <c r="AW449" s="307"/>
      <c r="AX449" s="99"/>
      <c r="AY449" s="99"/>
      <c r="AZ449" s="305"/>
      <c r="BA449" s="28">
        <f t="shared" si="304"/>
        <v>0</v>
      </c>
      <c r="BB449" s="28">
        <f t="shared" ref="BB449:BB487" si="308">AG449</f>
        <v>0</v>
      </c>
      <c r="BC449" s="28">
        <f t="shared" ref="BC449:BC487" si="309">AJ449</f>
        <v>0</v>
      </c>
      <c r="BD449" s="28">
        <f t="shared" si="305"/>
        <v>0</v>
      </c>
      <c r="BE449" s="28">
        <f t="shared" ref="BE449:BE465" si="310">SUM(BA449:BC449)</f>
        <v>0</v>
      </c>
      <c r="BF449" s="28">
        <f t="shared" si="297"/>
        <v>0</v>
      </c>
      <c r="BG449" s="28">
        <f t="shared" si="298"/>
        <v>0</v>
      </c>
      <c r="BI449" s="66">
        <f t="shared" ref="BI449:BI487" si="311">AD449</f>
        <v>0</v>
      </c>
      <c r="BJ449" s="66">
        <f t="shared" si="306"/>
        <v>0</v>
      </c>
      <c r="BK449" s="66">
        <f t="shared" ref="BK449:BK487" si="312">BJ449+BI449</f>
        <v>0</v>
      </c>
    </row>
    <row r="450" spans="1:63" hidden="1">
      <c r="A450" s="95"/>
      <c r="B450" s="1251"/>
      <c r="C450" s="1251"/>
      <c r="D450" s="1252" t="s">
        <v>93</v>
      </c>
      <c r="E450" s="1252"/>
      <c r="F450" s="1252"/>
      <c r="G450" s="1252"/>
      <c r="H450" s="1252"/>
      <c r="I450" s="1252"/>
      <c r="J450" s="1252"/>
      <c r="K450" s="1252"/>
      <c r="L450" s="1252"/>
      <c r="M450" s="1252"/>
      <c r="N450" s="1252"/>
      <c r="O450" s="1252"/>
      <c r="P450" s="1242"/>
      <c r="Q450" s="1242"/>
      <c r="R450" s="1243"/>
      <c r="S450" s="1242" t="s">
        <v>0</v>
      </c>
      <c r="T450" s="1242" t="s">
        <v>0</v>
      </c>
      <c r="U450" s="1244">
        <v>200</v>
      </c>
      <c r="V450" s="1245"/>
      <c r="W450" s="1245"/>
      <c r="X450" s="1245">
        <v>300</v>
      </c>
      <c r="Y450" s="1245"/>
      <c r="Z450" s="1245">
        <v>175</v>
      </c>
      <c r="AA450" s="1246"/>
      <c r="AB450" s="1247"/>
      <c r="AC450" s="1244"/>
      <c r="AD450" s="1248">
        <f t="shared" si="299"/>
        <v>0</v>
      </c>
      <c r="AE450" s="1248"/>
      <c r="AF450" s="1248"/>
      <c r="AG450" s="1248">
        <f t="shared" si="307"/>
        <v>0</v>
      </c>
      <c r="AH450" s="1248"/>
      <c r="AI450" s="1248"/>
      <c r="AJ450" s="1248">
        <f t="shared" si="300"/>
        <v>0</v>
      </c>
      <c r="AK450" s="1248"/>
      <c r="AL450" s="1248"/>
      <c r="AM450" s="1249">
        <f t="shared" si="301"/>
        <v>0</v>
      </c>
      <c r="AN450" s="1249"/>
      <c r="AO450" s="1249"/>
      <c r="AP450" s="1249"/>
      <c r="AQ450" s="1250">
        <f t="shared" si="302"/>
        <v>0</v>
      </c>
      <c r="AR450" s="1250"/>
      <c r="AS450" s="1250"/>
      <c r="AT450" s="1250">
        <f t="shared" si="303"/>
        <v>0</v>
      </c>
      <c r="AV450" s="74" t="str">
        <f t="shared" si="296"/>
        <v>EXTERIOR DOORS &amp; WINDOWS</v>
      </c>
      <c r="AW450" s="307"/>
      <c r="AX450" s="99"/>
      <c r="AY450" s="99"/>
      <c r="AZ450" s="305"/>
      <c r="BA450" s="28">
        <f t="shared" si="304"/>
        <v>0</v>
      </c>
      <c r="BB450" s="28">
        <f t="shared" si="308"/>
        <v>0</v>
      </c>
      <c r="BC450" s="28">
        <f t="shared" si="309"/>
        <v>0</v>
      </c>
      <c r="BD450" s="28">
        <f t="shared" si="305"/>
        <v>0</v>
      </c>
      <c r="BE450" s="28">
        <f t="shared" si="310"/>
        <v>0</v>
      </c>
      <c r="BF450" s="28">
        <f t="shared" si="297"/>
        <v>0</v>
      </c>
      <c r="BG450" s="28">
        <f t="shared" si="298"/>
        <v>0</v>
      </c>
      <c r="BI450" s="66">
        <f t="shared" si="311"/>
        <v>0</v>
      </c>
      <c r="BJ450" s="66">
        <f t="shared" si="306"/>
        <v>0</v>
      </c>
      <c r="BK450" s="66">
        <f t="shared" si="312"/>
        <v>0</v>
      </c>
    </row>
    <row r="451" spans="1:63" hidden="1">
      <c r="A451" s="95"/>
      <c r="B451" s="1251"/>
      <c r="C451" s="1251"/>
      <c r="D451" s="1252" t="s">
        <v>484</v>
      </c>
      <c r="E451" s="1252"/>
      <c r="F451" s="1252"/>
      <c r="G451" s="1252"/>
      <c r="H451" s="1252"/>
      <c r="I451" s="1252"/>
      <c r="J451" s="1252"/>
      <c r="K451" s="1252"/>
      <c r="L451" s="1252"/>
      <c r="M451" s="1252"/>
      <c r="N451" s="1252"/>
      <c r="O451" s="1252"/>
      <c r="P451" s="1242"/>
      <c r="Q451" s="1242"/>
      <c r="R451" s="1243"/>
      <c r="S451" s="1242" t="s">
        <v>0</v>
      </c>
      <c r="T451" s="1242" t="s">
        <v>0</v>
      </c>
      <c r="U451" s="1244">
        <v>300</v>
      </c>
      <c r="V451" s="1245"/>
      <c r="W451" s="1245"/>
      <c r="X451" s="1245">
        <v>600</v>
      </c>
      <c r="Y451" s="1245"/>
      <c r="Z451" s="1245">
        <v>400</v>
      </c>
      <c r="AA451" s="1246"/>
      <c r="AB451" s="1247"/>
      <c r="AC451" s="1244"/>
      <c r="AD451" s="1248">
        <f t="shared" si="299"/>
        <v>0</v>
      </c>
      <c r="AE451" s="1248"/>
      <c r="AF451" s="1248"/>
      <c r="AG451" s="1248">
        <f t="shared" si="307"/>
        <v>0</v>
      </c>
      <c r="AH451" s="1248"/>
      <c r="AI451" s="1248"/>
      <c r="AJ451" s="1248">
        <f t="shared" si="300"/>
        <v>0</v>
      </c>
      <c r="AK451" s="1248"/>
      <c r="AL451" s="1248"/>
      <c r="AM451" s="1249">
        <f t="shared" si="301"/>
        <v>0</v>
      </c>
      <c r="AN451" s="1249"/>
      <c r="AO451" s="1249"/>
      <c r="AP451" s="1249"/>
      <c r="AQ451" s="1250">
        <f t="shared" si="302"/>
        <v>0</v>
      </c>
      <c r="AR451" s="1250"/>
      <c r="AS451" s="1250"/>
      <c r="AT451" s="1250">
        <f t="shared" si="303"/>
        <v>0</v>
      </c>
      <c r="AV451" s="74" t="str">
        <f t="shared" si="296"/>
        <v>EXTERIOR DOORS &amp; WINDOWS</v>
      </c>
      <c r="AW451" s="307"/>
      <c r="AX451" s="99"/>
      <c r="AY451" s="99"/>
      <c r="AZ451" s="305"/>
      <c r="BA451" s="28">
        <f t="shared" si="304"/>
        <v>0</v>
      </c>
      <c r="BB451" s="28">
        <f t="shared" si="308"/>
        <v>0</v>
      </c>
      <c r="BC451" s="28">
        <f t="shared" si="309"/>
        <v>0</v>
      </c>
      <c r="BD451" s="28">
        <f t="shared" si="305"/>
        <v>0</v>
      </c>
      <c r="BE451" s="28">
        <f t="shared" si="310"/>
        <v>0</v>
      </c>
      <c r="BF451" s="28">
        <f t="shared" si="297"/>
        <v>0</v>
      </c>
      <c r="BG451" s="28">
        <f t="shared" si="298"/>
        <v>0</v>
      </c>
      <c r="BI451" s="66">
        <f t="shared" si="311"/>
        <v>0</v>
      </c>
      <c r="BJ451" s="66">
        <f t="shared" si="306"/>
        <v>0</v>
      </c>
      <c r="BK451" s="66">
        <f t="shared" si="312"/>
        <v>0</v>
      </c>
    </row>
    <row r="452" spans="1:63" hidden="1">
      <c r="A452" s="95"/>
      <c r="B452" s="1239"/>
      <c r="C452" s="1240"/>
      <c r="D452" s="1252" t="s">
        <v>294</v>
      </c>
      <c r="E452" s="1252"/>
      <c r="F452" s="1252"/>
      <c r="G452" s="1252"/>
      <c r="H452" s="1252"/>
      <c r="I452" s="1252"/>
      <c r="J452" s="1252"/>
      <c r="K452" s="1252"/>
      <c r="L452" s="1252"/>
      <c r="M452" s="1252"/>
      <c r="N452" s="1252"/>
      <c r="O452" s="1252"/>
      <c r="P452" s="1242"/>
      <c r="Q452" s="1242"/>
      <c r="R452" s="1243"/>
      <c r="S452" s="1242" t="s">
        <v>0</v>
      </c>
      <c r="T452" s="1242" t="s">
        <v>0</v>
      </c>
      <c r="U452" s="1244">
        <v>25</v>
      </c>
      <c r="V452" s="1245"/>
      <c r="W452" s="1245"/>
      <c r="X452" s="1245">
        <v>30</v>
      </c>
      <c r="Y452" s="1245"/>
      <c r="Z452" s="1245">
        <v>25</v>
      </c>
      <c r="AA452" s="1246"/>
      <c r="AB452" s="1247"/>
      <c r="AC452" s="1244"/>
      <c r="AD452" s="1248">
        <f t="shared" si="299"/>
        <v>0</v>
      </c>
      <c r="AE452" s="1248"/>
      <c r="AF452" s="1248"/>
      <c r="AG452" s="1248">
        <f t="shared" si="307"/>
        <v>0</v>
      </c>
      <c r="AH452" s="1248"/>
      <c r="AI452" s="1248"/>
      <c r="AJ452" s="1248">
        <f t="shared" si="300"/>
        <v>0</v>
      </c>
      <c r="AK452" s="1248"/>
      <c r="AL452" s="1248"/>
      <c r="AM452" s="1249">
        <f t="shared" si="301"/>
        <v>0</v>
      </c>
      <c r="AN452" s="1249"/>
      <c r="AO452" s="1249"/>
      <c r="AP452" s="1249"/>
      <c r="AQ452" s="1250">
        <f t="shared" si="302"/>
        <v>0</v>
      </c>
      <c r="AR452" s="1250"/>
      <c r="AS452" s="1250"/>
      <c r="AT452" s="1250">
        <f t="shared" si="303"/>
        <v>0</v>
      </c>
      <c r="AV452" s="74" t="str">
        <f t="shared" si="296"/>
        <v>EXTERIOR DOORS &amp; WINDOWS</v>
      </c>
      <c r="AW452" s="307"/>
      <c r="AX452" s="99"/>
      <c r="AY452" s="99"/>
      <c r="AZ452" s="305"/>
      <c r="BA452" s="28">
        <f t="shared" si="304"/>
        <v>0</v>
      </c>
      <c r="BB452" s="28">
        <f t="shared" si="308"/>
        <v>0</v>
      </c>
      <c r="BC452" s="28">
        <f t="shared" si="309"/>
        <v>0</v>
      </c>
      <c r="BD452" s="28">
        <f t="shared" si="305"/>
        <v>0</v>
      </c>
      <c r="BE452" s="28">
        <f t="shared" si="310"/>
        <v>0</v>
      </c>
      <c r="BF452" s="28">
        <f t="shared" si="297"/>
        <v>0</v>
      </c>
      <c r="BG452" s="28">
        <f t="shared" si="298"/>
        <v>0</v>
      </c>
      <c r="BI452" s="66">
        <f t="shared" si="311"/>
        <v>0</v>
      </c>
      <c r="BJ452" s="66">
        <f t="shared" si="306"/>
        <v>0</v>
      </c>
      <c r="BK452" s="66">
        <f t="shared" si="312"/>
        <v>0</v>
      </c>
    </row>
    <row r="453" spans="1:63" hidden="1">
      <c r="A453" s="95"/>
      <c r="B453" s="1239"/>
      <c r="C453" s="1240"/>
      <c r="D453" s="1252" t="s">
        <v>295</v>
      </c>
      <c r="E453" s="1252"/>
      <c r="F453" s="1252"/>
      <c r="G453" s="1252"/>
      <c r="H453" s="1252"/>
      <c r="I453" s="1252"/>
      <c r="J453" s="1252"/>
      <c r="K453" s="1252"/>
      <c r="L453" s="1252"/>
      <c r="M453" s="1252"/>
      <c r="N453" s="1252"/>
      <c r="O453" s="1252"/>
      <c r="P453" s="1242"/>
      <c r="Q453" s="1242"/>
      <c r="R453" s="1243"/>
      <c r="S453" s="1242" t="s">
        <v>0</v>
      </c>
      <c r="T453" s="1242" t="s">
        <v>0</v>
      </c>
      <c r="U453" s="1244">
        <v>125</v>
      </c>
      <c r="V453" s="1245"/>
      <c r="W453" s="1245"/>
      <c r="X453" s="1245">
        <v>300</v>
      </c>
      <c r="Y453" s="1245"/>
      <c r="Z453" s="1245">
        <v>225</v>
      </c>
      <c r="AA453" s="1246"/>
      <c r="AB453" s="1247"/>
      <c r="AC453" s="1244"/>
      <c r="AD453" s="1248">
        <f t="shared" si="299"/>
        <v>0</v>
      </c>
      <c r="AE453" s="1248"/>
      <c r="AF453" s="1248"/>
      <c r="AG453" s="1248">
        <f t="shared" si="307"/>
        <v>0</v>
      </c>
      <c r="AH453" s="1248"/>
      <c r="AI453" s="1248"/>
      <c r="AJ453" s="1248">
        <f t="shared" si="300"/>
        <v>0</v>
      </c>
      <c r="AK453" s="1248"/>
      <c r="AL453" s="1248"/>
      <c r="AM453" s="1249">
        <f t="shared" si="301"/>
        <v>0</v>
      </c>
      <c r="AN453" s="1249"/>
      <c r="AO453" s="1249"/>
      <c r="AP453" s="1249"/>
      <c r="AQ453" s="1250">
        <f t="shared" si="302"/>
        <v>0</v>
      </c>
      <c r="AR453" s="1250"/>
      <c r="AS453" s="1250"/>
      <c r="AT453" s="1250">
        <f t="shared" si="303"/>
        <v>0</v>
      </c>
      <c r="AV453" s="74" t="str">
        <f t="shared" si="296"/>
        <v>EXTERIOR DOORS &amp; WINDOWS</v>
      </c>
      <c r="AW453" s="307"/>
      <c r="AX453" s="99"/>
      <c r="AY453" s="99"/>
      <c r="AZ453" s="305"/>
      <c r="BA453" s="28">
        <f t="shared" si="304"/>
        <v>0</v>
      </c>
      <c r="BB453" s="28">
        <f t="shared" si="308"/>
        <v>0</v>
      </c>
      <c r="BC453" s="28">
        <f t="shared" si="309"/>
        <v>0</v>
      </c>
      <c r="BD453" s="28">
        <f t="shared" si="305"/>
        <v>0</v>
      </c>
      <c r="BE453" s="28">
        <f t="shared" si="310"/>
        <v>0</v>
      </c>
      <c r="BF453" s="28">
        <f t="shared" si="297"/>
        <v>0</v>
      </c>
      <c r="BG453" s="28">
        <f t="shared" si="298"/>
        <v>0</v>
      </c>
      <c r="BI453" s="66">
        <f t="shared" si="311"/>
        <v>0</v>
      </c>
      <c r="BJ453" s="66">
        <f t="shared" si="306"/>
        <v>0</v>
      </c>
      <c r="BK453" s="66">
        <f t="shared" si="312"/>
        <v>0</v>
      </c>
    </row>
    <row r="454" spans="1:63" hidden="1">
      <c r="A454" s="95"/>
      <c r="B454" s="1239"/>
      <c r="C454" s="1240"/>
      <c r="D454" s="1252" t="s">
        <v>485</v>
      </c>
      <c r="E454" s="1252"/>
      <c r="F454" s="1252"/>
      <c r="G454" s="1252"/>
      <c r="H454" s="1252"/>
      <c r="I454" s="1252"/>
      <c r="J454" s="1252"/>
      <c r="K454" s="1252"/>
      <c r="L454" s="1252"/>
      <c r="M454" s="1252"/>
      <c r="N454" s="1252"/>
      <c r="O454" s="1252"/>
      <c r="P454" s="1242"/>
      <c r="Q454" s="1242"/>
      <c r="R454" s="1243"/>
      <c r="S454" s="1242" t="s">
        <v>0</v>
      </c>
      <c r="T454" s="1242" t="s">
        <v>0</v>
      </c>
      <c r="U454" s="1244">
        <v>300</v>
      </c>
      <c r="V454" s="1245"/>
      <c r="W454" s="1245"/>
      <c r="X454" s="1245">
        <v>600</v>
      </c>
      <c r="Y454" s="1245"/>
      <c r="Z454" s="1245">
        <v>400</v>
      </c>
      <c r="AA454" s="1246"/>
      <c r="AB454" s="1247"/>
      <c r="AC454" s="1244"/>
      <c r="AD454" s="1248">
        <f t="shared" si="299"/>
        <v>0</v>
      </c>
      <c r="AE454" s="1248"/>
      <c r="AF454" s="1248"/>
      <c r="AG454" s="1248">
        <f t="shared" si="307"/>
        <v>0</v>
      </c>
      <c r="AH454" s="1248"/>
      <c r="AI454" s="1248"/>
      <c r="AJ454" s="1248">
        <f t="shared" si="300"/>
        <v>0</v>
      </c>
      <c r="AK454" s="1248"/>
      <c r="AL454" s="1248"/>
      <c r="AM454" s="1249">
        <f t="shared" si="301"/>
        <v>0</v>
      </c>
      <c r="AN454" s="1249"/>
      <c r="AO454" s="1249"/>
      <c r="AP454" s="1249"/>
      <c r="AQ454" s="1250">
        <f t="shared" si="302"/>
        <v>0</v>
      </c>
      <c r="AR454" s="1250"/>
      <c r="AS454" s="1250"/>
      <c r="AT454" s="1250">
        <f t="shared" si="303"/>
        <v>0</v>
      </c>
      <c r="AV454" s="74" t="str">
        <f t="shared" si="296"/>
        <v>EXTERIOR DOORS &amp; WINDOWS</v>
      </c>
      <c r="AW454" s="307"/>
      <c r="AX454" s="99"/>
      <c r="AY454" s="99"/>
      <c r="AZ454" s="305"/>
      <c r="BA454" s="28">
        <f t="shared" si="304"/>
        <v>0</v>
      </c>
      <c r="BB454" s="28">
        <f t="shared" si="308"/>
        <v>0</v>
      </c>
      <c r="BC454" s="28">
        <f t="shared" si="309"/>
        <v>0</v>
      </c>
      <c r="BD454" s="28">
        <f t="shared" si="305"/>
        <v>0</v>
      </c>
      <c r="BE454" s="28">
        <f t="shared" si="310"/>
        <v>0</v>
      </c>
      <c r="BF454" s="28">
        <f t="shared" si="297"/>
        <v>0</v>
      </c>
      <c r="BG454" s="28">
        <f t="shared" si="298"/>
        <v>0</v>
      </c>
      <c r="BI454" s="66">
        <f t="shared" si="311"/>
        <v>0</v>
      </c>
      <c r="BJ454" s="66">
        <f t="shared" si="306"/>
        <v>0</v>
      </c>
      <c r="BK454" s="66">
        <f t="shared" si="312"/>
        <v>0</v>
      </c>
    </row>
    <row r="455" spans="1:63" ht="17.350000000000001" hidden="1" customHeight="1">
      <c r="A455" s="95"/>
      <c r="B455" s="1239"/>
      <c r="C455" s="1240"/>
      <c r="D455" s="1252"/>
      <c r="E455" s="1252"/>
      <c r="F455" s="1252"/>
      <c r="G455" s="1252"/>
      <c r="H455" s="1252"/>
      <c r="I455" s="1252"/>
      <c r="J455" s="1252"/>
      <c r="K455" s="1252"/>
      <c r="L455" s="1252"/>
      <c r="M455" s="1252"/>
      <c r="N455" s="1252"/>
      <c r="O455" s="1252"/>
      <c r="P455" s="1242"/>
      <c r="Q455" s="1242"/>
      <c r="R455" s="1243"/>
      <c r="S455" s="1242"/>
      <c r="T455" s="1242"/>
      <c r="U455" s="1244"/>
      <c r="V455" s="1245"/>
      <c r="W455" s="1245"/>
      <c r="X455" s="1245"/>
      <c r="Y455" s="1245"/>
      <c r="Z455" s="1245"/>
      <c r="AA455" s="1246"/>
      <c r="AB455" s="1247"/>
      <c r="AC455" s="1244"/>
      <c r="AD455" s="1248">
        <f t="shared" si="299"/>
        <v>0</v>
      </c>
      <c r="AE455" s="1248"/>
      <c r="AF455" s="1248"/>
      <c r="AG455" s="1248">
        <f t="shared" si="307"/>
        <v>0</v>
      </c>
      <c r="AH455" s="1248"/>
      <c r="AI455" s="1248"/>
      <c r="AJ455" s="1248">
        <f t="shared" si="300"/>
        <v>0</v>
      </c>
      <c r="AK455" s="1248"/>
      <c r="AL455" s="1248"/>
      <c r="AM455" s="1249">
        <f t="shared" si="301"/>
        <v>0</v>
      </c>
      <c r="AN455" s="1249"/>
      <c r="AO455" s="1249"/>
      <c r="AP455" s="1249"/>
      <c r="AQ455" s="1250">
        <f t="shared" si="302"/>
        <v>0</v>
      </c>
      <c r="AR455" s="1250"/>
      <c r="AS455" s="1250"/>
      <c r="AT455" s="1250">
        <f t="shared" si="303"/>
        <v>0</v>
      </c>
      <c r="AV455" s="74" t="str">
        <f t="shared" si="296"/>
        <v>EXTERIOR DOORS &amp; WINDOWS</v>
      </c>
      <c r="AW455" s="307"/>
      <c r="AX455" s="99"/>
      <c r="AY455" s="99"/>
      <c r="AZ455" s="305"/>
      <c r="BA455" s="28">
        <f t="shared" si="304"/>
        <v>0</v>
      </c>
      <c r="BB455" s="28">
        <f t="shared" si="308"/>
        <v>0</v>
      </c>
      <c r="BC455" s="28">
        <f t="shared" si="309"/>
        <v>0</v>
      </c>
      <c r="BD455" s="28">
        <f t="shared" si="305"/>
        <v>0</v>
      </c>
      <c r="BE455" s="28">
        <f t="shared" si="310"/>
        <v>0</v>
      </c>
      <c r="BF455" s="28">
        <f t="shared" si="297"/>
        <v>0</v>
      </c>
      <c r="BG455" s="28">
        <f t="shared" si="298"/>
        <v>0</v>
      </c>
      <c r="BI455" s="66">
        <f t="shared" si="311"/>
        <v>0</v>
      </c>
      <c r="BJ455" s="66">
        <f t="shared" si="306"/>
        <v>0</v>
      </c>
      <c r="BK455" s="66">
        <f t="shared" si="312"/>
        <v>0</v>
      </c>
    </row>
    <row r="456" spans="1:63" hidden="1">
      <c r="A456" s="95"/>
      <c r="B456" s="1251"/>
      <c r="C456" s="1251"/>
      <c r="D456" s="1252"/>
      <c r="E456" s="1252"/>
      <c r="F456" s="1252"/>
      <c r="G456" s="1252"/>
      <c r="H456" s="1252"/>
      <c r="I456" s="1252"/>
      <c r="J456" s="1252"/>
      <c r="K456" s="1252"/>
      <c r="L456" s="1252"/>
      <c r="M456" s="1252"/>
      <c r="N456" s="1252"/>
      <c r="O456" s="1252"/>
      <c r="P456" s="1242"/>
      <c r="Q456" s="1242"/>
      <c r="R456" s="1243"/>
      <c r="S456" s="1242"/>
      <c r="T456" s="1242"/>
      <c r="U456" s="1244"/>
      <c r="V456" s="1245"/>
      <c r="W456" s="1245"/>
      <c r="X456" s="1245"/>
      <c r="Y456" s="1245"/>
      <c r="Z456" s="1245"/>
      <c r="AA456" s="1246"/>
      <c r="AB456" s="1247"/>
      <c r="AC456" s="1244"/>
      <c r="AD456" s="1248">
        <f t="shared" si="299"/>
        <v>0</v>
      </c>
      <c r="AE456" s="1248"/>
      <c r="AF456" s="1248"/>
      <c r="AG456" s="1248">
        <f t="shared" si="307"/>
        <v>0</v>
      </c>
      <c r="AH456" s="1248"/>
      <c r="AI456" s="1248"/>
      <c r="AJ456" s="1248">
        <f t="shared" si="300"/>
        <v>0</v>
      </c>
      <c r="AK456" s="1248"/>
      <c r="AL456" s="1248"/>
      <c r="AM456" s="1249">
        <f t="shared" si="301"/>
        <v>0</v>
      </c>
      <c r="AN456" s="1249"/>
      <c r="AO456" s="1249"/>
      <c r="AP456" s="1249"/>
      <c r="AQ456" s="1250">
        <f t="shared" si="302"/>
        <v>0</v>
      </c>
      <c r="AR456" s="1250"/>
      <c r="AS456" s="1250"/>
      <c r="AT456" s="1250">
        <f t="shared" si="303"/>
        <v>0</v>
      </c>
      <c r="AV456" s="74" t="str">
        <f t="shared" si="296"/>
        <v>EXTERIOR DOORS &amp; WINDOWS</v>
      </c>
      <c r="AW456" s="307"/>
      <c r="AX456" s="99"/>
      <c r="AY456" s="99"/>
      <c r="AZ456" s="305"/>
      <c r="BA456" s="28">
        <f t="shared" si="304"/>
        <v>0</v>
      </c>
      <c r="BB456" s="28">
        <f t="shared" si="308"/>
        <v>0</v>
      </c>
      <c r="BC456" s="28">
        <f t="shared" si="309"/>
        <v>0</v>
      </c>
      <c r="BD456" s="28">
        <f t="shared" si="305"/>
        <v>0</v>
      </c>
      <c r="BE456" s="28">
        <f t="shared" si="310"/>
        <v>0</v>
      </c>
      <c r="BF456" s="28">
        <f t="shared" si="297"/>
        <v>0</v>
      </c>
      <c r="BG456" s="28">
        <f t="shared" si="298"/>
        <v>0</v>
      </c>
      <c r="BI456" s="66">
        <f t="shared" si="311"/>
        <v>0</v>
      </c>
      <c r="BJ456" s="66">
        <f t="shared" si="306"/>
        <v>0</v>
      </c>
      <c r="BK456" s="66">
        <f t="shared" si="312"/>
        <v>0</v>
      </c>
    </row>
    <row r="457" spans="1:63" hidden="1">
      <c r="A457" s="95"/>
      <c r="B457" s="1251"/>
      <c r="C457" s="1251"/>
      <c r="D457" s="1255" t="s">
        <v>83</v>
      </c>
      <c r="E457" s="1255"/>
      <c r="F457" s="1255"/>
      <c r="G457" s="1255"/>
      <c r="H457" s="1255"/>
      <c r="I457" s="1255"/>
      <c r="J457" s="1255"/>
      <c r="K457" s="1255"/>
      <c r="L457" s="1255"/>
      <c r="M457" s="1255"/>
      <c r="N457" s="1255"/>
      <c r="O457" s="1255"/>
      <c r="P457" s="1242"/>
      <c r="Q457" s="1242"/>
      <c r="R457" s="1243"/>
      <c r="S457" s="1242"/>
      <c r="T457" s="1242"/>
      <c r="U457" s="1244"/>
      <c r="V457" s="1245"/>
      <c r="W457" s="1245"/>
      <c r="X457" s="1245"/>
      <c r="Y457" s="1245"/>
      <c r="Z457" s="1245"/>
      <c r="AA457" s="1246"/>
      <c r="AB457" s="1247"/>
      <c r="AC457" s="1244"/>
      <c r="AD457" s="1248">
        <f t="shared" si="299"/>
        <v>0</v>
      </c>
      <c r="AE457" s="1248"/>
      <c r="AF457" s="1248"/>
      <c r="AG457" s="1248">
        <f t="shared" si="307"/>
        <v>0</v>
      </c>
      <c r="AH457" s="1248"/>
      <c r="AI457" s="1248"/>
      <c r="AJ457" s="1248">
        <f t="shared" si="300"/>
        <v>0</v>
      </c>
      <c r="AK457" s="1248"/>
      <c r="AL457" s="1248"/>
      <c r="AM457" s="1249">
        <f t="shared" si="301"/>
        <v>0</v>
      </c>
      <c r="AN457" s="1249"/>
      <c r="AO457" s="1249"/>
      <c r="AP457" s="1249"/>
      <c r="AQ457" s="1250">
        <f t="shared" si="302"/>
        <v>0</v>
      </c>
      <c r="AR457" s="1250"/>
      <c r="AS457" s="1250"/>
      <c r="AT457" s="1250">
        <f t="shared" si="303"/>
        <v>0</v>
      </c>
      <c r="AV457" s="74" t="str">
        <f t="shared" si="296"/>
        <v>EXTERIOR DOORS &amp; WINDOWS</v>
      </c>
      <c r="AW457" s="307"/>
      <c r="AX457" s="99"/>
      <c r="AY457" s="99"/>
      <c r="AZ457" s="305"/>
      <c r="BA457" s="28">
        <f t="shared" si="304"/>
        <v>0</v>
      </c>
      <c r="BB457" s="28">
        <f t="shared" si="308"/>
        <v>0</v>
      </c>
      <c r="BC457" s="28">
        <f t="shared" si="309"/>
        <v>0</v>
      </c>
      <c r="BD457" s="28">
        <f t="shared" si="305"/>
        <v>0</v>
      </c>
      <c r="BE457" s="28">
        <f t="shared" si="310"/>
        <v>0</v>
      </c>
      <c r="BF457" s="28">
        <f t="shared" si="297"/>
        <v>0</v>
      </c>
      <c r="BG457" s="28">
        <f t="shared" si="298"/>
        <v>0</v>
      </c>
      <c r="BI457" s="66">
        <f t="shared" si="311"/>
        <v>0</v>
      </c>
      <c r="BJ457" s="66">
        <f t="shared" si="306"/>
        <v>0</v>
      </c>
      <c r="BK457" s="66">
        <f t="shared" si="312"/>
        <v>0</v>
      </c>
    </row>
    <row r="458" spans="1:63" hidden="1">
      <c r="A458" s="95"/>
      <c r="B458" s="1239"/>
      <c r="C458" s="1240"/>
      <c r="D458" s="1252" t="s">
        <v>488</v>
      </c>
      <c r="E458" s="1252"/>
      <c r="F458" s="1252"/>
      <c r="G458" s="1252"/>
      <c r="H458" s="1252"/>
      <c r="I458" s="1252"/>
      <c r="J458" s="1252"/>
      <c r="K458" s="1252"/>
      <c r="L458" s="1252"/>
      <c r="M458" s="1252"/>
      <c r="N458" s="1252"/>
      <c r="O458" s="1252"/>
      <c r="P458" s="1242"/>
      <c r="Q458" s="1242"/>
      <c r="R458" s="1243"/>
      <c r="S458" s="1242" t="s">
        <v>0</v>
      </c>
      <c r="T458" s="1242"/>
      <c r="U458" s="1244">
        <v>125</v>
      </c>
      <c r="V458" s="1245"/>
      <c r="W458" s="1245"/>
      <c r="X458" s="1245">
        <v>200</v>
      </c>
      <c r="Y458" s="1245"/>
      <c r="Z458" s="1245"/>
      <c r="AA458" s="1246"/>
      <c r="AB458" s="1247"/>
      <c r="AC458" s="1244"/>
      <c r="AD458" s="1248">
        <f t="shared" si="299"/>
        <v>0</v>
      </c>
      <c r="AE458" s="1248"/>
      <c r="AF458" s="1248"/>
      <c r="AG458" s="1248">
        <f t="shared" si="307"/>
        <v>0</v>
      </c>
      <c r="AH458" s="1248"/>
      <c r="AI458" s="1248"/>
      <c r="AJ458" s="1248">
        <f t="shared" si="300"/>
        <v>0</v>
      </c>
      <c r="AK458" s="1248"/>
      <c r="AL458" s="1248"/>
      <c r="AM458" s="1249">
        <f t="shared" si="301"/>
        <v>0</v>
      </c>
      <c r="AN458" s="1249"/>
      <c r="AO458" s="1249"/>
      <c r="AP458" s="1249"/>
      <c r="AQ458" s="1250">
        <f t="shared" si="302"/>
        <v>0</v>
      </c>
      <c r="AR458" s="1250"/>
      <c r="AS458" s="1250"/>
      <c r="AT458" s="1250">
        <f t="shared" si="303"/>
        <v>0</v>
      </c>
      <c r="AV458" s="74" t="str">
        <f t="shared" si="296"/>
        <v>EXTERIOR DOORS &amp; WINDOWS</v>
      </c>
      <c r="AW458" s="307"/>
      <c r="AX458" s="99"/>
      <c r="AY458" s="99"/>
      <c r="AZ458" s="305"/>
      <c r="BA458" s="28">
        <f t="shared" si="304"/>
        <v>0</v>
      </c>
      <c r="BB458" s="28">
        <f t="shared" si="308"/>
        <v>0</v>
      </c>
      <c r="BC458" s="28">
        <f t="shared" si="309"/>
        <v>0</v>
      </c>
      <c r="BD458" s="28">
        <f t="shared" si="305"/>
        <v>0</v>
      </c>
      <c r="BE458" s="28">
        <f t="shared" si="310"/>
        <v>0</v>
      </c>
      <c r="BF458" s="28">
        <f t="shared" si="297"/>
        <v>0</v>
      </c>
      <c r="BG458" s="28">
        <f t="shared" si="298"/>
        <v>0</v>
      </c>
      <c r="BI458" s="66">
        <f t="shared" si="311"/>
        <v>0</v>
      </c>
      <c r="BJ458" s="66">
        <f t="shared" si="306"/>
        <v>0</v>
      </c>
      <c r="BK458" s="66">
        <f t="shared" si="312"/>
        <v>0</v>
      </c>
    </row>
    <row r="459" spans="1:63" hidden="1">
      <c r="A459" s="95"/>
      <c r="B459" s="1239"/>
      <c r="C459" s="1240"/>
      <c r="D459" s="1252" t="s">
        <v>489</v>
      </c>
      <c r="E459" s="1252"/>
      <c r="F459" s="1252"/>
      <c r="G459" s="1252"/>
      <c r="H459" s="1252"/>
      <c r="I459" s="1252"/>
      <c r="J459" s="1252"/>
      <c r="K459" s="1252"/>
      <c r="L459" s="1252"/>
      <c r="M459" s="1252"/>
      <c r="N459" s="1252"/>
      <c r="O459" s="1252"/>
      <c r="P459" s="1242"/>
      <c r="Q459" s="1242"/>
      <c r="R459" s="1243"/>
      <c r="S459" s="1242" t="s">
        <v>0</v>
      </c>
      <c r="T459" s="1242"/>
      <c r="U459" s="1244">
        <v>125</v>
      </c>
      <c r="V459" s="1245"/>
      <c r="W459" s="1245"/>
      <c r="X459" s="1245">
        <v>250</v>
      </c>
      <c r="Y459" s="1245"/>
      <c r="Z459" s="1245"/>
      <c r="AA459" s="1246"/>
      <c r="AB459" s="1247"/>
      <c r="AC459" s="1244"/>
      <c r="AD459" s="1248">
        <f t="shared" si="299"/>
        <v>0</v>
      </c>
      <c r="AE459" s="1248"/>
      <c r="AF459" s="1248"/>
      <c r="AG459" s="1248">
        <f t="shared" si="307"/>
        <v>0</v>
      </c>
      <c r="AH459" s="1248"/>
      <c r="AI459" s="1248"/>
      <c r="AJ459" s="1248">
        <f t="shared" si="300"/>
        <v>0</v>
      </c>
      <c r="AK459" s="1248"/>
      <c r="AL459" s="1248"/>
      <c r="AM459" s="1249">
        <f t="shared" si="301"/>
        <v>0</v>
      </c>
      <c r="AN459" s="1249"/>
      <c r="AO459" s="1249"/>
      <c r="AP459" s="1249"/>
      <c r="AQ459" s="1250">
        <f t="shared" si="302"/>
        <v>0</v>
      </c>
      <c r="AR459" s="1250"/>
      <c r="AS459" s="1250"/>
      <c r="AT459" s="1250">
        <f t="shared" si="303"/>
        <v>0</v>
      </c>
      <c r="AV459" s="74" t="str">
        <f t="shared" si="296"/>
        <v>EXTERIOR DOORS &amp; WINDOWS</v>
      </c>
      <c r="AW459" s="307"/>
      <c r="AX459" s="99"/>
      <c r="AY459" s="99"/>
      <c r="AZ459" s="305"/>
      <c r="BA459" s="28">
        <f t="shared" si="304"/>
        <v>0</v>
      </c>
      <c r="BB459" s="28">
        <f t="shared" si="308"/>
        <v>0</v>
      </c>
      <c r="BC459" s="28">
        <f t="shared" si="309"/>
        <v>0</v>
      </c>
      <c r="BD459" s="28">
        <f t="shared" si="305"/>
        <v>0</v>
      </c>
      <c r="BE459" s="28">
        <f t="shared" si="310"/>
        <v>0</v>
      </c>
      <c r="BF459" s="28">
        <f t="shared" si="297"/>
        <v>0</v>
      </c>
      <c r="BG459" s="28">
        <f t="shared" si="298"/>
        <v>0</v>
      </c>
      <c r="BI459" s="66">
        <f t="shared" si="311"/>
        <v>0</v>
      </c>
      <c r="BJ459" s="66">
        <f t="shared" si="306"/>
        <v>0</v>
      </c>
      <c r="BK459" s="66">
        <f t="shared" si="312"/>
        <v>0</v>
      </c>
    </row>
    <row r="460" spans="1:63" hidden="1">
      <c r="A460" s="95"/>
      <c r="B460" s="1251"/>
      <c r="C460" s="1251"/>
      <c r="D460" s="1252" t="s">
        <v>495</v>
      </c>
      <c r="E460" s="1252"/>
      <c r="F460" s="1252"/>
      <c r="G460" s="1252"/>
      <c r="H460" s="1252"/>
      <c r="I460" s="1252"/>
      <c r="J460" s="1252"/>
      <c r="K460" s="1252"/>
      <c r="L460" s="1252"/>
      <c r="M460" s="1252"/>
      <c r="N460" s="1252"/>
      <c r="O460" s="1252"/>
      <c r="P460" s="1242"/>
      <c r="Q460" s="1242"/>
      <c r="R460" s="1243"/>
      <c r="S460" s="1242" t="s">
        <v>0</v>
      </c>
      <c r="T460" s="1242"/>
      <c r="U460" s="1244">
        <v>150</v>
      </c>
      <c r="V460" s="1245"/>
      <c r="W460" s="1245"/>
      <c r="X460" s="1245">
        <v>400</v>
      </c>
      <c r="Y460" s="1245"/>
      <c r="Z460" s="1245"/>
      <c r="AA460" s="1246"/>
      <c r="AB460" s="1247"/>
      <c r="AC460" s="1244"/>
      <c r="AD460" s="1248">
        <f t="shared" si="299"/>
        <v>0</v>
      </c>
      <c r="AE460" s="1248"/>
      <c r="AF460" s="1248"/>
      <c r="AG460" s="1248">
        <f t="shared" si="307"/>
        <v>0</v>
      </c>
      <c r="AH460" s="1248"/>
      <c r="AI460" s="1248"/>
      <c r="AJ460" s="1248">
        <f t="shared" si="300"/>
        <v>0</v>
      </c>
      <c r="AK460" s="1248"/>
      <c r="AL460" s="1248"/>
      <c r="AM460" s="1249">
        <f t="shared" si="301"/>
        <v>0</v>
      </c>
      <c r="AN460" s="1249"/>
      <c r="AO460" s="1249"/>
      <c r="AP460" s="1249"/>
      <c r="AQ460" s="1250">
        <f t="shared" si="302"/>
        <v>0</v>
      </c>
      <c r="AR460" s="1250"/>
      <c r="AS460" s="1250"/>
      <c r="AT460" s="1250">
        <f t="shared" si="303"/>
        <v>0</v>
      </c>
      <c r="AV460" s="74" t="str">
        <f t="shared" si="296"/>
        <v>EXTERIOR DOORS &amp; WINDOWS</v>
      </c>
      <c r="AW460" s="307"/>
      <c r="AX460" s="99"/>
      <c r="AY460" s="99"/>
      <c r="AZ460" s="305"/>
      <c r="BA460" s="28">
        <f t="shared" si="304"/>
        <v>0</v>
      </c>
      <c r="BB460" s="28">
        <f t="shared" si="308"/>
        <v>0</v>
      </c>
      <c r="BC460" s="28">
        <f t="shared" si="309"/>
        <v>0</v>
      </c>
      <c r="BD460" s="28">
        <f t="shared" si="305"/>
        <v>0</v>
      </c>
      <c r="BE460" s="28">
        <f t="shared" si="310"/>
        <v>0</v>
      </c>
      <c r="BF460" s="28">
        <f t="shared" si="297"/>
        <v>0</v>
      </c>
      <c r="BG460" s="28">
        <f t="shared" si="298"/>
        <v>0</v>
      </c>
      <c r="BI460" s="66">
        <f t="shared" si="311"/>
        <v>0</v>
      </c>
      <c r="BJ460" s="66">
        <f t="shared" si="306"/>
        <v>0</v>
      </c>
      <c r="BK460" s="66">
        <f t="shared" si="312"/>
        <v>0</v>
      </c>
    </row>
    <row r="461" spans="1:63" hidden="1">
      <c r="A461" s="95"/>
      <c r="B461" s="1251"/>
      <c r="C461" s="1251"/>
      <c r="D461" s="1252" t="s">
        <v>492</v>
      </c>
      <c r="E461" s="1252"/>
      <c r="F461" s="1252"/>
      <c r="G461" s="1252"/>
      <c r="H461" s="1252"/>
      <c r="I461" s="1252"/>
      <c r="J461" s="1252"/>
      <c r="K461" s="1252"/>
      <c r="L461" s="1252"/>
      <c r="M461" s="1252"/>
      <c r="N461" s="1252"/>
      <c r="O461" s="1252"/>
      <c r="P461" s="1242"/>
      <c r="Q461" s="1242"/>
      <c r="R461" s="1243"/>
      <c r="S461" s="1242" t="s">
        <v>0</v>
      </c>
      <c r="T461" s="1242"/>
      <c r="U461" s="1244">
        <v>75</v>
      </c>
      <c r="V461" s="1245"/>
      <c r="W461" s="1245"/>
      <c r="X461" s="1245">
        <v>50</v>
      </c>
      <c r="Y461" s="1245"/>
      <c r="Z461" s="1245"/>
      <c r="AA461" s="1246"/>
      <c r="AB461" s="1247"/>
      <c r="AC461" s="1244"/>
      <c r="AD461" s="1248">
        <f>((P461*U461)-AM461)</f>
        <v>0</v>
      </c>
      <c r="AE461" s="1248"/>
      <c r="AF461" s="1248"/>
      <c r="AG461" s="1248">
        <f t="shared" si="307"/>
        <v>0</v>
      </c>
      <c r="AH461" s="1248"/>
      <c r="AI461" s="1248"/>
      <c r="AJ461" s="1248">
        <f>P461*AA461</f>
        <v>0</v>
      </c>
      <c r="AK461" s="1248"/>
      <c r="AL461" s="1248"/>
      <c r="AM461" s="1249">
        <f>IF($B461="x",$P461*$U461,0)</f>
        <v>0</v>
      </c>
      <c r="AN461" s="1249"/>
      <c r="AO461" s="1249"/>
      <c r="AP461" s="1249"/>
      <c r="AQ461" s="1250">
        <f t="shared" si="302"/>
        <v>0</v>
      </c>
      <c r="AR461" s="1250"/>
      <c r="AS461" s="1250"/>
      <c r="AT461" s="1250">
        <f t="shared" si="303"/>
        <v>0</v>
      </c>
      <c r="AV461" s="74" t="str">
        <f t="shared" si="296"/>
        <v>EXTERIOR DOORS &amp; WINDOWS</v>
      </c>
      <c r="AW461" s="307"/>
      <c r="AX461" s="99"/>
      <c r="AY461" s="99"/>
      <c r="AZ461" s="305"/>
      <c r="BA461" s="28">
        <f t="shared" si="304"/>
        <v>0</v>
      </c>
      <c r="BB461" s="28">
        <f t="shared" si="308"/>
        <v>0</v>
      </c>
      <c r="BC461" s="28">
        <f t="shared" si="309"/>
        <v>0</v>
      </c>
      <c r="BD461" s="28">
        <f t="shared" si="305"/>
        <v>0</v>
      </c>
      <c r="BE461" s="28">
        <f t="shared" si="310"/>
        <v>0</v>
      </c>
      <c r="BF461" s="28">
        <f t="shared" si="297"/>
        <v>0</v>
      </c>
      <c r="BG461" s="28">
        <f t="shared" si="298"/>
        <v>0</v>
      </c>
      <c r="BI461" s="66">
        <f t="shared" si="311"/>
        <v>0</v>
      </c>
      <c r="BJ461" s="66">
        <f t="shared" si="306"/>
        <v>0</v>
      </c>
      <c r="BK461" s="66">
        <f t="shared" si="312"/>
        <v>0</v>
      </c>
    </row>
    <row r="462" spans="1:63" hidden="1">
      <c r="A462" s="95"/>
      <c r="B462" s="1239"/>
      <c r="C462" s="1240"/>
      <c r="D462" s="1252" t="s">
        <v>493</v>
      </c>
      <c r="E462" s="1252"/>
      <c r="F462" s="1252"/>
      <c r="G462" s="1252"/>
      <c r="H462" s="1252"/>
      <c r="I462" s="1252"/>
      <c r="J462" s="1252"/>
      <c r="K462" s="1252"/>
      <c r="L462" s="1252"/>
      <c r="M462" s="1252"/>
      <c r="N462" s="1252"/>
      <c r="O462" s="1252"/>
      <c r="P462" s="1242"/>
      <c r="Q462" s="1242"/>
      <c r="R462" s="1243"/>
      <c r="S462" s="1242" t="s">
        <v>0</v>
      </c>
      <c r="T462" s="1242"/>
      <c r="U462" s="1244">
        <v>10</v>
      </c>
      <c r="V462" s="1245"/>
      <c r="W462" s="1245"/>
      <c r="X462" s="1245">
        <v>50</v>
      </c>
      <c r="Y462" s="1245"/>
      <c r="Z462" s="1245"/>
      <c r="AA462" s="1246"/>
      <c r="AB462" s="1247"/>
      <c r="AC462" s="1244"/>
      <c r="AD462" s="1248">
        <f>((P462*U462)-AM462)</f>
        <v>0</v>
      </c>
      <c r="AE462" s="1248"/>
      <c r="AF462" s="1248"/>
      <c r="AG462" s="1248">
        <f t="shared" si="307"/>
        <v>0</v>
      </c>
      <c r="AH462" s="1248"/>
      <c r="AI462" s="1248"/>
      <c r="AJ462" s="1248">
        <f>P462*AA462</f>
        <v>0</v>
      </c>
      <c r="AK462" s="1248"/>
      <c r="AL462" s="1248"/>
      <c r="AM462" s="1249">
        <f>IF($B462="x",$P462*$U462,0)</f>
        <v>0</v>
      </c>
      <c r="AN462" s="1249"/>
      <c r="AO462" s="1249"/>
      <c r="AP462" s="1249"/>
      <c r="AQ462" s="1250">
        <f t="shared" si="302"/>
        <v>0</v>
      </c>
      <c r="AR462" s="1250"/>
      <c r="AS462" s="1250"/>
      <c r="AT462" s="1250">
        <f t="shared" si="303"/>
        <v>0</v>
      </c>
      <c r="AV462" s="74" t="str">
        <f t="shared" si="296"/>
        <v>EXTERIOR DOORS &amp; WINDOWS</v>
      </c>
      <c r="AW462" s="307"/>
      <c r="AX462" s="99"/>
      <c r="AY462" s="99"/>
      <c r="AZ462" s="305"/>
      <c r="BA462" s="28">
        <f t="shared" si="304"/>
        <v>0</v>
      </c>
      <c r="BB462" s="28">
        <f t="shared" si="308"/>
        <v>0</v>
      </c>
      <c r="BC462" s="28">
        <f t="shared" si="309"/>
        <v>0</v>
      </c>
      <c r="BD462" s="28">
        <f t="shared" si="305"/>
        <v>0</v>
      </c>
      <c r="BE462" s="28">
        <f t="shared" si="310"/>
        <v>0</v>
      </c>
      <c r="BF462" s="28">
        <f t="shared" si="297"/>
        <v>0</v>
      </c>
      <c r="BG462" s="28">
        <f t="shared" si="298"/>
        <v>0</v>
      </c>
      <c r="BI462" s="66">
        <f t="shared" si="311"/>
        <v>0</v>
      </c>
      <c r="BJ462" s="66">
        <f t="shared" si="306"/>
        <v>0</v>
      </c>
      <c r="BK462" s="66">
        <f t="shared" si="312"/>
        <v>0</v>
      </c>
    </row>
    <row r="463" spans="1:63" hidden="1">
      <c r="A463" s="95"/>
      <c r="B463" s="1239"/>
      <c r="C463" s="1240"/>
      <c r="D463" s="1252" t="s">
        <v>494</v>
      </c>
      <c r="E463" s="1252"/>
      <c r="F463" s="1252"/>
      <c r="G463" s="1252"/>
      <c r="H463" s="1252"/>
      <c r="I463" s="1252"/>
      <c r="J463" s="1252"/>
      <c r="K463" s="1252"/>
      <c r="L463" s="1252"/>
      <c r="M463" s="1252"/>
      <c r="N463" s="1252"/>
      <c r="O463" s="1252"/>
      <c r="P463" s="1242"/>
      <c r="Q463" s="1242"/>
      <c r="R463" s="1243"/>
      <c r="S463" s="1242" t="s">
        <v>0</v>
      </c>
      <c r="T463" s="1242"/>
      <c r="U463" s="1244">
        <v>10</v>
      </c>
      <c r="V463" s="1245"/>
      <c r="W463" s="1245"/>
      <c r="X463" s="1245">
        <v>12</v>
      </c>
      <c r="Y463" s="1245"/>
      <c r="Z463" s="1245"/>
      <c r="AA463" s="1246"/>
      <c r="AB463" s="1247"/>
      <c r="AC463" s="1244"/>
      <c r="AD463" s="1248">
        <f>((P463*U463)-AM463)</f>
        <v>0</v>
      </c>
      <c r="AE463" s="1248"/>
      <c r="AF463" s="1248"/>
      <c r="AG463" s="1248">
        <f t="shared" si="307"/>
        <v>0</v>
      </c>
      <c r="AH463" s="1248"/>
      <c r="AI463" s="1248"/>
      <c r="AJ463" s="1248">
        <f>P463*AA463</f>
        <v>0</v>
      </c>
      <c r="AK463" s="1248"/>
      <c r="AL463" s="1248"/>
      <c r="AM463" s="1249">
        <f>IF($B463="x",$P463*$U463,0)</f>
        <v>0</v>
      </c>
      <c r="AN463" s="1249"/>
      <c r="AO463" s="1249"/>
      <c r="AP463" s="1249"/>
      <c r="AQ463" s="1250">
        <f t="shared" si="302"/>
        <v>0</v>
      </c>
      <c r="AR463" s="1250"/>
      <c r="AS463" s="1250"/>
      <c r="AT463" s="1250">
        <f t="shared" si="303"/>
        <v>0</v>
      </c>
      <c r="AV463" s="74" t="str">
        <f t="shared" si="296"/>
        <v>EXTERIOR DOORS &amp; WINDOWS</v>
      </c>
      <c r="AW463" s="307"/>
      <c r="AX463" s="99"/>
      <c r="AY463" s="99"/>
      <c r="AZ463" s="305"/>
      <c r="BA463" s="28">
        <f t="shared" si="304"/>
        <v>0</v>
      </c>
      <c r="BB463" s="28">
        <f t="shared" si="308"/>
        <v>0</v>
      </c>
      <c r="BC463" s="28">
        <f t="shared" si="309"/>
        <v>0</v>
      </c>
      <c r="BD463" s="28">
        <f t="shared" si="305"/>
        <v>0</v>
      </c>
      <c r="BE463" s="28">
        <f t="shared" si="310"/>
        <v>0</v>
      </c>
      <c r="BF463" s="28">
        <f t="shared" si="297"/>
        <v>0</v>
      </c>
      <c r="BG463" s="28">
        <f t="shared" si="298"/>
        <v>0</v>
      </c>
      <c r="BI463" s="66">
        <f t="shared" si="311"/>
        <v>0</v>
      </c>
      <c r="BJ463" s="66">
        <f t="shared" si="306"/>
        <v>0</v>
      </c>
      <c r="BK463" s="66">
        <f t="shared" si="312"/>
        <v>0</v>
      </c>
    </row>
    <row r="464" spans="1:63" hidden="1">
      <c r="A464" s="95"/>
      <c r="B464" s="1251"/>
      <c r="C464" s="1251"/>
      <c r="D464" s="1252" t="s">
        <v>490</v>
      </c>
      <c r="E464" s="1252"/>
      <c r="F464" s="1252"/>
      <c r="G464" s="1252"/>
      <c r="H464" s="1252"/>
      <c r="I464" s="1252"/>
      <c r="J464" s="1252"/>
      <c r="K464" s="1252"/>
      <c r="L464" s="1252"/>
      <c r="M464" s="1252"/>
      <c r="N464" s="1252"/>
      <c r="O464" s="1252"/>
      <c r="P464" s="1242"/>
      <c r="Q464" s="1242"/>
      <c r="R464" s="1243"/>
      <c r="S464" s="1242" t="s">
        <v>0</v>
      </c>
      <c r="T464" s="1242" t="s">
        <v>0</v>
      </c>
      <c r="U464" s="1244">
        <v>20</v>
      </c>
      <c r="V464" s="1245"/>
      <c r="W464" s="1245"/>
      <c r="X464" s="1245">
        <v>300</v>
      </c>
      <c r="Y464" s="1245"/>
      <c r="Z464" s="1245">
        <v>150</v>
      </c>
      <c r="AA464" s="1246"/>
      <c r="AB464" s="1247"/>
      <c r="AC464" s="1244"/>
      <c r="AD464" s="1248">
        <f t="shared" si="299"/>
        <v>0</v>
      </c>
      <c r="AE464" s="1248"/>
      <c r="AF464" s="1248"/>
      <c r="AG464" s="1248">
        <f t="shared" si="307"/>
        <v>0</v>
      </c>
      <c r="AH464" s="1248"/>
      <c r="AI464" s="1248"/>
      <c r="AJ464" s="1248">
        <f t="shared" si="300"/>
        <v>0</v>
      </c>
      <c r="AK464" s="1248"/>
      <c r="AL464" s="1248"/>
      <c r="AM464" s="1249">
        <f t="shared" si="301"/>
        <v>0</v>
      </c>
      <c r="AN464" s="1249"/>
      <c r="AO464" s="1249"/>
      <c r="AP464" s="1249"/>
      <c r="AQ464" s="1250">
        <f t="shared" si="302"/>
        <v>0</v>
      </c>
      <c r="AR464" s="1250"/>
      <c r="AS464" s="1250"/>
      <c r="AT464" s="1250">
        <f t="shared" si="303"/>
        <v>0</v>
      </c>
      <c r="AV464" s="74" t="str">
        <f t="shared" si="296"/>
        <v>EXTERIOR DOORS &amp; WINDOWS</v>
      </c>
      <c r="AW464" s="307"/>
      <c r="AX464" s="99"/>
      <c r="AY464" s="99"/>
      <c r="AZ464" s="305"/>
      <c r="BA464" s="28">
        <f t="shared" si="304"/>
        <v>0</v>
      </c>
      <c r="BB464" s="28">
        <f t="shared" si="308"/>
        <v>0</v>
      </c>
      <c r="BC464" s="28">
        <f t="shared" si="309"/>
        <v>0</v>
      </c>
      <c r="BD464" s="28">
        <f t="shared" si="305"/>
        <v>0</v>
      </c>
      <c r="BE464" s="28">
        <f t="shared" si="310"/>
        <v>0</v>
      </c>
      <c r="BF464" s="28">
        <f t="shared" si="297"/>
        <v>0</v>
      </c>
      <c r="BG464" s="28">
        <f t="shared" si="298"/>
        <v>0</v>
      </c>
      <c r="BI464" s="66">
        <f t="shared" si="311"/>
        <v>0</v>
      </c>
      <c r="BJ464" s="66">
        <f t="shared" si="306"/>
        <v>0</v>
      </c>
      <c r="BK464" s="66">
        <f t="shared" si="312"/>
        <v>0</v>
      </c>
    </row>
    <row r="465" spans="1:63" hidden="1">
      <c r="A465" s="95"/>
      <c r="B465" s="1251"/>
      <c r="C465" s="1251"/>
      <c r="D465" s="1252" t="s">
        <v>491</v>
      </c>
      <c r="E465" s="1252"/>
      <c r="F465" s="1252"/>
      <c r="G465" s="1252"/>
      <c r="H465" s="1252"/>
      <c r="I465" s="1252"/>
      <c r="J465" s="1252"/>
      <c r="K465" s="1252"/>
      <c r="L465" s="1252"/>
      <c r="M465" s="1252"/>
      <c r="N465" s="1252"/>
      <c r="O465" s="1252"/>
      <c r="P465" s="1242"/>
      <c r="Q465" s="1242"/>
      <c r="R465" s="1243"/>
      <c r="S465" s="1242" t="s">
        <v>0</v>
      </c>
      <c r="T465" s="1242" t="s">
        <v>0</v>
      </c>
      <c r="U465" s="1244">
        <v>200</v>
      </c>
      <c r="V465" s="1245"/>
      <c r="W465" s="1245"/>
      <c r="X465" s="1245">
        <v>400</v>
      </c>
      <c r="Y465" s="1245"/>
      <c r="Z465" s="1245"/>
      <c r="AA465" s="1246"/>
      <c r="AB465" s="1247"/>
      <c r="AC465" s="1244"/>
      <c r="AD465" s="1248">
        <f t="shared" si="299"/>
        <v>0</v>
      </c>
      <c r="AE465" s="1248"/>
      <c r="AF465" s="1248"/>
      <c r="AG465" s="1248">
        <f t="shared" si="307"/>
        <v>0</v>
      </c>
      <c r="AH465" s="1248"/>
      <c r="AI465" s="1248"/>
      <c r="AJ465" s="1248">
        <f t="shared" si="300"/>
        <v>0</v>
      </c>
      <c r="AK465" s="1248"/>
      <c r="AL465" s="1248"/>
      <c r="AM465" s="1249">
        <f t="shared" si="301"/>
        <v>0</v>
      </c>
      <c r="AN465" s="1249"/>
      <c r="AO465" s="1249"/>
      <c r="AP465" s="1249"/>
      <c r="AQ465" s="1250">
        <f t="shared" si="302"/>
        <v>0</v>
      </c>
      <c r="AR465" s="1250"/>
      <c r="AS465" s="1250"/>
      <c r="AT465" s="1250">
        <f t="shared" si="303"/>
        <v>0</v>
      </c>
      <c r="AV465" s="74" t="str">
        <f t="shared" si="296"/>
        <v>EXTERIOR DOORS &amp; WINDOWS</v>
      </c>
      <c r="AW465" s="307"/>
      <c r="AX465" s="99"/>
      <c r="AY465" s="99"/>
      <c r="AZ465" s="305"/>
      <c r="BA465" s="28">
        <f t="shared" si="304"/>
        <v>0</v>
      </c>
      <c r="BB465" s="28">
        <f t="shared" si="308"/>
        <v>0</v>
      </c>
      <c r="BC465" s="28">
        <f t="shared" si="309"/>
        <v>0</v>
      </c>
      <c r="BD465" s="28">
        <f t="shared" si="305"/>
        <v>0</v>
      </c>
      <c r="BE465" s="28">
        <f t="shared" si="310"/>
        <v>0</v>
      </c>
      <c r="BF465" s="28">
        <f t="shared" si="297"/>
        <v>0</v>
      </c>
      <c r="BG465" s="28">
        <f t="shared" si="298"/>
        <v>0</v>
      </c>
      <c r="BI465" s="66">
        <f t="shared" si="311"/>
        <v>0</v>
      </c>
      <c r="BJ465" s="66">
        <f t="shared" si="306"/>
        <v>0</v>
      </c>
      <c r="BK465" s="66">
        <f t="shared" si="312"/>
        <v>0</v>
      </c>
    </row>
    <row r="466" spans="1:63" hidden="1">
      <c r="A466" s="95"/>
      <c r="B466" s="1239"/>
      <c r="C466" s="1240"/>
      <c r="D466" s="1252"/>
      <c r="E466" s="1252"/>
      <c r="F466" s="1252"/>
      <c r="G466" s="1252"/>
      <c r="H466" s="1252"/>
      <c r="I466" s="1252"/>
      <c r="J466" s="1252"/>
      <c r="K466" s="1252"/>
      <c r="L466" s="1252"/>
      <c r="M466" s="1252"/>
      <c r="N466" s="1252"/>
      <c r="O466" s="1252"/>
      <c r="P466" s="1242"/>
      <c r="Q466" s="1242"/>
      <c r="R466" s="1243"/>
      <c r="S466" s="1242"/>
      <c r="T466" s="1242"/>
      <c r="U466" s="1244"/>
      <c r="V466" s="1245"/>
      <c r="W466" s="1245"/>
      <c r="X466" s="1245"/>
      <c r="Y466" s="1245"/>
      <c r="Z466" s="1245"/>
      <c r="AA466" s="1246"/>
      <c r="AB466" s="1247"/>
      <c r="AC466" s="1244"/>
      <c r="AD466" s="1248">
        <f t="shared" si="299"/>
        <v>0</v>
      </c>
      <c r="AE466" s="1248"/>
      <c r="AF466" s="1248"/>
      <c r="AG466" s="1248">
        <f t="shared" si="307"/>
        <v>0</v>
      </c>
      <c r="AH466" s="1248"/>
      <c r="AI466" s="1248"/>
      <c r="AJ466" s="1248">
        <f t="shared" si="300"/>
        <v>0</v>
      </c>
      <c r="AK466" s="1248"/>
      <c r="AL466" s="1248"/>
      <c r="AM466" s="1249">
        <f t="shared" si="301"/>
        <v>0</v>
      </c>
      <c r="AN466" s="1249"/>
      <c r="AO466" s="1249"/>
      <c r="AP466" s="1249"/>
      <c r="AQ466" s="1250">
        <f t="shared" si="302"/>
        <v>0</v>
      </c>
      <c r="AR466" s="1250"/>
      <c r="AS466" s="1250"/>
      <c r="AT466" s="1250">
        <f t="shared" si="303"/>
        <v>0</v>
      </c>
      <c r="AV466" s="74" t="str">
        <f t="shared" si="296"/>
        <v>EXTERIOR DOORS &amp; WINDOWS</v>
      </c>
      <c r="AW466" s="307"/>
      <c r="AX466" s="99"/>
      <c r="AY466" s="99"/>
      <c r="AZ466" s="305"/>
      <c r="BA466" s="28">
        <f t="shared" si="304"/>
        <v>0</v>
      </c>
      <c r="BB466" s="28">
        <f t="shared" si="308"/>
        <v>0</v>
      </c>
      <c r="BC466" s="28">
        <f t="shared" si="309"/>
        <v>0</v>
      </c>
      <c r="BD466" s="28">
        <f t="shared" si="305"/>
        <v>0</v>
      </c>
      <c r="BE466" s="28">
        <f t="shared" ref="BE466:BE487" si="313">SUM(BA466:BC466)</f>
        <v>0</v>
      </c>
      <c r="BF466" s="28">
        <f t="shared" si="297"/>
        <v>0</v>
      </c>
      <c r="BG466" s="28">
        <f t="shared" si="298"/>
        <v>0</v>
      </c>
      <c r="BI466" s="66">
        <f t="shared" si="311"/>
        <v>0</v>
      </c>
      <c r="BJ466" s="66">
        <f t="shared" si="306"/>
        <v>0</v>
      </c>
      <c r="BK466" s="66">
        <f t="shared" si="312"/>
        <v>0</v>
      </c>
    </row>
    <row r="467" spans="1:63" hidden="1">
      <c r="A467" s="95"/>
      <c r="B467" s="1239"/>
      <c r="C467" s="1240"/>
      <c r="D467" s="1252"/>
      <c r="E467" s="1252"/>
      <c r="F467" s="1252"/>
      <c r="G467" s="1252"/>
      <c r="H467" s="1252"/>
      <c r="I467" s="1252"/>
      <c r="J467" s="1252"/>
      <c r="K467" s="1252"/>
      <c r="L467" s="1252"/>
      <c r="M467" s="1252"/>
      <c r="N467" s="1252"/>
      <c r="O467" s="1252"/>
      <c r="P467" s="1242"/>
      <c r="Q467" s="1242"/>
      <c r="R467" s="1243"/>
      <c r="S467" s="1242"/>
      <c r="T467" s="1242"/>
      <c r="U467" s="1244"/>
      <c r="V467" s="1245"/>
      <c r="W467" s="1245"/>
      <c r="X467" s="1245"/>
      <c r="Y467" s="1245"/>
      <c r="Z467" s="1245"/>
      <c r="AA467" s="1246"/>
      <c r="AB467" s="1247"/>
      <c r="AC467" s="1244"/>
      <c r="AD467" s="1248">
        <f t="shared" si="299"/>
        <v>0</v>
      </c>
      <c r="AE467" s="1248"/>
      <c r="AF467" s="1248"/>
      <c r="AG467" s="1248">
        <f t="shared" si="307"/>
        <v>0</v>
      </c>
      <c r="AH467" s="1248"/>
      <c r="AI467" s="1248"/>
      <c r="AJ467" s="1248">
        <f t="shared" si="300"/>
        <v>0</v>
      </c>
      <c r="AK467" s="1248"/>
      <c r="AL467" s="1248"/>
      <c r="AM467" s="1249">
        <f t="shared" si="301"/>
        <v>0</v>
      </c>
      <c r="AN467" s="1249"/>
      <c r="AO467" s="1249"/>
      <c r="AP467" s="1249"/>
      <c r="AQ467" s="1250">
        <f t="shared" si="302"/>
        <v>0</v>
      </c>
      <c r="AR467" s="1250"/>
      <c r="AS467" s="1250"/>
      <c r="AT467" s="1250">
        <f t="shared" si="303"/>
        <v>0</v>
      </c>
      <c r="AV467" s="74" t="str">
        <f t="shared" si="296"/>
        <v>EXTERIOR DOORS &amp; WINDOWS</v>
      </c>
      <c r="AW467" s="307"/>
      <c r="AX467" s="99"/>
      <c r="AY467" s="99"/>
      <c r="AZ467" s="305"/>
      <c r="BA467" s="28">
        <f t="shared" si="304"/>
        <v>0</v>
      </c>
      <c r="BB467" s="28">
        <f t="shared" si="308"/>
        <v>0</v>
      </c>
      <c r="BC467" s="28">
        <f t="shared" si="309"/>
        <v>0</v>
      </c>
      <c r="BD467" s="28">
        <f t="shared" si="305"/>
        <v>0</v>
      </c>
      <c r="BE467" s="28">
        <f t="shared" si="313"/>
        <v>0</v>
      </c>
      <c r="BF467" s="28">
        <f t="shared" si="297"/>
        <v>0</v>
      </c>
      <c r="BG467" s="28">
        <f t="shared" si="298"/>
        <v>0</v>
      </c>
      <c r="BI467" s="66">
        <f t="shared" si="311"/>
        <v>0</v>
      </c>
      <c r="BJ467" s="66">
        <f t="shared" si="306"/>
        <v>0</v>
      </c>
      <c r="BK467" s="66">
        <f t="shared" si="312"/>
        <v>0</v>
      </c>
    </row>
    <row r="468" spans="1:63" hidden="1">
      <c r="A468" s="95"/>
      <c r="B468" s="1239"/>
      <c r="C468" s="1240"/>
      <c r="D468" s="1252"/>
      <c r="E468" s="1252"/>
      <c r="F468" s="1252"/>
      <c r="G468" s="1252"/>
      <c r="H468" s="1252"/>
      <c r="I468" s="1252"/>
      <c r="J468" s="1252"/>
      <c r="K468" s="1252"/>
      <c r="L468" s="1252"/>
      <c r="M468" s="1252"/>
      <c r="N468" s="1252"/>
      <c r="O468" s="1252"/>
      <c r="P468" s="1242"/>
      <c r="Q468" s="1242"/>
      <c r="R468" s="1243"/>
      <c r="S468" s="1242"/>
      <c r="T468" s="1242"/>
      <c r="U468" s="1244"/>
      <c r="V468" s="1245"/>
      <c r="W468" s="1245"/>
      <c r="X468" s="1245"/>
      <c r="Y468" s="1245"/>
      <c r="Z468" s="1245"/>
      <c r="AA468" s="1246"/>
      <c r="AB468" s="1247"/>
      <c r="AC468" s="1244"/>
      <c r="AD468" s="1248">
        <f t="shared" si="299"/>
        <v>0</v>
      </c>
      <c r="AE468" s="1248"/>
      <c r="AF468" s="1248"/>
      <c r="AG468" s="1248">
        <f t="shared" si="307"/>
        <v>0</v>
      </c>
      <c r="AH468" s="1248"/>
      <c r="AI468" s="1248"/>
      <c r="AJ468" s="1248">
        <f t="shared" si="300"/>
        <v>0</v>
      </c>
      <c r="AK468" s="1248"/>
      <c r="AL468" s="1248"/>
      <c r="AM468" s="1249">
        <f t="shared" si="301"/>
        <v>0</v>
      </c>
      <c r="AN468" s="1249"/>
      <c r="AO468" s="1249"/>
      <c r="AP468" s="1249"/>
      <c r="AQ468" s="1250">
        <f t="shared" si="302"/>
        <v>0</v>
      </c>
      <c r="AR468" s="1250"/>
      <c r="AS468" s="1250"/>
      <c r="AT468" s="1250">
        <f t="shared" si="303"/>
        <v>0</v>
      </c>
      <c r="AV468" s="74" t="str">
        <f t="shared" si="296"/>
        <v>EXTERIOR DOORS &amp; WINDOWS</v>
      </c>
      <c r="AW468" s="307"/>
      <c r="AX468" s="99"/>
      <c r="AY468" s="99"/>
      <c r="AZ468" s="305"/>
      <c r="BA468" s="28">
        <f t="shared" si="304"/>
        <v>0</v>
      </c>
      <c r="BB468" s="28">
        <f t="shared" si="308"/>
        <v>0</v>
      </c>
      <c r="BC468" s="28">
        <f t="shared" si="309"/>
        <v>0</v>
      </c>
      <c r="BD468" s="28">
        <f t="shared" si="305"/>
        <v>0</v>
      </c>
      <c r="BE468" s="28">
        <f t="shared" si="313"/>
        <v>0</v>
      </c>
      <c r="BF468" s="28">
        <f t="shared" si="297"/>
        <v>0</v>
      </c>
      <c r="BG468" s="28">
        <f t="shared" si="298"/>
        <v>0</v>
      </c>
      <c r="BI468" s="66">
        <f t="shared" si="311"/>
        <v>0</v>
      </c>
      <c r="BJ468" s="66">
        <f t="shared" si="306"/>
        <v>0</v>
      </c>
      <c r="BK468" s="66">
        <f t="shared" si="312"/>
        <v>0</v>
      </c>
    </row>
    <row r="469" spans="1:63" hidden="1">
      <c r="A469" s="95"/>
      <c r="B469" s="1239"/>
      <c r="C469" s="1240"/>
      <c r="D469" s="1252"/>
      <c r="E469" s="1252"/>
      <c r="F469" s="1252"/>
      <c r="G469" s="1252"/>
      <c r="H469" s="1252"/>
      <c r="I469" s="1252"/>
      <c r="J469" s="1252"/>
      <c r="K469" s="1252"/>
      <c r="L469" s="1252"/>
      <c r="M469" s="1252"/>
      <c r="N469" s="1252"/>
      <c r="O469" s="1252"/>
      <c r="P469" s="1242"/>
      <c r="Q469" s="1242"/>
      <c r="R469" s="1243"/>
      <c r="S469" s="1242"/>
      <c r="T469" s="1242"/>
      <c r="U469" s="1244"/>
      <c r="V469" s="1245"/>
      <c r="W469" s="1245"/>
      <c r="X469" s="1245"/>
      <c r="Y469" s="1245"/>
      <c r="Z469" s="1245"/>
      <c r="AA469" s="1246"/>
      <c r="AB469" s="1247"/>
      <c r="AC469" s="1244"/>
      <c r="AD469" s="1248">
        <f t="shared" si="299"/>
        <v>0</v>
      </c>
      <c r="AE469" s="1248"/>
      <c r="AF469" s="1248"/>
      <c r="AG469" s="1248">
        <f t="shared" si="307"/>
        <v>0</v>
      </c>
      <c r="AH469" s="1248"/>
      <c r="AI469" s="1248"/>
      <c r="AJ469" s="1248">
        <f t="shared" si="300"/>
        <v>0</v>
      </c>
      <c r="AK469" s="1248"/>
      <c r="AL469" s="1248"/>
      <c r="AM469" s="1249">
        <f t="shared" si="301"/>
        <v>0</v>
      </c>
      <c r="AN469" s="1249"/>
      <c r="AO469" s="1249"/>
      <c r="AP469" s="1249"/>
      <c r="AQ469" s="1250">
        <f t="shared" si="302"/>
        <v>0</v>
      </c>
      <c r="AR469" s="1250"/>
      <c r="AS469" s="1250"/>
      <c r="AT469" s="1250">
        <f t="shared" si="303"/>
        <v>0</v>
      </c>
      <c r="AV469" s="74" t="str">
        <f t="shared" si="296"/>
        <v>EXTERIOR DOORS &amp; WINDOWS</v>
      </c>
      <c r="AW469" s="307"/>
      <c r="AX469" s="99"/>
      <c r="AY469" s="99"/>
      <c r="AZ469" s="305"/>
      <c r="BA469" s="28">
        <f t="shared" si="304"/>
        <v>0</v>
      </c>
      <c r="BB469" s="28">
        <f t="shared" si="308"/>
        <v>0</v>
      </c>
      <c r="BC469" s="28">
        <f t="shared" si="309"/>
        <v>0</v>
      </c>
      <c r="BD469" s="28">
        <f t="shared" si="305"/>
        <v>0</v>
      </c>
      <c r="BE469" s="28">
        <f t="shared" si="313"/>
        <v>0</v>
      </c>
      <c r="BF469" s="28">
        <f t="shared" si="297"/>
        <v>0</v>
      </c>
      <c r="BG469" s="28">
        <f t="shared" si="298"/>
        <v>0</v>
      </c>
      <c r="BI469" s="66">
        <f t="shared" si="311"/>
        <v>0</v>
      </c>
      <c r="BJ469" s="66">
        <f t="shared" si="306"/>
        <v>0</v>
      </c>
      <c r="BK469" s="66">
        <f t="shared" si="312"/>
        <v>0</v>
      </c>
    </row>
    <row r="470" spans="1:63" hidden="1">
      <c r="A470" s="95"/>
      <c r="B470" s="1239"/>
      <c r="C470" s="1240"/>
      <c r="D470" s="1252"/>
      <c r="E470" s="1252"/>
      <c r="F470" s="1252"/>
      <c r="G470" s="1252"/>
      <c r="H470" s="1252"/>
      <c r="I470" s="1252"/>
      <c r="J470" s="1252"/>
      <c r="K470" s="1252"/>
      <c r="L470" s="1252"/>
      <c r="M470" s="1252"/>
      <c r="N470" s="1252"/>
      <c r="O470" s="1252"/>
      <c r="P470" s="1242"/>
      <c r="Q470" s="1242"/>
      <c r="R470" s="1243"/>
      <c r="S470" s="1242"/>
      <c r="T470" s="1242"/>
      <c r="U470" s="1244"/>
      <c r="V470" s="1245"/>
      <c r="W470" s="1245"/>
      <c r="X470" s="1245"/>
      <c r="Y470" s="1245"/>
      <c r="Z470" s="1245"/>
      <c r="AA470" s="1246"/>
      <c r="AB470" s="1247"/>
      <c r="AC470" s="1244"/>
      <c r="AD470" s="1248">
        <f t="shared" ref="AD470:AD475" si="314">((P470*U470)-AM470)</f>
        <v>0</v>
      </c>
      <c r="AE470" s="1248"/>
      <c r="AF470" s="1248"/>
      <c r="AG470" s="1248">
        <f t="shared" si="307"/>
        <v>0</v>
      </c>
      <c r="AH470" s="1248"/>
      <c r="AI470" s="1248"/>
      <c r="AJ470" s="1248">
        <f t="shared" ref="AJ470:AJ475" si="315">P470*AA470</f>
        <v>0</v>
      </c>
      <c r="AK470" s="1248"/>
      <c r="AL470" s="1248"/>
      <c r="AM470" s="1249">
        <f t="shared" si="301"/>
        <v>0</v>
      </c>
      <c r="AN470" s="1249"/>
      <c r="AO470" s="1249"/>
      <c r="AP470" s="1249"/>
      <c r="AQ470" s="1250">
        <f t="shared" ref="AQ470:AQ475" si="316">SUM(AD470:AL470)</f>
        <v>0</v>
      </c>
      <c r="AR470" s="1250"/>
      <c r="AS470" s="1250"/>
      <c r="AT470" s="1250">
        <f t="shared" ref="AT470:AT475" si="317">SUM(AD470:AL470)</f>
        <v>0</v>
      </c>
      <c r="AV470" s="74" t="str">
        <f t="shared" si="296"/>
        <v>EXTERIOR DOORS &amp; WINDOWS</v>
      </c>
      <c r="AW470" s="307"/>
      <c r="AX470" s="99"/>
      <c r="AY470" s="99"/>
      <c r="AZ470" s="305"/>
      <c r="BA470" s="28">
        <f t="shared" ref="BA470:BA475" si="318">AD470</f>
        <v>0</v>
      </c>
      <c r="BB470" s="28">
        <f t="shared" ref="BB470:BB475" si="319">AG470</f>
        <v>0</v>
      </c>
      <c r="BC470" s="28">
        <f t="shared" ref="BC470:BC475" si="320">AJ470</f>
        <v>0</v>
      </c>
      <c r="BD470" s="28">
        <f t="shared" ref="BD470:BD475" si="321">IF(B470="x",1,0)</f>
        <v>0</v>
      </c>
      <c r="BE470" s="28">
        <f t="shared" si="313"/>
        <v>0</v>
      </c>
      <c r="BF470" s="28">
        <f t="shared" ref="BF470:BF475" si="322">AQ470</f>
        <v>0</v>
      </c>
      <c r="BG470" s="28">
        <f t="shared" ref="BG470:BG475" si="323">AM470</f>
        <v>0</v>
      </c>
      <c r="BI470" s="66">
        <f t="shared" ref="BI470:BI475" si="324">AD470</f>
        <v>0</v>
      </c>
      <c r="BJ470" s="66">
        <f t="shared" ref="BJ470:BJ475" si="325">AM470</f>
        <v>0</v>
      </c>
      <c r="BK470" s="66">
        <f t="shared" ref="BK470:BK475" si="326">BJ470+BI470</f>
        <v>0</v>
      </c>
    </row>
    <row r="471" spans="1:63" hidden="1">
      <c r="A471" s="95"/>
      <c r="B471" s="1239"/>
      <c r="C471" s="1240"/>
      <c r="D471" s="1252"/>
      <c r="E471" s="1252"/>
      <c r="F471" s="1252"/>
      <c r="G471" s="1252"/>
      <c r="H471" s="1252"/>
      <c r="I471" s="1252"/>
      <c r="J471" s="1252"/>
      <c r="K471" s="1252"/>
      <c r="L471" s="1252"/>
      <c r="M471" s="1252"/>
      <c r="N471" s="1252"/>
      <c r="O471" s="1252"/>
      <c r="P471" s="1242"/>
      <c r="Q471" s="1242"/>
      <c r="R471" s="1243"/>
      <c r="S471" s="1242"/>
      <c r="T471" s="1242"/>
      <c r="U471" s="1244"/>
      <c r="V471" s="1245"/>
      <c r="W471" s="1245"/>
      <c r="X471" s="1245"/>
      <c r="Y471" s="1245"/>
      <c r="Z471" s="1245"/>
      <c r="AA471" s="1246"/>
      <c r="AB471" s="1247"/>
      <c r="AC471" s="1244"/>
      <c r="AD471" s="1248">
        <f t="shared" si="314"/>
        <v>0</v>
      </c>
      <c r="AE471" s="1248"/>
      <c r="AF471" s="1248"/>
      <c r="AG471" s="1248">
        <f t="shared" si="307"/>
        <v>0</v>
      </c>
      <c r="AH471" s="1248"/>
      <c r="AI471" s="1248"/>
      <c r="AJ471" s="1248">
        <f t="shared" si="315"/>
        <v>0</v>
      </c>
      <c r="AK471" s="1248"/>
      <c r="AL471" s="1248"/>
      <c r="AM471" s="1249">
        <f t="shared" si="301"/>
        <v>0</v>
      </c>
      <c r="AN471" s="1249"/>
      <c r="AO471" s="1249"/>
      <c r="AP471" s="1249"/>
      <c r="AQ471" s="1250">
        <f t="shared" si="316"/>
        <v>0</v>
      </c>
      <c r="AR471" s="1250"/>
      <c r="AS471" s="1250"/>
      <c r="AT471" s="1250">
        <f t="shared" si="317"/>
        <v>0</v>
      </c>
      <c r="AV471" s="74" t="str">
        <f t="shared" si="296"/>
        <v>EXTERIOR DOORS &amp; WINDOWS</v>
      </c>
      <c r="AW471" s="307"/>
      <c r="AX471" s="99"/>
      <c r="AY471" s="99"/>
      <c r="AZ471" s="305"/>
      <c r="BA471" s="28">
        <f t="shared" si="318"/>
        <v>0</v>
      </c>
      <c r="BB471" s="28">
        <f t="shared" si="319"/>
        <v>0</v>
      </c>
      <c r="BC471" s="28">
        <f t="shared" si="320"/>
        <v>0</v>
      </c>
      <c r="BD471" s="28">
        <f t="shared" si="321"/>
        <v>0</v>
      </c>
      <c r="BE471" s="28">
        <f t="shared" si="313"/>
        <v>0</v>
      </c>
      <c r="BF471" s="28">
        <f t="shared" si="322"/>
        <v>0</v>
      </c>
      <c r="BG471" s="28">
        <f t="shared" si="323"/>
        <v>0</v>
      </c>
      <c r="BI471" s="66">
        <f t="shared" si="324"/>
        <v>0</v>
      </c>
      <c r="BJ471" s="66">
        <f t="shared" si="325"/>
        <v>0</v>
      </c>
      <c r="BK471" s="66">
        <f t="shared" si="326"/>
        <v>0</v>
      </c>
    </row>
    <row r="472" spans="1:63" hidden="1">
      <c r="A472" s="95"/>
      <c r="B472" s="1239"/>
      <c r="C472" s="1240"/>
      <c r="D472" s="1252"/>
      <c r="E472" s="1252"/>
      <c r="F472" s="1252"/>
      <c r="G472" s="1252"/>
      <c r="H472" s="1252"/>
      <c r="I472" s="1252"/>
      <c r="J472" s="1252"/>
      <c r="K472" s="1252"/>
      <c r="L472" s="1252"/>
      <c r="M472" s="1252"/>
      <c r="N472" s="1252"/>
      <c r="O472" s="1252"/>
      <c r="P472" s="1242"/>
      <c r="Q472" s="1242"/>
      <c r="R472" s="1243"/>
      <c r="S472" s="1242"/>
      <c r="T472" s="1242"/>
      <c r="U472" s="1244"/>
      <c r="V472" s="1245"/>
      <c r="W472" s="1245"/>
      <c r="X472" s="1245"/>
      <c r="Y472" s="1245"/>
      <c r="Z472" s="1245"/>
      <c r="AA472" s="1246"/>
      <c r="AB472" s="1247"/>
      <c r="AC472" s="1244"/>
      <c r="AD472" s="1248">
        <f t="shared" si="314"/>
        <v>0</v>
      </c>
      <c r="AE472" s="1248"/>
      <c r="AF472" s="1248"/>
      <c r="AG472" s="1248">
        <f t="shared" si="307"/>
        <v>0</v>
      </c>
      <c r="AH472" s="1248"/>
      <c r="AI472" s="1248"/>
      <c r="AJ472" s="1248">
        <f t="shared" si="315"/>
        <v>0</v>
      </c>
      <c r="AK472" s="1248"/>
      <c r="AL472" s="1248"/>
      <c r="AM472" s="1249">
        <f t="shared" si="301"/>
        <v>0</v>
      </c>
      <c r="AN472" s="1249"/>
      <c r="AO472" s="1249"/>
      <c r="AP472" s="1249"/>
      <c r="AQ472" s="1250">
        <f t="shared" si="316"/>
        <v>0</v>
      </c>
      <c r="AR472" s="1250"/>
      <c r="AS472" s="1250"/>
      <c r="AT472" s="1250">
        <f t="shared" si="317"/>
        <v>0</v>
      </c>
      <c r="AV472" s="74" t="str">
        <f t="shared" si="296"/>
        <v>EXTERIOR DOORS &amp; WINDOWS</v>
      </c>
      <c r="AW472" s="307"/>
      <c r="AX472" s="99"/>
      <c r="AY472" s="99"/>
      <c r="AZ472" s="305"/>
      <c r="BA472" s="28">
        <f t="shared" si="318"/>
        <v>0</v>
      </c>
      <c r="BB472" s="28">
        <f t="shared" si="319"/>
        <v>0</v>
      </c>
      <c r="BC472" s="28">
        <f t="shared" si="320"/>
        <v>0</v>
      </c>
      <c r="BD472" s="28">
        <f t="shared" si="321"/>
        <v>0</v>
      </c>
      <c r="BE472" s="28">
        <f t="shared" si="313"/>
        <v>0</v>
      </c>
      <c r="BF472" s="28">
        <f t="shared" si="322"/>
        <v>0</v>
      </c>
      <c r="BG472" s="28">
        <f t="shared" si="323"/>
        <v>0</v>
      </c>
      <c r="BI472" s="66">
        <f t="shared" si="324"/>
        <v>0</v>
      </c>
      <c r="BJ472" s="66">
        <f t="shared" si="325"/>
        <v>0</v>
      </c>
      <c r="BK472" s="66">
        <f t="shared" si="326"/>
        <v>0</v>
      </c>
    </row>
    <row r="473" spans="1:63" hidden="1">
      <c r="A473" s="95"/>
      <c r="B473" s="1239"/>
      <c r="C473" s="1240"/>
      <c r="D473" s="1252"/>
      <c r="E473" s="1252"/>
      <c r="F473" s="1252"/>
      <c r="G473" s="1252"/>
      <c r="H473" s="1252"/>
      <c r="I473" s="1252"/>
      <c r="J473" s="1252"/>
      <c r="K473" s="1252"/>
      <c r="L473" s="1252"/>
      <c r="M473" s="1252"/>
      <c r="N473" s="1252"/>
      <c r="O473" s="1252"/>
      <c r="P473" s="1242"/>
      <c r="Q473" s="1242"/>
      <c r="R473" s="1243"/>
      <c r="S473" s="1242"/>
      <c r="T473" s="1242"/>
      <c r="U473" s="1244"/>
      <c r="V473" s="1245"/>
      <c r="W473" s="1245"/>
      <c r="X473" s="1245"/>
      <c r="Y473" s="1245"/>
      <c r="Z473" s="1245"/>
      <c r="AA473" s="1246"/>
      <c r="AB473" s="1247"/>
      <c r="AC473" s="1244"/>
      <c r="AD473" s="1248">
        <f t="shared" si="314"/>
        <v>0</v>
      </c>
      <c r="AE473" s="1248"/>
      <c r="AF473" s="1248"/>
      <c r="AG473" s="1248">
        <f t="shared" si="307"/>
        <v>0</v>
      </c>
      <c r="AH473" s="1248"/>
      <c r="AI473" s="1248"/>
      <c r="AJ473" s="1248">
        <f t="shared" si="315"/>
        <v>0</v>
      </c>
      <c r="AK473" s="1248"/>
      <c r="AL473" s="1248"/>
      <c r="AM473" s="1249">
        <f t="shared" si="301"/>
        <v>0</v>
      </c>
      <c r="AN473" s="1249"/>
      <c r="AO473" s="1249"/>
      <c r="AP473" s="1249"/>
      <c r="AQ473" s="1250">
        <f t="shared" si="316"/>
        <v>0</v>
      </c>
      <c r="AR473" s="1250"/>
      <c r="AS473" s="1250"/>
      <c r="AT473" s="1250">
        <f t="shared" si="317"/>
        <v>0</v>
      </c>
      <c r="AV473" s="74" t="str">
        <f t="shared" si="296"/>
        <v>EXTERIOR DOORS &amp; WINDOWS</v>
      </c>
      <c r="AW473" s="307"/>
      <c r="AX473" s="99"/>
      <c r="AY473" s="99"/>
      <c r="AZ473" s="305"/>
      <c r="BA473" s="28">
        <f t="shared" si="318"/>
        <v>0</v>
      </c>
      <c r="BB473" s="28">
        <f t="shared" si="319"/>
        <v>0</v>
      </c>
      <c r="BC473" s="28">
        <f t="shared" si="320"/>
        <v>0</v>
      </c>
      <c r="BD473" s="28">
        <f t="shared" si="321"/>
        <v>0</v>
      </c>
      <c r="BE473" s="28">
        <f t="shared" si="313"/>
        <v>0</v>
      </c>
      <c r="BF473" s="28">
        <f t="shared" si="322"/>
        <v>0</v>
      </c>
      <c r="BG473" s="28">
        <f t="shared" si="323"/>
        <v>0</v>
      </c>
      <c r="BI473" s="66">
        <f t="shared" si="324"/>
        <v>0</v>
      </c>
      <c r="BJ473" s="66">
        <f t="shared" si="325"/>
        <v>0</v>
      </c>
      <c r="BK473" s="66">
        <f t="shared" si="326"/>
        <v>0</v>
      </c>
    </row>
    <row r="474" spans="1:63" hidden="1">
      <c r="A474" s="95"/>
      <c r="B474" s="1239"/>
      <c r="C474" s="1240"/>
      <c r="D474" s="1252"/>
      <c r="E474" s="1252"/>
      <c r="F474" s="1252"/>
      <c r="G474" s="1252"/>
      <c r="H474" s="1252"/>
      <c r="I474" s="1252"/>
      <c r="J474" s="1252"/>
      <c r="K474" s="1252"/>
      <c r="L474" s="1252"/>
      <c r="M474" s="1252"/>
      <c r="N474" s="1252"/>
      <c r="O474" s="1252"/>
      <c r="P474" s="1242"/>
      <c r="Q474" s="1242"/>
      <c r="R474" s="1243"/>
      <c r="S474" s="1242"/>
      <c r="T474" s="1242"/>
      <c r="U474" s="1244"/>
      <c r="V474" s="1245"/>
      <c r="W474" s="1245"/>
      <c r="X474" s="1245"/>
      <c r="Y474" s="1245"/>
      <c r="Z474" s="1245"/>
      <c r="AA474" s="1246"/>
      <c r="AB474" s="1247"/>
      <c r="AC474" s="1244"/>
      <c r="AD474" s="1248">
        <f t="shared" si="314"/>
        <v>0</v>
      </c>
      <c r="AE474" s="1248"/>
      <c r="AF474" s="1248"/>
      <c r="AG474" s="1248">
        <f t="shared" si="307"/>
        <v>0</v>
      </c>
      <c r="AH474" s="1248"/>
      <c r="AI474" s="1248"/>
      <c r="AJ474" s="1248">
        <f t="shared" si="315"/>
        <v>0</v>
      </c>
      <c r="AK474" s="1248"/>
      <c r="AL474" s="1248"/>
      <c r="AM474" s="1249">
        <f t="shared" si="301"/>
        <v>0</v>
      </c>
      <c r="AN474" s="1249"/>
      <c r="AO474" s="1249"/>
      <c r="AP474" s="1249"/>
      <c r="AQ474" s="1250">
        <f t="shared" si="316"/>
        <v>0</v>
      </c>
      <c r="AR474" s="1250"/>
      <c r="AS474" s="1250"/>
      <c r="AT474" s="1250">
        <f t="shared" si="317"/>
        <v>0</v>
      </c>
      <c r="AV474" s="74" t="str">
        <f t="shared" si="296"/>
        <v>EXTERIOR DOORS &amp; WINDOWS</v>
      </c>
      <c r="AW474" s="307"/>
      <c r="AX474" s="99"/>
      <c r="AY474" s="99"/>
      <c r="AZ474" s="305"/>
      <c r="BA474" s="28">
        <f t="shared" si="318"/>
        <v>0</v>
      </c>
      <c r="BB474" s="28">
        <f t="shared" si="319"/>
        <v>0</v>
      </c>
      <c r="BC474" s="28">
        <f t="shared" si="320"/>
        <v>0</v>
      </c>
      <c r="BD474" s="28">
        <f t="shared" si="321"/>
        <v>0</v>
      </c>
      <c r="BE474" s="28">
        <f t="shared" si="313"/>
        <v>0</v>
      </c>
      <c r="BF474" s="28">
        <f t="shared" si="322"/>
        <v>0</v>
      </c>
      <c r="BG474" s="28">
        <f t="shared" si="323"/>
        <v>0</v>
      </c>
      <c r="BI474" s="66">
        <f t="shared" si="324"/>
        <v>0</v>
      </c>
      <c r="BJ474" s="66">
        <f t="shared" si="325"/>
        <v>0</v>
      </c>
      <c r="BK474" s="66">
        <f t="shared" si="326"/>
        <v>0</v>
      </c>
    </row>
    <row r="475" spans="1:63" hidden="1">
      <c r="A475" s="95"/>
      <c r="B475" s="1239"/>
      <c r="C475" s="1240"/>
      <c r="D475" s="1252"/>
      <c r="E475" s="1252"/>
      <c r="F475" s="1252"/>
      <c r="G475" s="1252"/>
      <c r="H475" s="1252"/>
      <c r="I475" s="1252"/>
      <c r="J475" s="1252"/>
      <c r="K475" s="1252"/>
      <c r="L475" s="1252"/>
      <c r="M475" s="1252"/>
      <c r="N475" s="1252"/>
      <c r="O475" s="1252"/>
      <c r="P475" s="1242"/>
      <c r="Q475" s="1242"/>
      <c r="R475" s="1243"/>
      <c r="S475" s="1242"/>
      <c r="T475" s="1242"/>
      <c r="U475" s="1244"/>
      <c r="V475" s="1245"/>
      <c r="W475" s="1245"/>
      <c r="X475" s="1245"/>
      <c r="Y475" s="1245"/>
      <c r="Z475" s="1245"/>
      <c r="AA475" s="1246"/>
      <c r="AB475" s="1247"/>
      <c r="AC475" s="1244"/>
      <c r="AD475" s="1248">
        <f t="shared" si="314"/>
        <v>0</v>
      </c>
      <c r="AE475" s="1248"/>
      <c r="AF475" s="1248"/>
      <c r="AG475" s="1248">
        <f t="shared" si="307"/>
        <v>0</v>
      </c>
      <c r="AH475" s="1248"/>
      <c r="AI475" s="1248"/>
      <c r="AJ475" s="1248">
        <f t="shared" si="315"/>
        <v>0</v>
      </c>
      <c r="AK475" s="1248"/>
      <c r="AL475" s="1248"/>
      <c r="AM475" s="1249">
        <f t="shared" si="301"/>
        <v>0</v>
      </c>
      <c r="AN475" s="1249"/>
      <c r="AO475" s="1249"/>
      <c r="AP475" s="1249"/>
      <c r="AQ475" s="1250">
        <f t="shared" si="316"/>
        <v>0</v>
      </c>
      <c r="AR475" s="1250"/>
      <c r="AS475" s="1250"/>
      <c r="AT475" s="1250">
        <f t="shared" si="317"/>
        <v>0</v>
      </c>
      <c r="AV475" s="74" t="str">
        <f t="shared" si="296"/>
        <v>EXTERIOR DOORS &amp; WINDOWS</v>
      </c>
      <c r="AW475" s="307"/>
      <c r="AX475" s="99"/>
      <c r="AY475" s="99"/>
      <c r="AZ475" s="305"/>
      <c r="BA475" s="28">
        <f t="shared" si="318"/>
        <v>0</v>
      </c>
      <c r="BB475" s="28">
        <f t="shared" si="319"/>
        <v>0</v>
      </c>
      <c r="BC475" s="28">
        <f t="shared" si="320"/>
        <v>0</v>
      </c>
      <c r="BD475" s="28">
        <f t="shared" si="321"/>
        <v>0</v>
      </c>
      <c r="BE475" s="28">
        <f t="shared" si="313"/>
        <v>0</v>
      </c>
      <c r="BF475" s="28">
        <f t="shared" si="322"/>
        <v>0</v>
      </c>
      <c r="BG475" s="28">
        <f t="shared" si="323"/>
        <v>0</v>
      </c>
      <c r="BI475" s="66">
        <f t="shared" si="324"/>
        <v>0</v>
      </c>
      <c r="BJ475" s="66">
        <f t="shared" si="325"/>
        <v>0</v>
      </c>
      <c r="BK475" s="66">
        <f t="shared" si="326"/>
        <v>0</v>
      </c>
    </row>
    <row r="476" spans="1:63" hidden="1">
      <c r="A476" s="95"/>
      <c r="B476" s="1239"/>
      <c r="C476" s="1240"/>
      <c r="D476" s="1252"/>
      <c r="E476" s="1252"/>
      <c r="F476" s="1252"/>
      <c r="G476" s="1252"/>
      <c r="H476" s="1252"/>
      <c r="I476" s="1252"/>
      <c r="J476" s="1252"/>
      <c r="K476" s="1252"/>
      <c r="L476" s="1252"/>
      <c r="M476" s="1252"/>
      <c r="N476" s="1252"/>
      <c r="O476" s="1252"/>
      <c r="P476" s="1242"/>
      <c r="Q476" s="1242"/>
      <c r="R476" s="1243"/>
      <c r="S476" s="1242"/>
      <c r="T476" s="1242"/>
      <c r="U476" s="1244"/>
      <c r="V476" s="1245"/>
      <c r="W476" s="1245"/>
      <c r="X476" s="1245"/>
      <c r="Y476" s="1245"/>
      <c r="Z476" s="1245"/>
      <c r="AA476" s="1246"/>
      <c r="AB476" s="1247"/>
      <c r="AC476" s="1244"/>
      <c r="AD476" s="1248">
        <f>((P476*U476)-AM476)</f>
        <v>0</v>
      </c>
      <c r="AE476" s="1248"/>
      <c r="AF476" s="1248"/>
      <c r="AG476" s="1248">
        <f t="shared" si="307"/>
        <v>0</v>
      </c>
      <c r="AH476" s="1248"/>
      <c r="AI476" s="1248"/>
      <c r="AJ476" s="1248">
        <f>P476*AA476</f>
        <v>0</v>
      </c>
      <c r="AK476" s="1248"/>
      <c r="AL476" s="1248"/>
      <c r="AM476" s="1249">
        <f t="shared" si="301"/>
        <v>0</v>
      </c>
      <c r="AN476" s="1249"/>
      <c r="AO476" s="1249"/>
      <c r="AP476" s="1249"/>
      <c r="AQ476" s="1250">
        <f>SUM(AD476:AL476)</f>
        <v>0</v>
      </c>
      <c r="AR476" s="1250"/>
      <c r="AS476" s="1250"/>
      <c r="AT476" s="1250">
        <f>SUM(AD476:AL476)</f>
        <v>0</v>
      </c>
      <c r="AV476" s="74" t="str">
        <f t="shared" si="296"/>
        <v>EXTERIOR DOORS &amp; WINDOWS</v>
      </c>
      <c r="AW476" s="307"/>
      <c r="AX476" s="99"/>
      <c r="AY476" s="99"/>
      <c r="AZ476" s="305"/>
      <c r="BA476" s="28">
        <f>AD476</f>
        <v>0</v>
      </c>
      <c r="BB476" s="28">
        <f>AG476</f>
        <v>0</v>
      </c>
      <c r="BC476" s="28">
        <f>AJ476</f>
        <v>0</v>
      </c>
      <c r="BD476" s="28">
        <f>IF(B476="x",1,0)</f>
        <v>0</v>
      </c>
      <c r="BE476" s="28">
        <f t="shared" si="313"/>
        <v>0</v>
      </c>
      <c r="BF476" s="28">
        <f>AQ476</f>
        <v>0</v>
      </c>
      <c r="BG476" s="28">
        <f>AM476</f>
        <v>0</v>
      </c>
      <c r="BI476" s="66">
        <f>AD476</f>
        <v>0</v>
      </c>
      <c r="BJ476" s="66">
        <f>AM476</f>
        <v>0</v>
      </c>
      <c r="BK476" s="66">
        <f>BJ476+BI476</f>
        <v>0</v>
      </c>
    </row>
    <row r="477" spans="1:63" hidden="1">
      <c r="A477" s="95"/>
      <c r="B477" s="1239"/>
      <c r="C477" s="1240"/>
      <c r="D477" s="1252"/>
      <c r="E477" s="1252"/>
      <c r="F477" s="1252"/>
      <c r="G477" s="1252"/>
      <c r="H477" s="1252"/>
      <c r="I477" s="1252"/>
      <c r="J477" s="1252"/>
      <c r="K477" s="1252"/>
      <c r="L477" s="1252"/>
      <c r="M477" s="1252"/>
      <c r="N477" s="1252"/>
      <c r="O477" s="1252"/>
      <c r="P477" s="1242"/>
      <c r="Q477" s="1242"/>
      <c r="R477" s="1243"/>
      <c r="S477" s="1242"/>
      <c r="T477" s="1242"/>
      <c r="U477" s="1244"/>
      <c r="V477" s="1245"/>
      <c r="W477" s="1245"/>
      <c r="X477" s="1245"/>
      <c r="Y477" s="1245"/>
      <c r="Z477" s="1245"/>
      <c r="AA477" s="1246"/>
      <c r="AB477" s="1247"/>
      <c r="AC477" s="1244"/>
      <c r="AD477" s="1248">
        <f>((P477*U477)-AM477)</f>
        <v>0</v>
      </c>
      <c r="AE477" s="1248"/>
      <c r="AF477" s="1248"/>
      <c r="AG477" s="1248">
        <f t="shared" si="307"/>
        <v>0</v>
      </c>
      <c r="AH477" s="1248"/>
      <c r="AI477" s="1248"/>
      <c r="AJ477" s="1248">
        <f>P477*AA477</f>
        <v>0</v>
      </c>
      <c r="AK477" s="1248"/>
      <c r="AL477" s="1248"/>
      <c r="AM477" s="1249">
        <f t="shared" si="301"/>
        <v>0</v>
      </c>
      <c r="AN477" s="1249"/>
      <c r="AO477" s="1249"/>
      <c r="AP477" s="1249"/>
      <c r="AQ477" s="1250">
        <f>SUM(AD477:AL477)</f>
        <v>0</v>
      </c>
      <c r="AR477" s="1250"/>
      <c r="AS477" s="1250"/>
      <c r="AT477" s="1250">
        <f>SUM(AD477:AL477)</f>
        <v>0</v>
      </c>
      <c r="AV477" s="74" t="str">
        <f t="shared" si="296"/>
        <v>EXTERIOR DOORS &amp; WINDOWS</v>
      </c>
      <c r="AW477" s="307"/>
      <c r="AX477" s="99"/>
      <c r="AY477" s="99"/>
      <c r="AZ477" s="305"/>
      <c r="BA477" s="28">
        <f>AD477</f>
        <v>0</v>
      </c>
      <c r="BB477" s="28">
        <f>AG477</f>
        <v>0</v>
      </c>
      <c r="BC477" s="28">
        <f>AJ477</f>
        <v>0</v>
      </c>
      <c r="BD477" s="28">
        <f>IF(B477="x",1,0)</f>
        <v>0</v>
      </c>
      <c r="BE477" s="28">
        <f t="shared" si="313"/>
        <v>0</v>
      </c>
      <c r="BF477" s="28">
        <f>AQ477</f>
        <v>0</v>
      </c>
      <c r="BG477" s="28">
        <f>AM477</f>
        <v>0</v>
      </c>
      <c r="BI477" s="66">
        <f>AD477</f>
        <v>0</v>
      </c>
      <c r="BJ477" s="66">
        <f>AM477</f>
        <v>0</v>
      </c>
      <c r="BK477" s="66">
        <f>BJ477+BI477</f>
        <v>0</v>
      </c>
    </row>
    <row r="478" spans="1:63" hidden="1">
      <c r="A478" s="95"/>
      <c r="B478" s="1239"/>
      <c r="C478" s="1240"/>
      <c r="D478" s="1252"/>
      <c r="E478" s="1252"/>
      <c r="F478" s="1252"/>
      <c r="G478" s="1252"/>
      <c r="H478" s="1252"/>
      <c r="I478" s="1252"/>
      <c r="J478" s="1252"/>
      <c r="K478" s="1252"/>
      <c r="L478" s="1252"/>
      <c r="M478" s="1252"/>
      <c r="N478" s="1252"/>
      <c r="O478" s="1252"/>
      <c r="P478" s="1242"/>
      <c r="Q478" s="1242"/>
      <c r="R478" s="1243"/>
      <c r="S478" s="1242"/>
      <c r="T478" s="1242"/>
      <c r="U478" s="1244"/>
      <c r="V478" s="1245"/>
      <c r="W478" s="1245"/>
      <c r="X478" s="1245"/>
      <c r="Y478" s="1245"/>
      <c r="Z478" s="1245"/>
      <c r="AA478" s="1246"/>
      <c r="AB478" s="1247"/>
      <c r="AC478" s="1244"/>
      <c r="AD478" s="1248">
        <f>((P478*U478)-AM478)</f>
        <v>0</v>
      </c>
      <c r="AE478" s="1248"/>
      <c r="AF478" s="1248"/>
      <c r="AG478" s="1248">
        <f t="shared" si="307"/>
        <v>0</v>
      </c>
      <c r="AH478" s="1248"/>
      <c r="AI478" s="1248"/>
      <c r="AJ478" s="1248">
        <f>P478*AA478</f>
        <v>0</v>
      </c>
      <c r="AK478" s="1248"/>
      <c r="AL478" s="1248"/>
      <c r="AM478" s="1249">
        <f t="shared" si="301"/>
        <v>0</v>
      </c>
      <c r="AN478" s="1249"/>
      <c r="AO478" s="1249"/>
      <c r="AP478" s="1249"/>
      <c r="AQ478" s="1250">
        <f>SUM(AD478:AL478)</f>
        <v>0</v>
      </c>
      <c r="AR478" s="1250"/>
      <c r="AS478" s="1250"/>
      <c r="AT478" s="1250">
        <f>SUM(AD478:AL478)</f>
        <v>0</v>
      </c>
      <c r="AV478" s="74" t="str">
        <f t="shared" si="296"/>
        <v>EXTERIOR DOORS &amp; WINDOWS</v>
      </c>
      <c r="AW478" s="307"/>
      <c r="AX478" s="99"/>
      <c r="AY478" s="99"/>
      <c r="AZ478" s="305"/>
      <c r="BA478" s="28">
        <f>AD478</f>
        <v>0</v>
      </c>
      <c r="BB478" s="28">
        <f>AG478</f>
        <v>0</v>
      </c>
      <c r="BC478" s="28">
        <f>AJ478</f>
        <v>0</v>
      </c>
      <c r="BD478" s="28">
        <f>IF(B478="x",1,0)</f>
        <v>0</v>
      </c>
      <c r="BE478" s="28">
        <f t="shared" si="313"/>
        <v>0</v>
      </c>
      <c r="BF478" s="28">
        <f>AQ478</f>
        <v>0</v>
      </c>
      <c r="BG478" s="28">
        <f>AM478</f>
        <v>0</v>
      </c>
      <c r="BI478" s="66">
        <f>AD478</f>
        <v>0</v>
      </c>
      <c r="BJ478" s="66">
        <f>AM478</f>
        <v>0</v>
      </c>
      <c r="BK478" s="66">
        <f>BJ478+BI478</f>
        <v>0</v>
      </c>
    </row>
    <row r="479" spans="1:63" hidden="1">
      <c r="A479" s="95"/>
      <c r="B479" s="1239"/>
      <c r="C479" s="1240"/>
      <c r="D479" s="1252"/>
      <c r="E479" s="1252"/>
      <c r="F479" s="1252"/>
      <c r="G479" s="1252"/>
      <c r="H479" s="1252"/>
      <c r="I479" s="1252"/>
      <c r="J479" s="1252"/>
      <c r="K479" s="1252"/>
      <c r="L479" s="1252"/>
      <c r="M479" s="1252"/>
      <c r="N479" s="1252"/>
      <c r="O479" s="1252"/>
      <c r="P479" s="1242"/>
      <c r="Q479" s="1242"/>
      <c r="R479" s="1243"/>
      <c r="S479" s="1242"/>
      <c r="T479" s="1242"/>
      <c r="U479" s="1244"/>
      <c r="V479" s="1245"/>
      <c r="W479" s="1245"/>
      <c r="X479" s="1245"/>
      <c r="Y479" s="1245"/>
      <c r="Z479" s="1245"/>
      <c r="AA479" s="1246"/>
      <c r="AB479" s="1247"/>
      <c r="AC479" s="1244"/>
      <c r="AD479" s="1248">
        <f>((P479*U479)-AM479)</f>
        <v>0</v>
      </c>
      <c r="AE479" s="1248"/>
      <c r="AF479" s="1248"/>
      <c r="AG479" s="1248">
        <f t="shared" si="307"/>
        <v>0</v>
      </c>
      <c r="AH479" s="1248"/>
      <c r="AI479" s="1248"/>
      <c r="AJ479" s="1248">
        <f>P479*AA479</f>
        <v>0</v>
      </c>
      <c r="AK479" s="1248"/>
      <c r="AL479" s="1248"/>
      <c r="AM479" s="1249">
        <f t="shared" si="301"/>
        <v>0</v>
      </c>
      <c r="AN479" s="1249"/>
      <c r="AO479" s="1249"/>
      <c r="AP479" s="1249"/>
      <c r="AQ479" s="1250">
        <f>SUM(AD479:AL479)</f>
        <v>0</v>
      </c>
      <c r="AR479" s="1250"/>
      <c r="AS479" s="1250"/>
      <c r="AT479" s="1250">
        <f>SUM(AD479:AL479)</f>
        <v>0</v>
      </c>
      <c r="AV479" s="74" t="str">
        <f t="shared" si="296"/>
        <v>EXTERIOR DOORS &amp; WINDOWS</v>
      </c>
      <c r="AW479" s="307"/>
      <c r="AX479" s="99"/>
      <c r="AY479" s="99"/>
      <c r="AZ479" s="305"/>
      <c r="BA479" s="28">
        <f>AD479</f>
        <v>0</v>
      </c>
      <c r="BB479" s="28">
        <f>AG479</f>
        <v>0</v>
      </c>
      <c r="BC479" s="28">
        <f>AJ479</f>
        <v>0</v>
      </c>
      <c r="BD479" s="28">
        <f>IF(B479="x",1,0)</f>
        <v>0</v>
      </c>
      <c r="BE479" s="28">
        <f t="shared" si="313"/>
        <v>0</v>
      </c>
      <c r="BF479" s="28">
        <f>AQ479</f>
        <v>0</v>
      </c>
      <c r="BG479" s="28">
        <f>AM479</f>
        <v>0</v>
      </c>
      <c r="BI479" s="66">
        <f>AD479</f>
        <v>0</v>
      </c>
      <c r="BJ479" s="66">
        <f>AM479</f>
        <v>0</v>
      </c>
      <c r="BK479" s="66">
        <f>BJ479+BI479</f>
        <v>0</v>
      </c>
    </row>
    <row r="480" spans="1:63" hidden="1">
      <c r="A480" s="95"/>
      <c r="B480" s="1239"/>
      <c r="C480" s="1240"/>
      <c r="D480" s="1252"/>
      <c r="E480" s="1252"/>
      <c r="F480" s="1252"/>
      <c r="G480" s="1252"/>
      <c r="H480" s="1252"/>
      <c r="I480" s="1252"/>
      <c r="J480" s="1252"/>
      <c r="K480" s="1252"/>
      <c r="L480" s="1252"/>
      <c r="M480" s="1252"/>
      <c r="N480" s="1252"/>
      <c r="O480" s="1252"/>
      <c r="P480" s="1242"/>
      <c r="Q480" s="1242"/>
      <c r="R480" s="1243"/>
      <c r="S480" s="1242"/>
      <c r="T480" s="1242"/>
      <c r="U480" s="1244"/>
      <c r="V480" s="1245"/>
      <c r="W480" s="1245"/>
      <c r="X480" s="1245"/>
      <c r="Y480" s="1245"/>
      <c r="Z480" s="1245"/>
      <c r="AA480" s="1246"/>
      <c r="AB480" s="1247"/>
      <c r="AC480" s="1244"/>
      <c r="AD480" s="1248">
        <f t="shared" si="299"/>
        <v>0</v>
      </c>
      <c r="AE480" s="1248"/>
      <c r="AF480" s="1248"/>
      <c r="AG480" s="1248">
        <f t="shared" si="307"/>
        <v>0</v>
      </c>
      <c r="AH480" s="1248"/>
      <c r="AI480" s="1248"/>
      <c r="AJ480" s="1248">
        <f t="shared" si="300"/>
        <v>0</v>
      </c>
      <c r="AK480" s="1248"/>
      <c r="AL480" s="1248"/>
      <c r="AM480" s="1249">
        <f t="shared" si="301"/>
        <v>0</v>
      </c>
      <c r="AN480" s="1249"/>
      <c r="AO480" s="1249"/>
      <c r="AP480" s="1249"/>
      <c r="AQ480" s="1250">
        <f t="shared" si="302"/>
        <v>0</v>
      </c>
      <c r="AR480" s="1250"/>
      <c r="AS480" s="1250"/>
      <c r="AT480" s="1250">
        <f t="shared" si="303"/>
        <v>0</v>
      </c>
      <c r="AV480" s="74" t="str">
        <f t="shared" si="296"/>
        <v>EXTERIOR DOORS &amp; WINDOWS</v>
      </c>
      <c r="AW480" s="307"/>
      <c r="AX480" s="99"/>
      <c r="AY480" s="99"/>
      <c r="AZ480" s="305"/>
      <c r="BA480" s="28">
        <f t="shared" si="304"/>
        <v>0</v>
      </c>
      <c r="BB480" s="28">
        <f t="shared" si="308"/>
        <v>0</v>
      </c>
      <c r="BC480" s="28">
        <f t="shared" si="309"/>
        <v>0</v>
      </c>
      <c r="BD480" s="28">
        <f t="shared" si="305"/>
        <v>0</v>
      </c>
      <c r="BE480" s="28">
        <f t="shared" si="313"/>
        <v>0</v>
      </c>
      <c r="BF480" s="28">
        <f t="shared" si="297"/>
        <v>0</v>
      </c>
      <c r="BG480" s="28">
        <f t="shared" si="298"/>
        <v>0</v>
      </c>
      <c r="BI480" s="66">
        <f t="shared" si="311"/>
        <v>0</v>
      </c>
      <c r="BJ480" s="66">
        <f t="shared" si="306"/>
        <v>0</v>
      </c>
      <c r="BK480" s="66">
        <f t="shared" si="312"/>
        <v>0</v>
      </c>
    </row>
    <row r="481" spans="1:63" hidden="1">
      <c r="A481" s="95"/>
      <c r="B481" s="1239"/>
      <c r="C481" s="1240"/>
      <c r="D481" s="1252"/>
      <c r="E481" s="1252"/>
      <c r="F481" s="1252"/>
      <c r="G481" s="1252"/>
      <c r="H481" s="1252"/>
      <c r="I481" s="1252"/>
      <c r="J481" s="1252"/>
      <c r="K481" s="1252"/>
      <c r="L481" s="1252"/>
      <c r="M481" s="1252"/>
      <c r="N481" s="1252"/>
      <c r="O481" s="1252"/>
      <c r="P481" s="1242"/>
      <c r="Q481" s="1242"/>
      <c r="R481" s="1243"/>
      <c r="S481" s="1242"/>
      <c r="T481" s="1242"/>
      <c r="U481" s="1244"/>
      <c r="V481" s="1245"/>
      <c r="W481" s="1245"/>
      <c r="X481" s="1245"/>
      <c r="Y481" s="1245"/>
      <c r="Z481" s="1245"/>
      <c r="AA481" s="1246"/>
      <c r="AB481" s="1247"/>
      <c r="AC481" s="1244"/>
      <c r="AD481" s="1248">
        <f t="shared" si="299"/>
        <v>0</v>
      </c>
      <c r="AE481" s="1248"/>
      <c r="AF481" s="1248"/>
      <c r="AG481" s="1248">
        <f t="shared" si="307"/>
        <v>0</v>
      </c>
      <c r="AH481" s="1248"/>
      <c r="AI481" s="1248"/>
      <c r="AJ481" s="1248">
        <f t="shared" si="300"/>
        <v>0</v>
      </c>
      <c r="AK481" s="1248"/>
      <c r="AL481" s="1248"/>
      <c r="AM481" s="1249">
        <f t="shared" si="301"/>
        <v>0</v>
      </c>
      <c r="AN481" s="1249"/>
      <c r="AO481" s="1249"/>
      <c r="AP481" s="1249"/>
      <c r="AQ481" s="1250">
        <f t="shared" si="302"/>
        <v>0</v>
      </c>
      <c r="AR481" s="1250"/>
      <c r="AS481" s="1250"/>
      <c r="AT481" s="1250">
        <f t="shared" si="303"/>
        <v>0</v>
      </c>
      <c r="AV481" s="74" t="str">
        <f t="shared" si="296"/>
        <v>EXTERIOR DOORS &amp; WINDOWS</v>
      </c>
      <c r="AW481" s="307"/>
      <c r="AX481" s="99"/>
      <c r="AY481" s="99"/>
      <c r="AZ481" s="305"/>
      <c r="BA481" s="28">
        <f t="shared" si="304"/>
        <v>0</v>
      </c>
      <c r="BB481" s="28">
        <f t="shared" si="308"/>
        <v>0</v>
      </c>
      <c r="BC481" s="28">
        <f t="shared" si="309"/>
        <v>0</v>
      </c>
      <c r="BD481" s="28">
        <f t="shared" si="305"/>
        <v>0</v>
      </c>
      <c r="BE481" s="28">
        <f t="shared" si="313"/>
        <v>0</v>
      </c>
      <c r="BF481" s="28">
        <f t="shared" si="297"/>
        <v>0</v>
      </c>
      <c r="BG481" s="28">
        <f t="shared" si="298"/>
        <v>0</v>
      </c>
      <c r="BI481" s="66">
        <f t="shared" si="311"/>
        <v>0</v>
      </c>
      <c r="BJ481" s="66">
        <f t="shared" si="306"/>
        <v>0</v>
      </c>
      <c r="BK481" s="66">
        <f t="shared" si="312"/>
        <v>0</v>
      </c>
    </row>
    <row r="482" spans="1:63" hidden="1">
      <c r="A482" s="95"/>
      <c r="B482" s="1239"/>
      <c r="C482" s="1240"/>
      <c r="D482" s="1252"/>
      <c r="E482" s="1252"/>
      <c r="F482" s="1252"/>
      <c r="G482" s="1252"/>
      <c r="H482" s="1252"/>
      <c r="I482" s="1252"/>
      <c r="J482" s="1252"/>
      <c r="K482" s="1252"/>
      <c r="L482" s="1252"/>
      <c r="M482" s="1252"/>
      <c r="N482" s="1252"/>
      <c r="O482" s="1252"/>
      <c r="P482" s="1242"/>
      <c r="Q482" s="1242"/>
      <c r="R482" s="1243"/>
      <c r="S482" s="1242"/>
      <c r="T482" s="1242"/>
      <c r="U482" s="1244"/>
      <c r="V482" s="1245"/>
      <c r="W482" s="1245"/>
      <c r="X482" s="1245"/>
      <c r="Y482" s="1245"/>
      <c r="Z482" s="1245"/>
      <c r="AA482" s="1246"/>
      <c r="AB482" s="1247"/>
      <c r="AC482" s="1244"/>
      <c r="AD482" s="1248">
        <f>((P482*U482)-AM482)</f>
        <v>0</v>
      </c>
      <c r="AE482" s="1248"/>
      <c r="AF482" s="1248"/>
      <c r="AG482" s="1248">
        <f t="shared" si="307"/>
        <v>0</v>
      </c>
      <c r="AH482" s="1248"/>
      <c r="AI482" s="1248"/>
      <c r="AJ482" s="1248">
        <f>P482*AA482</f>
        <v>0</v>
      </c>
      <c r="AK482" s="1248"/>
      <c r="AL482" s="1248"/>
      <c r="AM482" s="1249">
        <f t="shared" si="301"/>
        <v>0</v>
      </c>
      <c r="AN482" s="1249"/>
      <c r="AO482" s="1249"/>
      <c r="AP482" s="1249"/>
      <c r="AQ482" s="1250">
        <f>SUM(AD482:AL482)</f>
        <v>0</v>
      </c>
      <c r="AR482" s="1250"/>
      <c r="AS482" s="1250"/>
      <c r="AT482" s="1250">
        <f>SUM(AD482:AL482)</f>
        <v>0</v>
      </c>
      <c r="AV482" s="74" t="str">
        <f t="shared" si="296"/>
        <v>EXTERIOR DOORS &amp; WINDOWS</v>
      </c>
      <c r="AW482" s="307"/>
      <c r="AX482" s="99"/>
      <c r="AY482" s="99"/>
      <c r="AZ482" s="305"/>
      <c r="BA482" s="28">
        <f>AD482</f>
        <v>0</v>
      </c>
      <c r="BB482" s="28">
        <f>AG482</f>
        <v>0</v>
      </c>
      <c r="BC482" s="28">
        <f>AJ482</f>
        <v>0</v>
      </c>
      <c r="BD482" s="28">
        <f>IF(B482="x",1,0)</f>
        <v>0</v>
      </c>
      <c r="BE482" s="28">
        <f t="shared" si="313"/>
        <v>0</v>
      </c>
      <c r="BF482" s="28">
        <f>AQ482</f>
        <v>0</v>
      </c>
      <c r="BG482" s="28">
        <f>AM482</f>
        <v>0</v>
      </c>
      <c r="BI482" s="66">
        <f>AD482</f>
        <v>0</v>
      </c>
      <c r="BJ482" s="66">
        <f>AM482</f>
        <v>0</v>
      </c>
      <c r="BK482" s="66">
        <f>BJ482+BI482</f>
        <v>0</v>
      </c>
    </row>
    <row r="483" spans="1:63" hidden="1">
      <c r="A483" s="95"/>
      <c r="B483" s="1239"/>
      <c r="C483" s="1240"/>
      <c r="D483" s="1252"/>
      <c r="E483" s="1252"/>
      <c r="F483" s="1252"/>
      <c r="G483" s="1252"/>
      <c r="H483" s="1252"/>
      <c r="I483" s="1252"/>
      <c r="J483" s="1252"/>
      <c r="K483" s="1252"/>
      <c r="L483" s="1252"/>
      <c r="M483" s="1252"/>
      <c r="N483" s="1252"/>
      <c r="O483" s="1252"/>
      <c r="P483" s="1242"/>
      <c r="Q483" s="1242"/>
      <c r="R483" s="1243"/>
      <c r="S483" s="1242"/>
      <c r="T483" s="1242"/>
      <c r="U483" s="1244"/>
      <c r="V483" s="1245"/>
      <c r="W483" s="1245"/>
      <c r="X483" s="1245"/>
      <c r="Y483" s="1245"/>
      <c r="Z483" s="1245"/>
      <c r="AA483" s="1246"/>
      <c r="AB483" s="1247"/>
      <c r="AC483" s="1244"/>
      <c r="AD483" s="1248">
        <f>((P483*U483)-AM483)</f>
        <v>0</v>
      </c>
      <c r="AE483" s="1248"/>
      <c r="AF483" s="1248"/>
      <c r="AG483" s="1248">
        <f t="shared" si="307"/>
        <v>0</v>
      </c>
      <c r="AH483" s="1248"/>
      <c r="AI483" s="1248"/>
      <c r="AJ483" s="1248">
        <f>P483*AA483</f>
        <v>0</v>
      </c>
      <c r="AK483" s="1248"/>
      <c r="AL483" s="1248"/>
      <c r="AM483" s="1249">
        <f t="shared" si="301"/>
        <v>0</v>
      </c>
      <c r="AN483" s="1249"/>
      <c r="AO483" s="1249"/>
      <c r="AP483" s="1249"/>
      <c r="AQ483" s="1250">
        <f>SUM(AD483:AL483)</f>
        <v>0</v>
      </c>
      <c r="AR483" s="1250"/>
      <c r="AS483" s="1250"/>
      <c r="AT483" s="1250">
        <f>SUM(AD483:AL483)</f>
        <v>0</v>
      </c>
      <c r="AV483" s="74" t="str">
        <f t="shared" si="296"/>
        <v>EXTERIOR DOORS &amp; WINDOWS</v>
      </c>
      <c r="AW483" s="307"/>
      <c r="AX483" s="99"/>
      <c r="AY483" s="99"/>
      <c r="AZ483" s="305"/>
      <c r="BA483" s="28">
        <f>AD483</f>
        <v>0</v>
      </c>
      <c r="BB483" s="28">
        <f>AG483</f>
        <v>0</v>
      </c>
      <c r="BC483" s="28">
        <f>AJ483</f>
        <v>0</v>
      </c>
      <c r="BD483" s="28">
        <f>IF(B483="x",1,0)</f>
        <v>0</v>
      </c>
      <c r="BE483" s="28">
        <f t="shared" si="313"/>
        <v>0</v>
      </c>
      <c r="BF483" s="28">
        <f>AQ483</f>
        <v>0</v>
      </c>
      <c r="BG483" s="28">
        <f>AM483</f>
        <v>0</v>
      </c>
      <c r="BI483" s="66">
        <f>AD483</f>
        <v>0</v>
      </c>
      <c r="BJ483" s="66">
        <f>AM483</f>
        <v>0</v>
      </c>
      <c r="BK483" s="66">
        <f>BJ483+BI483</f>
        <v>0</v>
      </c>
    </row>
    <row r="484" spans="1:63" hidden="1">
      <c r="A484" s="95"/>
      <c r="B484" s="1239"/>
      <c r="C484" s="1240"/>
      <c r="D484" s="1252"/>
      <c r="E484" s="1252"/>
      <c r="F484" s="1252"/>
      <c r="G484" s="1252"/>
      <c r="H484" s="1252"/>
      <c r="I484" s="1252"/>
      <c r="J484" s="1252"/>
      <c r="K484" s="1252"/>
      <c r="L484" s="1252"/>
      <c r="M484" s="1252"/>
      <c r="N484" s="1252"/>
      <c r="O484" s="1252"/>
      <c r="P484" s="1242"/>
      <c r="Q484" s="1242"/>
      <c r="R484" s="1243"/>
      <c r="S484" s="1242"/>
      <c r="T484" s="1242"/>
      <c r="U484" s="1244"/>
      <c r="V484" s="1245"/>
      <c r="W484" s="1245"/>
      <c r="X484" s="1245"/>
      <c r="Y484" s="1245"/>
      <c r="Z484" s="1245"/>
      <c r="AA484" s="1246"/>
      <c r="AB484" s="1247"/>
      <c r="AC484" s="1244"/>
      <c r="AD484" s="1248">
        <f>((P484*U484)-AM484)</f>
        <v>0</v>
      </c>
      <c r="AE484" s="1248"/>
      <c r="AF484" s="1248"/>
      <c r="AG484" s="1248">
        <f t="shared" si="307"/>
        <v>0</v>
      </c>
      <c r="AH484" s="1248"/>
      <c r="AI484" s="1248"/>
      <c r="AJ484" s="1248">
        <f>P484*AA484</f>
        <v>0</v>
      </c>
      <c r="AK484" s="1248"/>
      <c r="AL484" s="1248"/>
      <c r="AM484" s="1249">
        <f t="shared" si="301"/>
        <v>0</v>
      </c>
      <c r="AN484" s="1249"/>
      <c r="AO484" s="1249"/>
      <c r="AP484" s="1249"/>
      <c r="AQ484" s="1250">
        <f>SUM(AD484:AL484)</f>
        <v>0</v>
      </c>
      <c r="AR484" s="1250"/>
      <c r="AS484" s="1250"/>
      <c r="AT484" s="1250">
        <f>SUM(AD484:AL484)</f>
        <v>0</v>
      </c>
      <c r="AV484" s="74" t="str">
        <f t="shared" si="296"/>
        <v>EXTERIOR DOORS &amp; WINDOWS</v>
      </c>
      <c r="AW484" s="307"/>
      <c r="AX484" s="99"/>
      <c r="AY484" s="99"/>
      <c r="AZ484" s="305"/>
      <c r="BA484" s="28">
        <f>AD484</f>
        <v>0</v>
      </c>
      <c r="BB484" s="28">
        <f>AG484</f>
        <v>0</v>
      </c>
      <c r="BC484" s="28">
        <f>AJ484</f>
        <v>0</v>
      </c>
      <c r="BD484" s="28">
        <f>IF(B484="x",1,0)</f>
        <v>0</v>
      </c>
      <c r="BE484" s="28">
        <f t="shared" si="313"/>
        <v>0</v>
      </c>
      <c r="BF484" s="28">
        <f>AQ484</f>
        <v>0</v>
      </c>
      <c r="BG484" s="28">
        <f>AM484</f>
        <v>0</v>
      </c>
      <c r="BI484" s="66">
        <f>AD484</f>
        <v>0</v>
      </c>
      <c r="BJ484" s="66">
        <f>AM484</f>
        <v>0</v>
      </c>
      <c r="BK484" s="66">
        <f>BJ484+BI484</f>
        <v>0</v>
      </c>
    </row>
    <row r="485" spans="1:63" hidden="1">
      <c r="A485" s="95"/>
      <c r="B485" s="1239"/>
      <c r="C485" s="1240"/>
      <c r="D485" s="1252"/>
      <c r="E485" s="1252"/>
      <c r="F485" s="1252"/>
      <c r="G485" s="1252"/>
      <c r="H485" s="1252"/>
      <c r="I485" s="1252"/>
      <c r="J485" s="1252"/>
      <c r="K485" s="1252"/>
      <c r="L485" s="1252"/>
      <c r="M485" s="1252"/>
      <c r="N485" s="1252"/>
      <c r="O485" s="1252"/>
      <c r="P485" s="1242"/>
      <c r="Q485" s="1242"/>
      <c r="R485" s="1243"/>
      <c r="S485" s="1242"/>
      <c r="T485" s="1242"/>
      <c r="U485" s="1244"/>
      <c r="V485" s="1245"/>
      <c r="W485" s="1245"/>
      <c r="X485" s="1245"/>
      <c r="Y485" s="1245"/>
      <c r="Z485" s="1245"/>
      <c r="AA485" s="1246"/>
      <c r="AB485" s="1247"/>
      <c r="AC485" s="1244"/>
      <c r="AD485" s="1248">
        <f>((P485*U485)-AM485)</f>
        <v>0</v>
      </c>
      <c r="AE485" s="1248"/>
      <c r="AF485" s="1248"/>
      <c r="AG485" s="1248">
        <f t="shared" si="307"/>
        <v>0</v>
      </c>
      <c r="AH485" s="1248"/>
      <c r="AI485" s="1248"/>
      <c r="AJ485" s="1248">
        <f>P485*AA485</f>
        <v>0</v>
      </c>
      <c r="AK485" s="1248"/>
      <c r="AL485" s="1248"/>
      <c r="AM485" s="1249">
        <f t="shared" si="301"/>
        <v>0</v>
      </c>
      <c r="AN485" s="1249"/>
      <c r="AO485" s="1249"/>
      <c r="AP485" s="1249"/>
      <c r="AQ485" s="1250">
        <f>SUM(AD485:AL485)</f>
        <v>0</v>
      </c>
      <c r="AR485" s="1250"/>
      <c r="AS485" s="1250"/>
      <c r="AT485" s="1250">
        <f>SUM(AD485:AL485)</f>
        <v>0</v>
      </c>
      <c r="AV485" s="74" t="str">
        <f t="shared" si="296"/>
        <v>EXTERIOR DOORS &amp; WINDOWS</v>
      </c>
      <c r="AW485" s="307"/>
      <c r="AX485" s="99"/>
      <c r="AY485" s="99"/>
      <c r="AZ485" s="305"/>
      <c r="BA485" s="28">
        <f>AD485</f>
        <v>0</v>
      </c>
      <c r="BB485" s="28">
        <f>AG485</f>
        <v>0</v>
      </c>
      <c r="BC485" s="28">
        <f>AJ485</f>
        <v>0</v>
      </c>
      <c r="BD485" s="28">
        <f>IF(B485="x",1,0)</f>
        <v>0</v>
      </c>
      <c r="BE485" s="28">
        <f t="shared" si="313"/>
        <v>0</v>
      </c>
      <c r="BF485" s="28">
        <f>AQ485</f>
        <v>0</v>
      </c>
      <c r="BG485" s="28">
        <f>AM485</f>
        <v>0</v>
      </c>
      <c r="BI485" s="66">
        <f>AD485</f>
        <v>0</v>
      </c>
      <c r="BJ485" s="66">
        <f>AM485</f>
        <v>0</v>
      </c>
      <c r="BK485" s="66">
        <f>BJ485+BI485</f>
        <v>0</v>
      </c>
    </row>
    <row r="486" spans="1:63" hidden="1">
      <c r="A486" s="95"/>
      <c r="B486" s="1239"/>
      <c r="C486" s="1240"/>
      <c r="D486" s="1252"/>
      <c r="E486" s="1252"/>
      <c r="F486" s="1252"/>
      <c r="G486" s="1252"/>
      <c r="H486" s="1252"/>
      <c r="I486" s="1252"/>
      <c r="J486" s="1252"/>
      <c r="K486" s="1252"/>
      <c r="L486" s="1252"/>
      <c r="M486" s="1252"/>
      <c r="N486" s="1252"/>
      <c r="O486" s="1252"/>
      <c r="P486" s="1242"/>
      <c r="Q486" s="1242"/>
      <c r="R486" s="1243"/>
      <c r="S486" s="1242"/>
      <c r="T486" s="1242"/>
      <c r="U486" s="1244"/>
      <c r="V486" s="1245"/>
      <c r="W486" s="1245"/>
      <c r="X486" s="1245"/>
      <c r="Y486" s="1245"/>
      <c r="Z486" s="1245"/>
      <c r="AA486" s="1246"/>
      <c r="AB486" s="1247"/>
      <c r="AC486" s="1244"/>
      <c r="AD486" s="1248">
        <f t="shared" si="299"/>
        <v>0</v>
      </c>
      <c r="AE486" s="1248"/>
      <c r="AF486" s="1248"/>
      <c r="AG486" s="1248">
        <f t="shared" si="307"/>
        <v>0</v>
      </c>
      <c r="AH486" s="1248"/>
      <c r="AI486" s="1248"/>
      <c r="AJ486" s="1248">
        <f t="shared" si="300"/>
        <v>0</v>
      </c>
      <c r="AK486" s="1248"/>
      <c r="AL486" s="1248"/>
      <c r="AM486" s="1249">
        <f t="shared" si="301"/>
        <v>0</v>
      </c>
      <c r="AN486" s="1249"/>
      <c r="AO486" s="1249"/>
      <c r="AP486" s="1249"/>
      <c r="AQ486" s="1250">
        <f t="shared" si="302"/>
        <v>0</v>
      </c>
      <c r="AR486" s="1250"/>
      <c r="AS486" s="1250"/>
      <c r="AT486" s="1250">
        <f t="shared" si="303"/>
        <v>0</v>
      </c>
      <c r="AV486" s="74" t="str">
        <f t="shared" si="296"/>
        <v>EXTERIOR DOORS &amp; WINDOWS</v>
      </c>
      <c r="AW486" s="307"/>
      <c r="AX486" s="99"/>
      <c r="AY486" s="99"/>
      <c r="AZ486" s="305"/>
      <c r="BA486" s="28">
        <f t="shared" si="304"/>
        <v>0</v>
      </c>
      <c r="BB486" s="28">
        <f t="shared" si="308"/>
        <v>0</v>
      </c>
      <c r="BC486" s="28">
        <f t="shared" si="309"/>
        <v>0</v>
      </c>
      <c r="BD486" s="28">
        <f t="shared" si="305"/>
        <v>0</v>
      </c>
      <c r="BE486" s="28">
        <f t="shared" si="313"/>
        <v>0</v>
      </c>
      <c r="BF486" s="28">
        <f t="shared" si="297"/>
        <v>0</v>
      </c>
      <c r="BG486" s="28">
        <f t="shared" si="298"/>
        <v>0</v>
      </c>
      <c r="BI486" s="66">
        <f t="shared" si="311"/>
        <v>0</v>
      </c>
      <c r="BJ486" s="66">
        <f t="shared" si="306"/>
        <v>0</v>
      </c>
      <c r="BK486" s="66">
        <f t="shared" si="312"/>
        <v>0</v>
      </c>
    </row>
    <row r="487" spans="1:63" hidden="1">
      <c r="A487" s="95"/>
      <c r="B487" s="1239"/>
      <c r="C487" s="1240"/>
      <c r="D487" s="1252"/>
      <c r="E487" s="1252"/>
      <c r="F487" s="1252"/>
      <c r="G487" s="1252"/>
      <c r="H487" s="1252"/>
      <c r="I487" s="1252"/>
      <c r="J487" s="1252"/>
      <c r="K487" s="1252"/>
      <c r="L487" s="1252"/>
      <c r="M487" s="1252"/>
      <c r="N487" s="1252"/>
      <c r="O487" s="1252"/>
      <c r="P487" s="1242"/>
      <c r="Q487" s="1242"/>
      <c r="R487" s="1243"/>
      <c r="S487" s="1242"/>
      <c r="T487" s="1242"/>
      <c r="U487" s="1244"/>
      <c r="V487" s="1245"/>
      <c r="W487" s="1245"/>
      <c r="X487" s="1245"/>
      <c r="Y487" s="1245"/>
      <c r="Z487" s="1245"/>
      <c r="AA487" s="1246"/>
      <c r="AB487" s="1247"/>
      <c r="AC487" s="1244"/>
      <c r="AD487" s="1248">
        <f t="shared" si="299"/>
        <v>0</v>
      </c>
      <c r="AE487" s="1248"/>
      <c r="AF487" s="1248"/>
      <c r="AG487" s="1248">
        <f t="shared" si="307"/>
        <v>0</v>
      </c>
      <c r="AH487" s="1248"/>
      <c r="AI487" s="1248"/>
      <c r="AJ487" s="1248">
        <f t="shared" si="300"/>
        <v>0</v>
      </c>
      <c r="AK487" s="1248"/>
      <c r="AL487" s="1248"/>
      <c r="AM487" s="1249">
        <f t="shared" si="301"/>
        <v>0</v>
      </c>
      <c r="AN487" s="1249"/>
      <c r="AO487" s="1249"/>
      <c r="AP487" s="1249"/>
      <c r="AQ487" s="1250">
        <f t="shared" si="302"/>
        <v>0</v>
      </c>
      <c r="AR487" s="1250"/>
      <c r="AS487" s="1250"/>
      <c r="AT487" s="1250">
        <f t="shared" si="303"/>
        <v>0</v>
      </c>
      <c r="AV487" s="74" t="str">
        <f t="shared" si="296"/>
        <v>EXTERIOR DOORS &amp; WINDOWS</v>
      </c>
      <c r="AW487" s="307"/>
      <c r="AX487" s="99"/>
      <c r="AY487" s="99"/>
      <c r="AZ487" s="305"/>
      <c r="BA487" s="28">
        <f t="shared" si="304"/>
        <v>0</v>
      </c>
      <c r="BB487" s="28">
        <f t="shared" si="308"/>
        <v>0</v>
      </c>
      <c r="BC487" s="28">
        <f t="shared" si="309"/>
        <v>0</v>
      </c>
      <c r="BD487" s="28">
        <f t="shared" si="305"/>
        <v>0</v>
      </c>
      <c r="BE487" s="28">
        <f t="shared" si="313"/>
        <v>0</v>
      </c>
      <c r="BF487" s="28">
        <f t="shared" si="297"/>
        <v>0</v>
      </c>
      <c r="BG487" s="28">
        <f t="shared" si="298"/>
        <v>0</v>
      </c>
      <c r="BI487" s="66">
        <f t="shared" si="311"/>
        <v>0</v>
      </c>
      <c r="BJ487" s="66">
        <f t="shared" si="306"/>
        <v>0</v>
      </c>
      <c r="BK487" s="66">
        <f t="shared" si="312"/>
        <v>0</v>
      </c>
    </row>
    <row r="488" spans="1:63" ht="5.0999999999999996" hidden="1" customHeight="1">
      <c r="A488" s="95"/>
      <c r="B488" s="42"/>
      <c r="C488" s="42"/>
      <c r="D488" s="353"/>
      <c r="E488" s="353"/>
      <c r="F488" s="353"/>
      <c r="G488" s="353"/>
      <c r="H488" s="353"/>
      <c r="I488" s="353"/>
      <c r="J488" s="353"/>
      <c r="K488" s="353"/>
      <c r="L488" s="353"/>
      <c r="M488" s="353"/>
      <c r="N488" s="353"/>
      <c r="O488" s="353"/>
      <c r="P488" s="44"/>
      <c r="Q488" s="44"/>
      <c r="R488" s="44"/>
      <c r="S488" s="44"/>
      <c r="T488" s="44"/>
      <c r="U488" s="45"/>
      <c r="V488" s="45"/>
      <c r="W488" s="45"/>
      <c r="X488" s="45"/>
      <c r="Y488" s="45"/>
      <c r="Z488" s="45"/>
      <c r="AA488" s="45"/>
      <c r="AB488" s="45"/>
      <c r="AC488" s="45"/>
      <c r="AD488" s="46"/>
      <c r="AE488" s="46"/>
      <c r="AF488" s="46"/>
      <c r="AG488" s="46"/>
      <c r="AH488" s="46"/>
      <c r="AI488" s="46"/>
      <c r="AJ488" s="46"/>
      <c r="AK488" s="46"/>
      <c r="AL488" s="46"/>
      <c r="AM488" s="47"/>
      <c r="AN488" s="47"/>
      <c r="AO488" s="47"/>
      <c r="AP488" s="47"/>
      <c r="AQ488" s="295"/>
      <c r="AR488" s="295"/>
      <c r="AS488" s="295"/>
      <c r="AT488" s="295"/>
      <c r="AV488" s="201" t="str">
        <f t="shared" si="296"/>
        <v>EXTERIOR DOORS &amp; WINDOWS</v>
      </c>
      <c r="AW488" s="322"/>
      <c r="AX488" s="322"/>
      <c r="AY488" s="322"/>
      <c r="AZ488" s="201"/>
      <c r="BA488" s="53">
        <f>BA447</f>
        <v>0</v>
      </c>
      <c r="BB488" s="53">
        <f>BB447</f>
        <v>0</v>
      </c>
      <c r="BC488" s="53">
        <f>BC447</f>
        <v>0</v>
      </c>
      <c r="BD488" s="53">
        <f>BD447</f>
        <v>0</v>
      </c>
      <c r="BE488" s="53">
        <f>BE447</f>
        <v>0</v>
      </c>
      <c r="BF488" s="53"/>
      <c r="BG488" s="53"/>
      <c r="BI488" s="53"/>
      <c r="BJ488" s="53"/>
      <c r="BK488" s="53"/>
    </row>
    <row r="489" spans="1:63" ht="21.6" hidden="1" customHeight="1">
      <c r="A489" s="95"/>
      <c r="B489" s="1259"/>
      <c r="C489" s="1259"/>
      <c r="D489" s="354"/>
      <c r="E489" s="354"/>
      <c r="F489" s="354"/>
      <c r="G489" s="354"/>
      <c r="H489" s="354"/>
      <c r="I489" s="354"/>
      <c r="J489" s="354"/>
      <c r="K489" s="354"/>
      <c r="L489" s="354"/>
      <c r="M489" s="354"/>
      <c r="N489" s="354"/>
      <c r="O489" s="354"/>
      <c r="P489" s="19"/>
      <c r="Q489" s="19"/>
      <c r="R489" s="19"/>
      <c r="S489" s="19"/>
      <c r="T489" s="19"/>
      <c r="U489" s="19"/>
      <c r="V489" s="19"/>
      <c r="W489" s="19"/>
      <c r="X489" s="19"/>
      <c r="Y489" s="19"/>
      <c r="Z489" s="19"/>
      <c r="AA489" s="19"/>
      <c r="AB489" s="19"/>
      <c r="AC489" s="202" t="str">
        <f>CONCATENATE(D447," ","TOTAL")</f>
        <v>EXTERIOR DOORS &amp; WINDOWS TOTAL</v>
      </c>
      <c r="AD489" s="1260">
        <f>SUBTOTAL(9,AD448:AD488)</f>
        <v>0</v>
      </c>
      <c r="AE489" s="1260"/>
      <c r="AF489" s="1260"/>
      <c r="AG489" s="1260">
        <f>SUBTOTAL(9,AG448:AG488)</f>
        <v>0</v>
      </c>
      <c r="AH489" s="1260"/>
      <c r="AI489" s="1260"/>
      <c r="AJ489" s="1260">
        <f>SUBTOTAL(9,AJ448:AJ488)</f>
        <v>0</v>
      </c>
      <c r="AK489" s="1260"/>
      <c r="AL489" s="1260"/>
      <c r="AM489" s="1260">
        <f>SUBTOTAL(9,AM448:AM488)</f>
        <v>0</v>
      </c>
      <c r="AN489" s="1260"/>
      <c r="AO489" s="1260"/>
      <c r="AP489" s="1260"/>
      <c r="AQ489" s="1254">
        <f>SUBTOTAL(9,AQ448:AQ488)</f>
        <v>0</v>
      </c>
      <c r="AR489" s="1254"/>
      <c r="AS489" s="1254"/>
      <c r="AT489" s="1254" t="e">
        <f>SUM(AT445:AT480)</f>
        <v>#REF!</v>
      </c>
      <c r="AV489" s="74" t="str">
        <f t="shared" si="296"/>
        <v>EXTERIOR DOORS &amp; WINDOWS</v>
      </c>
      <c r="AW489" s="308"/>
      <c r="AX489" s="321"/>
      <c r="AY489" s="321"/>
      <c r="AZ489" s="118"/>
      <c r="BA489" s="52">
        <f>BA447</f>
        <v>0</v>
      </c>
      <c r="BB489" s="52">
        <f>BB447</f>
        <v>0</v>
      </c>
      <c r="BC489" s="52">
        <f>BC447</f>
        <v>0</v>
      </c>
      <c r="BD489" s="52">
        <f>BD447</f>
        <v>0</v>
      </c>
      <c r="BE489" s="52">
        <f>BE447</f>
        <v>0</v>
      </c>
      <c r="BF489" s="52">
        <f>SUM(BF447:BF488)</f>
        <v>0</v>
      </c>
      <c r="BG489" s="28">
        <f>SUM(BG447:BG488)</f>
        <v>0</v>
      </c>
      <c r="BI489" s="52">
        <f>SUM(BI448:BI488)</f>
        <v>0</v>
      </c>
      <c r="BJ489" s="52">
        <f>SUM(BJ448:BJ488)</f>
        <v>0</v>
      </c>
      <c r="BK489" s="28">
        <f>SUM(BK448:BK488)</f>
        <v>0</v>
      </c>
    </row>
    <row r="490" spans="1:63" ht="5.0999999999999996" hidden="1" customHeight="1">
      <c r="A490" s="95"/>
      <c r="B490" s="42"/>
      <c r="C490" s="42"/>
      <c r="D490" s="353"/>
      <c r="E490" s="353"/>
      <c r="F490" s="353"/>
      <c r="G490" s="353"/>
      <c r="H490" s="353"/>
      <c r="I490" s="353"/>
      <c r="J490" s="353"/>
      <c r="K490" s="353"/>
      <c r="L490" s="353"/>
      <c r="M490" s="353"/>
      <c r="N490" s="353"/>
      <c r="O490" s="353"/>
      <c r="P490" s="44"/>
      <c r="Q490" s="44"/>
      <c r="R490" s="44"/>
      <c r="S490" s="44"/>
      <c r="T490" s="44"/>
      <c r="U490" s="45"/>
      <c r="V490" s="45"/>
      <c r="W490" s="45"/>
      <c r="X490" s="45"/>
      <c r="Y490" s="45"/>
      <c r="Z490" s="45"/>
      <c r="AA490" s="45"/>
      <c r="AB490" s="45"/>
      <c r="AC490" s="45"/>
      <c r="AD490" s="46"/>
      <c r="AE490" s="46"/>
      <c r="AF490" s="46"/>
      <c r="AG490" s="46"/>
      <c r="AH490" s="46"/>
      <c r="AI490" s="46"/>
      <c r="AJ490" s="46"/>
      <c r="AK490" s="46"/>
      <c r="AL490" s="46"/>
      <c r="AM490" s="47"/>
      <c r="AN490" s="47"/>
      <c r="AO490" s="47"/>
      <c r="AP490" s="47"/>
      <c r="AQ490" s="295"/>
      <c r="AR490" s="295"/>
      <c r="AS490" s="295"/>
      <c r="AT490" s="295"/>
      <c r="AV490" s="201" t="str">
        <f t="shared" si="296"/>
        <v>EXTERIOR DOORS &amp; WINDOWS</v>
      </c>
      <c r="AW490" s="322"/>
      <c r="AX490" s="322"/>
      <c r="AY490" s="322"/>
      <c r="AZ490" s="201"/>
      <c r="BA490" s="53">
        <f>BA447</f>
        <v>0</v>
      </c>
      <c r="BB490" s="53">
        <f>BB447</f>
        <v>0</v>
      </c>
      <c r="BC490" s="53">
        <f>BC447</f>
        <v>0</v>
      </c>
      <c r="BD490" s="53">
        <f>BD447</f>
        <v>0</v>
      </c>
      <c r="BE490" s="53">
        <f>BE447</f>
        <v>0</v>
      </c>
      <c r="BF490" s="53"/>
      <c r="BG490" s="53"/>
      <c r="BI490" s="53"/>
      <c r="BJ490" s="53"/>
      <c r="BK490" s="53"/>
    </row>
    <row r="491" spans="1:63" ht="9.6999999999999993" hidden="1" customHeight="1">
      <c r="A491" s="95"/>
      <c r="B491" s="49"/>
      <c r="C491" s="49"/>
      <c r="D491" s="355"/>
      <c r="E491" s="355"/>
      <c r="F491" s="355"/>
      <c r="G491" s="355"/>
      <c r="H491" s="355"/>
      <c r="I491" s="355"/>
      <c r="J491" s="355"/>
      <c r="K491" s="355"/>
      <c r="L491" s="355"/>
      <c r="M491" s="355"/>
      <c r="N491" s="355"/>
      <c r="O491" s="355"/>
      <c r="P491" s="50"/>
      <c r="Q491" s="50"/>
      <c r="R491" s="50"/>
      <c r="S491" s="50"/>
      <c r="T491" s="50"/>
      <c r="U491" s="50"/>
      <c r="V491" s="50"/>
      <c r="W491" s="50"/>
      <c r="X491" s="50"/>
      <c r="Y491" s="50"/>
      <c r="Z491" s="50"/>
      <c r="AA491" s="50"/>
      <c r="AB491" s="50"/>
      <c r="AC491" s="51"/>
      <c r="AD491" s="296"/>
      <c r="AE491" s="296"/>
      <c r="AF491" s="296"/>
      <c r="AG491" s="296"/>
      <c r="AH491" s="296"/>
      <c r="AI491" s="296"/>
      <c r="AJ491" s="296"/>
      <c r="AK491" s="296"/>
      <c r="AL491" s="296"/>
      <c r="AM491" s="296"/>
      <c r="AN491" s="296"/>
      <c r="AO491" s="296"/>
      <c r="AP491" s="296"/>
      <c r="AQ491" s="297"/>
      <c r="AR491" s="297"/>
      <c r="AS491" s="297"/>
      <c r="AT491" s="297"/>
      <c r="AV491" s="203" t="str">
        <f t="shared" si="296"/>
        <v>EXTERIOR DOORS &amp; WINDOWS</v>
      </c>
      <c r="AW491" s="325"/>
      <c r="AX491" s="344"/>
      <c r="AY491" s="344"/>
      <c r="AZ491" s="203"/>
      <c r="BA491" s="65">
        <f>BA489</f>
        <v>0</v>
      </c>
      <c r="BB491" s="65">
        <f t="shared" ref="BB491:BG491" si="327">BB489</f>
        <v>0</v>
      </c>
      <c r="BC491" s="65">
        <f>BC489</f>
        <v>0</v>
      </c>
      <c r="BD491" s="65">
        <f t="shared" si="327"/>
        <v>0</v>
      </c>
      <c r="BE491" s="65">
        <f t="shared" si="327"/>
        <v>0</v>
      </c>
      <c r="BF491" s="65">
        <f t="shared" si="327"/>
        <v>0</v>
      </c>
      <c r="BG491" s="65">
        <f t="shared" si="327"/>
        <v>0</v>
      </c>
      <c r="BI491" s="65"/>
      <c r="BJ491" s="65"/>
      <c r="BK491" s="65"/>
    </row>
    <row r="492" spans="1:63" ht="21.6" customHeight="1">
      <c r="A492" s="94" t="s">
        <v>665</v>
      </c>
      <c r="B492" s="1261"/>
      <c r="C492" s="1262"/>
      <c r="D492" s="1301" t="str">
        <f>T(Y76)</f>
        <v>GARAGE DOORS</v>
      </c>
      <c r="E492" s="1302"/>
      <c r="F492" s="1302"/>
      <c r="G492" s="1302"/>
      <c r="H492" s="1302"/>
      <c r="I492" s="1302"/>
      <c r="J492" s="1302"/>
      <c r="K492" s="1302"/>
      <c r="L492" s="1302"/>
      <c r="M492" s="1302"/>
      <c r="N492" s="1302"/>
      <c r="O492" s="1303"/>
      <c r="P492" s="1263"/>
      <c r="Q492" s="1263"/>
      <c r="R492" s="1263"/>
      <c r="S492" s="1264"/>
      <c r="T492" s="1265"/>
      <c r="U492" s="1266"/>
      <c r="V492" s="1266"/>
      <c r="W492" s="1266"/>
      <c r="X492" s="1266"/>
      <c r="Y492" s="1266"/>
      <c r="Z492" s="1266"/>
      <c r="AA492" s="1266"/>
      <c r="AB492" s="1266"/>
      <c r="AC492" s="1266"/>
      <c r="AD492" s="1260">
        <f>AD534</f>
        <v>0</v>
      </c>
      <c r="AE492" s="1260"/>
      <c r="AF492" s="1260"/>
      <c r="AG492" s="1260">
        <f>AG534</f>
        <v>0</v>
      </c>
      <c r="AH492" s="1260"/>
      <c r="AI492" s="1260"/>
      <c r="AJ492" s="1260">
        <f>AJ534</f>
        <v>0</v>
      </c>
      <c r="AK492" s="1260"/>
      <c r="AL492" s="1260"/>
      <c r="AM492" s="1260">
        <f>AM534</f>
        <v>0</v>
      </c>
      <c r="AN492" s="1260"/>
      <c r="AO492" s="1260"/>
      <c r="AP492" s="1260"/>
      <c r="AQ492" s="1254">
        <f>AQ534</f>
        <v>0</v>
      </c>
      <c r="AR492" s="1254"/>
      <c r="AS492" s="1254"/>
      <c r="AT492" s="1254" t="e">
        <f>SUM(#REF!)</f>
        <v>#REF!</v>
      </c>
      <c r="AV492" s="74" t="str">
        <f t="shared" ref="AV492:AV536" si="328">$D$492</f>
        <v>GARAGE DOORS</v>
      </c>
      <c r="AW492" s="326"/>
      <c r="AX492" s="326"/>
      <c r="AY492" s="326"/>
      <c r="AZ492" s="327"/>
      <c r="BA492" s="28">
        <f>SUM(BA493:BA532)</f>
        <v>0</v>
      </c>
      <c r="BB492" s="28">
        <f>SUM(BB493:BB532)</f>
        <v>0</v>
      </c>
      <c r="BC492" s="28">
        <f>SUM(BC493:BC532)</f>
        <v>0</v>
      </c>
      <c r="BD492" s="28">
        <f>SUM(BD493:BD532)</f>
        <v>0</v>
      </c>
      <c r="BE492" s="28">
        <f>SUM(BE493:BE532)</f>
        <v>0</v>
      </c>
      <c r="BF492" s="28">
        <f t="shared" ref="BF492:BF512" si="329">AQ492</f>
        <v>0</v>
      </c>
      <c r="BG492" s="28">
        <f t="shared" ref="BG492:BG512" si="330">AM492</f>
        <v>0</v>
      </c>
      <c r="BI492" s="66">
        <f>AD492</f>
        <v>0</v>
      </c>
      <c r="BJ492" s="66">
        <f>AM492</f>
        <v>0</v>
      </c>
      <c r="BK492" s="66">
        <f>BJ492+BI492</f>
        <v>0</v>
      </c>
    </row>
    <row r="493" spans="1:63" hidden="1">
      <c r="A493" s="95"/>
      <c r="B493" s="1239"/>
      <c r="C493" s="1240"/>
      <c r="D493" s="1256" t="s">
        <v>517</v>
      </c>
      <c r="E493" s="1256"/>
      <c r="F493" s="1256"/>
      <c r="G493" s="1256"/>
      <c r="H493" s="1256"/>
      <c r="I493" s="1256"/>
      <c r="J493" s="1256"/>
      <c r="K493" s="1256"/>
      <c r="L493" s="1256"/>
      <c r="M493" s="1256"/>
      <c r="N493" s="1256"/>
      <c r="O493" s="1256"/>
      <c r="P493" s="1242"/>
      <c r="Q493" s="1242"/>
      <c r="R493" s="1243"/>
      <c r="S493" s="1242" t="s">
        <v>1</v>
      </c>
      <c r="T493" s="1242" t="s">
        <v>0</v>
      </c>
      <c r="U493" s="1244"/>
      <c r="V493" s="1245"/>
      <c r="W493" s="1245"/>
      <c r="X493" s="1245"/>
      <c r="Y493" s="1245"/>
      <c r="Z493" s="1245"/>
      <c r="AA493" s="1246"/>
      <c r="AB493" s="1247"/>
      <c r="AC493" s="1244"/>
      <c r="AD493" s="1248">
        <f t="shared" ref="AD493:AD512" si="331">((P493*U493)-AM493)</f>
        <v>0</v>
      </c>
      <c r="AE493" s="1248"/>
      <c r="AF493" s="1248"/>
      <c r="AG493" s="1248">
        <f>P493*X493*(1+$Y$85)</f>
        <v>0</v>
      </c>
      <c r="AH493" s="1248"/>
      <c r="AI493" s="1248"/>
      <c r="AJ493" s="1248">
        <f t="shared" ref="AJ493:AJ512" si="332">P493*AA493</f>
        <v>0</v>
      </c>
      <c r="AK493" s="1248"/>
      <c r="AL493" s="1248"/>
      <c r="AM493" s="1249">
        <f t="shared" ref="AM493:AM532" si="333">IF($B493="x",$P493*$U493,0)</f>
        <v>0</v>
      </c>
      <c r="AN493" s="1249"/>
      <c r="AO493" s="1249"/>
      <c r="AP493" s="1249"/>
      <c r="AQ493" s="1250">
        <f t="shared" ref="AQ493:AQ512" si="334">SUM(AD493:AL493)</f>
        <v>0</v>
      </c>
      <c r="AR493" s="1250"/>
      <c r="AS493" s="1250"/>
      <c r="AT493" s="1250">
        <f t="shared" ref="AT493:AT512" si="335">SUM(AD493:AL493)</f>
        <v>0</v>
      </c>
      <c r="AV493" s="74" t="str">
        <f t="shared" si="328"/>
        <v>GARAGE DOORS</v>
      </c>
      <c r="AW493" s="307"/>
      <c r="AX493" s="99"/>
      <c r="AY493" s="99"/>
      <c r="AZ493" s="305"/>
      <c r="BA493" s="28">
        <f t="shared" ref="BA493:BA512" si="336">AD493</f>
        <v>0</v>
      </c>
      <c r="BB493" s="28">
        <f>AG493</f>
        <v>0</v>
      </c>
      <c r="BC493" s="28">
        <f>AJ493</f>
        <v>0</v>
      </c>
      <c r="BD493" s="28">
        <f t="shared" ref="BD493:BD512" si="337">IF(B493="x",1,0)</f>
        <v>0</v>
      </c>
      <c r="BE493" s="28">
        <f>SUM(BA493:BC493)</f>
        <v>0</v>
      </c>
      <c r="BF493" s="28">
        <f t="shared" si="329"/>
        <v>0</v>
      </c>
      <c r="BG493" s="28">
        <f t="shared" si="330"/>
        <v>0</v>
      </c>
      <c r="BI493" s="66">
        <f>AD493</f>
        <v>0</v>
      </c>
      <c r="BJ493" s="66">
        <f t="shared" ref="BJ493:BJ512" si="338">AM493</f>
        <v>0</v>
      </c>
      <c r="BK493" s="66">
        <f>BJ493+BI493</f>
        <v>0</v>
      </c>
    </row>
    <row r="494" spans="1:63" hidden="1">
      <c r="A494" s="95"/>
      <c r="B494" s="1239"/>
      <c r="C494" s="1240"/>
      <c r="D494" s="1252" t="s">
        <v>255</v>
      </c>
      <c r="E494" s="1252"/>
      <c r="F494" s="1252"/>
      <c r="G494" s="1252"/>
      <c r="H494" s="1252"/>
      <c r="I494" s="1252"/>
      <c r="J494" s="1252"/>
      <c r="K494" s="1252"/>
      <c r="L494" s="1252"/>
      <c r="M494" s="1252"/>
      <c r="N494" s="1252"/>
      <c r="O494" s="1252"/>
      <c r="P494" s="1242"/>
      <c r="Q494" s="1242"/>
      <c r="R494" s="1243"/>
      <c r="S494" s="1242" t="s">
        <v>0</v>
      </c>
      <c r="T494" s="1242" t="s">
        <v>0</v>
      </c>
      <c r="U494" s="1244">
        <v>200</v>
      </c>
      <c r="V494" s="1245"/>
      <c r="W494" s="1245"/>
      <c r="X494" s="1245">
        <v>450</v>
      </c>
      <c r="Y494" s="1245"/>
      <c r="Z494" s="1245">
        <v>400</v>
      </c>
      <c r="AA494" s="1246"/>
      <c r="AB494" s="1247"/>
      <c r="AC494" s="1244"/>
      <c r="AD494" s="1248">
        <f t="shared" si="331"/>
        <v>0</v>
      </c>
      <c r="AE494" s="1248"/>
      <c r="AF494" s="1248"/>
      <c r="AG494" s="1248">
        <f t="shared" ref="AG494:AG532" si="339">P494*X494*(1+$Y$85)</f>
        <v>0</v>
      </c>
      <c r="AH494" s="1248"/>
      <c r="AI494" s="1248"/>
      <c r="AJ494" s="1248">
        <f t="shared" si="332"/>
        <v>0</v>
      </c>
      <c r="AK494" s="1248"/>
      <c r="AL494" s="1248"/>
      <c r="AM494" s="1249">
        <f t="shared" si="333"/>
        <v>0</v>
      </c>
      <c r="AN494" s="1249"/>
      <c r="AO494" s="1249"/>
      <c r="AP494" s="1249"/>
      <c r="AQ494" s="1250">
        <f t="shared" si="334"/>
        <v>0</v>
      </c>
      <c r="AR494" s="1250"/>
      <c r="AS494" s="1250"/>
      <c r="AT494" s="1250">
        <f t="shared" si="335"/>
        <v>0</v>
      </c>
      <c r="AV494" s="74" t="str">
        <f t="shared" si="328"/>
        <v>GARAGE DOORS</v>
      </c>
      <c r="AW494" s="307"/>
      <c r="AX494" s="99"/>
      <c r="AY494" s="99"/>
      <c r="AZ494" s="305"/>
      <c r="BA494" s="28">
        <f t="shared" si="336"/>
        <v>0</v>
      </c>
      <c r="BB494" s="28">
        <f t="shared" ref="BB494:BB512" si="340">AG494</f>
        <v>0</v>
      </c>
      <c r="BC494" s="28">
        <f t="shared" ref="BC494:BC512" si="341">AJ494</f>
        <v>0</v>
      </c>
      <c r="BD494" s="28">
        <f t="shared" si="337"/>
        <v>0</v>
      </c>
      <c r="BE494" s="28">
        <f t="shared" ref="BE494:BE510" si="342">SUM(BA494:BC494)</f>
        <v>0</v>
      </c>
      <c r="BF494" s="28">
        <f t="shared" si="329"/>
        <v>0</v>
      </c>
      <c r="BG494" s="28">
        <f t="shared" si="330"/>
        <v>0</v>
      </c>
      <c r="BI494" s="66">
        <f t="shared" ref="BI494:BI512" si="343">AD494</f>
        <v>0</v>
      </c>
      <c r="BJ494" s="66">
        <f t="shared" si="338"/>
        <v>0</v>
      </c>
      <c r="BK494" s="66">
        <f t="shared" ref="BK494:BK512" si="344">BJ494+BI494</f>
        <v>0</v>
      </c>
    </row>
    <row r="495" spans="1:63" hidden="1">
      <c r="A495" s="95"/>
      <c r="B495" s="1251"/>
      <c r="C495" s="1251"/>
      <c r="D495" s="1252" t="s">
        <v>254</v>
      </c>
      <c r="E495" s="1252"/>
      <c r="F495" s="1252"/>
      <c r="G495" s="1252"/>
      <c r="H495" s="1252"/>
      <c r="I495" s="1252"/>
      <c r="J495" s="1252"/>
      <c r="K495" s="1252"/>
      <c r="L495" s="1252"/>
      <c r="M495" s="1252"/>
      <c r="N495" s="1252"/>
      <c r="O495" s="1252"/>
      <c r="P495" s="1242"/>
      <c r="Q495" s="1242"/>
      <c r="R495" s="1243"/>
      <c r="S495" s="1242" t="s">
        <v>0</v>
      </c>
      <c r="T495" s="1242" t="s">
        <v>0</v>
      </c>
      <c r="U495" s="1244">
        <v>300</v>
      </c>
      <c r="V495" s="1245"/>
      <c r="W495" s="1245"/>
      <c r="X495" s="1245">
        <v>750</v>
      </c>
      <c r="Y495" s="1245"/>
      <c r="Z495" s="1245">
        <v>750</v>
      </c>
      <c r="AA495" s="1246"/>
      <c r="AB495" s="1247"/>
      <c r="AC495" s="1244"/>
      <c r="AD495" s="1248">
        <f t="shared" si="331"/>
        <v>0</v>
      </c>
      <c r="AE495" s="1248"/>
      <c r="AF495" s="1248"/>
      <c r="AG495" s="1248">
        <f t="shared" si="339"/>
        <v>0</v>
      </c>
      <c r="AH495" s="1248"/>
      <c r="AI495" s="1248"/>
      <c r="AJ495" s="1248">
        <f t="shared" si="332"/>
        <v>0</v>
      </c>
      <c r="AK495" s="1248"/>
      <c r="AL495" s="1248"/>
      <c r="AM495" s="1249">
        <f t="shared" si="333"/>
        <v>0</v>
      </c>
      <c r="AN495" s="1249"/>
      <c r="AO495" s="1249"/>
      <c r="AP495" s="1249"/>
      <c r="AQ495" s="1250">
        <f t="shared" si="334"/>
        <v>0</v>
      </c>
      <c r="AR495" s="1250"/>
      <c r="AS495" s="1250"/>
      <c r="AT495" s="1250">
        <f t="shared" si="335"/>
        <v>0</v>
      </c>
      <c r="AV495" s="74" t="str">
        <f t="shared" si="328"/>
        <v>GARAGE DOORS</v>
      </c>
      <c r="AW495" s="307"/>
      <c r="AX495" s="99"/>
      <c r="AY495" s="99"/>
      <c r="AZ495" s="305"/>
      <c r="BA495" s="28">
        <f t="shared" si="336"/>
        <v>0</v>
      </c>
      <c r="BB495" s="28">
        <f t="shared" si="340"/>
        <v>0</v>
      </c>
      <c r="BC495" s="28">
        <f t="shared" si="341"/>
        <v>0</v>
      </c>
      <c r="BD495" s="28">
        <f t="shared" si="337"/>
        <v>0</v>
      </c>
      <c r="BE495" s="28">
        <f t="shared" si="342"/>
        <v>0</v>
      </c>
      <c r="BF495" s="28">
        <f t="shared" si="329"/>
        <v>0</v>
      </c>
      <c r="BG495" s="28">
        <f t="shared" si="330"/>
        <v>0</v>
      </c>
      <c r="BI495" s="66">
        <f t="shared" si="343"/>
        <v>0</v>
      </c>
      <c r="BJ495" s="66">
        <f t="shared" si="338"/>
        <v>0</v>
      </c>
      <c r="BK495" s="66">
        <f t="shared" si="344"/>
        <v>0</v>
      </c>
    </row>
    <row r="496" spans="1:63" hidden="1">
      <c r="A496" s="95"/>
      <c r="B496" s="1251"/>
      <c r="C496" s="1251"/>
      <c r="D496" s="1252" t="s">
        <v>469</v>
      </c>
      <c r="E496" s="1252"/>
      <c r="F496" s="1252"/>
      <c r="G496" s="1252"/>
      <c r="H496" s="1252"/>
      <c r="I496" s="1252"/>
      <c r="J496" s="1252"/>
      <c r="K496" s="1252"/>
      <c r="L496" s="1252"/>
      <c r="M496" s="1252"/>
      <c r="N496" s="1252"/>
      <c r="O496" s="1252"/>
      <c r="P496" s="1242"/>
      <c r="Q496" s="1242"/>
      <c r="R496" s="1243"/>
      <c r="S496" s="1242" t="s">
        <v>0</v>
      </c>
      <c r="T496" s="1242" t="s">
        <v>0</v>
      </c>
      <c r="U496" s="1244">
        <v>100</v>
      </c>
      <c r="V496" s="1245"/>
      <c r="W496" s="1245"/>
      <c r="X496" s="1245">
        <v>150</v>
      </c>
      <c r="Y496" s="1245"/>
      <c r="Z496" s="1245">
        <v>150</v>
      </c>
      <c r="AA496" s="1246"/>
      <c r="AB496" s="1247"/>
      <c r="AC496" s="1244"/>
      <c r="AD496" s="1248">
        <f t="shared" si="331"/>
        <v>0</v>
      </c>
      <c r="AE496" s="1248"/>
      <c r="AF496" s="1248"/>
      <c r="AG496" s="1248">
        <f t="shared" si="339"/>
        <v>0</v>
      </c>
      <c r="AH496" s="1248"/>
      <c r="AI496" s="1248"/>
      <c r="AJ496" s="1248">
        <f t="shared" si="332"/>
        <v>0</v>
      </c>
      <c r="AK496" s="1248"/>
      <c r="AL496" s="1248"/>
      <c r="AM496" s="1249">
        <f t="shared" si="333"/>
        <v>0</v>
      </c>
      <c r="AN496" s="1249"/>
      <c r="AO496" s="1249"/>
      <c r="AP496" s="1249"/>
      <c r="AQ496" s="1250">
        <f t="shared" si="334"/>
        <v>0</v>
      </c>
      <c r="AR496" s="1250"/>
      <c r="AS496" s="1250"/>
      <c r="AT496" s="1250">
        <f t="shared" si="335"/>
        <v>0</v>
      </c>
      <c r="AV496" s="74" t="str">
        <f t="shared" si="328"/>
        <v>GARAGE DOORS</v>
      </c>
      <c r="AW496" s="307"/>
      <c r="AX496" s="99"/>
      <c r="AY496" s="99"/>
      <c r="AZ496" s="305"/>
      <c r="BA496" s="28">
        <f t="shared" si="336"/>
        <v>0</v>
      </c>
      <c r="BB496" s="28">
        <f t="shared" si="340"/>
        <v>0</v>
      </c>
      <c r="BC496" s="28">
        <f t="shared" si="341"/>
        <v>0</v>
      </c>
      <c r="BD496" s="28">
        <f t="shared" si="337"/>
        <v>0</v>
      </c>
      <c r="BE496" s="28">
        <f t="shared" si="342"/>
        <v>0</v>
      </c>
      <c r="BF496" s="28">
        <f t="shared" si="329"/>
        <v>0</v>
      </c>
      <c r="BG496" s="28">
        <f t="shared" si="330"/>
        <v>0</v>
      </c>
      <c r="BI496" s="66">
        <f t="shared" si="343"/>
        <v>0</v>
      </c>
      <c r="BJ496" s="66">
        <f t="shared" si="338"/>
        <v>0</v>
      </c>
      <c r="BK496" s="66">
        <f t="shared" si="344"/>
        <v>0</v>
      </c>
    </row>
    <row r="497" spans="1:63" hidden="1">
      <c r="A497" s="95"/>
      <c r="B497" s="1239"/>
      <c r="C497" s="1240"/>
      <c r="D497" s="1252" t="s">
        <v>470</v>
      </c>
      <c r="E497" s="1252"/>
      <c r="F497" s="1252"/>
      <c r="G497" s="1252"/>
      <c r="H497" s="1252"/>
      <c r="I497" s="1252"/>
      <c r="J497" s="1252"/>
      <c r="K497" s="1252"/>
      <c r="L497" s="1252"/>
      <c r="M497" s="1252"/>
      <c r="N497" s="1252"/>
      <c r="O497" s="1252"/>
      <c r="P497" s="1242"/>
      <c r="Q497" s="1242"/>
      <c r="R497" s="1243"/>
      <c r="S497" s="1242" t="s">
        <v>0</v>
      </c>
      <c r="T497" s="1242"/>
      <c r="U497" s="1244">
        <v>100</v>
      </c>
      <c r="V497" s="1245"/>
      <c r="W497" s="1245"/>
      <c r="X497" s="1245">
        <v>50</v>
      </c>
      <c r="Y497" s="1245"/>
      <c r="Z497" s="1245"/>
      <c r="AA497" s="1246"/>
      <c r="AB497" s="1247"/>
      <c r="AC497" s="1244"/>
      <c r="AD497" s="1248">
        <f t="shared" si="331"/>
        <v>0</v>
      </c>
      <c r="AE497" s="1248"/>
      <c r="AF497" s="1248"/>
      <c r="AG497" s="1248">
        <f t="shared" si="339"/>
        <v>0</v>
      </c>
      <c r="AH497" s="1248"/>
      <c r="AI497" s="1248"/>
      <c r="AJ497" s="1248">
        <f t="shared" si="332"/>
        <v>0</v>
      </c>
      <c r="AK497" s="1248"/>
      <c r="AL497" s="1248"/>
      <c r="AM497" s="1249">
        <f t="shared" si="333"/>
        <v>0</v>
      </c>
      <c r="AN497" s="1249"/>
      <c r="AO497" s="1249"/>
      <c r="AP497" s="1249"/>
      <c r="AQ497" s="1250">
        <f t="shared" si="334"/>
        <v>0</v>
      </c>
      <c r="AR497" s="1250"/>
      <c r="AS497" s="1250"/>
      <c r="AT497" s="1250">
        <f t="shared" si="335"/>
        <v>0</v>
      </c>
      <c r="AV497" s="74" t="str">
        <f t="shared" si="328"/>
        <v>GARAGE DOORS</v>
      </c>
      <c r="AW497" s="307"/>
      <c r="AX497" s="99"/>
      <c r="AY497" s="99"/>
      <c r="AZ497" s="305"/>
      <c r="BA497" s="28">
        <f t="shared" si="336"/>
        <v>0</v>
      </c>
      <c r="BB497" s="28">
        <f t="shared" si="340"/>
        <v>0</v>
      </c>
      <c r="BC497" s="28">
        <f t="shared" si="341"/>
        <v>0</v>
      </c>
      <c r="BD497" s="28">
        <f t="shared" si="337"/>
        <v>0</v>
      </c>
      <c r="BE497" s="28">
        <f t="shared" si="342"/>
        <v>0</v>
      </c>
      <c r="BF497" s="28">
        <f t="shared" si="329"/>
        <v>0</v>
      </c>
      <c r="BG497" s="28">
        <f t="shared" si="330"/>
        <v>0</v>
      </c>
      <c r="BI497" s="66">
        <f t="shared" si="343"/>
        <v>0</v>
      </c>
      <c r="BJ497" s="66">
        <f t="shared" si="338"/>
        <v>0</v>
      </c>
      <c r="BK497" s="66">
        <f t="shared" si="344"/>
        <v>0</v>
      </c>
    </row>
    <row r="498" spans="1:63" hidden="1">
      <c r="A498" s="95"/>
      <c r="B498" s="1239"/>
      <c r="C498" s="1240"/>
      <c r="D498" s="1252"/>
      <c r="E498" s="1252"/>
      <c r="F498" s="1252"/>
      <c r="G498" s="1252"/>
      <c r="H498" s="1252"/>
      <c r="I498" s="1252"/>
      <c r="J498" s="1252"/>
      <c r="K498" s="1252"/>
      <c r="L498" s="1252"/>
      <c r="M498" s="1252"/>
      <c r="N498" s="1252"/>
      <c r="O498" s="1252"/>
      <c r="P498" s="1242"/>
      <c r="Q498" s="1242"/>
      <c r="R498" s="1243"/>
      <c r="S498" s="1242"/>
      <c r="T498" s="1242"/>
      <c r="U498" s="1244"/>
      <c r="V498" s="1245"/>
      <c r="W498" s="1245"/>
      <c r="X498" s="1245"/>
      <c r="Y498" s="1245"/>
      <c r="Z498" s="1245"/>
      <c r="AA498" s="1246"/>
      <c r="AB498" s="1247"/>
      <c r="AC498" s="1244"/>
      <c r="AD498" s="1248">
        <f t="shared" si="331"/>
        <v>0</v>
      </c>
      <c r="AE498" s="1248"/>
      <c r="AF498" s="1248"/>
      <c r="AG498" s="1248">
        <f t="shared" si="339"/>
        <v>0</v>
      </c>
      <c r="AH498" s="1248"/>
      <c r="AI498" s="1248"/>
      <c r="AJ498" s="1248">
        <f t="shared" si="332"/>
        <v>0</v>
      </c>
      <c r="AK498" s="1248"/>
      <c r="AL498" s="1248"/>
      <c r="AM498" s="1249">
        <f t="shared" si="333"/>
        <v>0</v>
      </c>
      <c r="AN498" s="1249"/>
      <c r="AO498" s="1249"/>
      <c r="AP498" s="1249"/>
      <c r="AQ498" s="1250">
        <f t="shared" si="334"/>
        <v>0</v>
      </c>
      <c r="AR498" s="1250"/>
      <c r="AS498" s="1250"/>
      <c r="AT498" s="1250">
        <f t="shared" si="335"/>
        <v>0</v>
      </c>
      <c r="AV498" s="74" t="str">
        <f t="shared" si="328"/>
        <v>GARAGE DOORS</v>
      </c>
      <c r="AW498" s="307"/>
      <c r="AX498" s="99"/>
      <c r="AY498" s="99"/>
      <c r="AZ498" s="305"/>
      <c r="BA498" s="28">
        <f t="shared" si="336"/>
        <v>0</v>
      </c>
      <c r="BB498" s="28">
        <f t="shared" si="340"/>
        <v>0</v>
      </c>
      <c r="BC498" s="28">
        <f t="shared" si="341"/>
        <v>0</v>
      </c>
      <c r="BD498" s="28">
        <f t="shared" si="337"/>
        <v>0</v>
      </c>
      <c r="BE498" s="28">
        <f t="shared" si="342"/>
        <v>0</v>
      </c>
      <c r="BF498" s="28">
        <f t="shared" si="329"/>
        <v>0</v>
      </c>
      <c r="BG498" s="28">
        <f t="shared" si="330"/>
        <v>0</v>
      </c>
      <c r="BI498" s="66">
        <f t="shared" si="343"/>
        <v>0</v>
      </c>
      <c r="BJ498" s="66">
        <f t="shared" si="338"/>
        <v>0</v>
      </c>
      <c r="BK498" s="66">
        <f t="shared" si="344"/>
        <v>0</v>
      </c>
    </row>
    <row r="499" spans="1:63" hidden="1">
      <c r="A499" s="95"/>
      <c r="B499" s="1239"/>
      <c r="C499" s="1240"/>
      <c r="D499" s="1252"/>
      <c r="E499" s="1252"/>
      <c r="F499" s="1252"/>
      <c r="G499" s="1252"/>
      <c r="H499" s="1252"/>
      <c r="I499" s="1252"/>
      <c r="J499" s="1252"/>
      <c r="K499" s="1252"/>
      <c r="L499" s="1252"/>
      <c r="M499" s="1252"/>
      <c r="N499" s="1252"/>
      <c r="O499" s="1252"/>
      <c r="P499" s="1242"/>
      <c r="Q499" s="1242"/>
      <c r="R499" s="1243"/>
      <c r="S499" s="1242"/>
      <c r="T499" s="1242"/>
      <c r="U499" s="1244"/>
      <c r="V499" s="1245"/>
      <c r="W499" s="1245"/>
      <c r="X499" s="1245"/>
      <c r="Y499" s="1245"/>
      <c r="Z499" s="1245"/>
      <c r="AA499" s="1246"/>
      <c r="AB499" s="1247"/>
      <c r="AC499" s="1244"/>
      <c r="AD499" s="1248">
        <f t="shared" si="331"/>
        <v>0</v>
      </c>
      <c r="AE499" s="1248"/>
      <c r="AF499" s="1248"/>
      <c r="AG499" s="1248">
        <f t="shared" si="339"/>
        <v>0</v>
      </c>
      <c r="AH499" s="1248"/>
      <c r="AI499" s="1248"/>
      <c r="AJ499" s="1248">
        <f t="shared" si="332"/>
        <v>0</v>
      </c>
      <c r="AK499" s="1248"/>
      <c r="AL499" s="1248"/>
      <c r="AM499" s="1249">
        <f t="shared" si="333"/>
        <v>0</v>
      </c>
      <c r="AN499" s="1249"/>
      <c r="AO499" s="1249"/>
      <c r="AP499" s="1249"/>
      <c r="AQ499" s="1250">
        <f t="shared" si="334"/>
        <v>0</v>
      </c>
      <c r="AR499" s="1250"/>
      <c r="AS499" s="1250"/>
      <c r="AT499" s="1250">
        <f t="shared" si="335"/>
        <v>0</v>
      </c>
      <c r="AV499" s="74" t="str">
        <f t="shared" si="328"/>
        <v>GARAGE DOORS</v>
      </c>
      <c r="AW499" s="307"/>
      <c r="AX499" s="99"/>
      <c r="AY499" s="99"/>
      <c r="AZ499" s="305"/>
      <c r="BA499" s="28">
        <f t="shared" si="336"/>
        <v>0</v>
      </c>
      <c r="BB499" s="28">
        <f t="shared" si="340"/>
        <v>0</v>
      </c>
      <c r="BC499" s="28">
        <f t="shared" si="341"/>
        <v>0</v>
      </c>
      <c r="BD499" s="28">
        <f t="shared" si="337"/>
        <v>0</v>
      </c>
      <c r="BE499" s="28">
        <f t="shared" si="342"/>
        <v>0</v>
      </c>
      <c r="BF499" s="28">
        <f t="shared" si="329"/>
        <v>0</v>
      </c>
      <c r="BG499" s="28">
        <f t="shared" si="330"/>
        <v>0</v>
      </c>
      <c r="BI499" s="66">
        <f t="shared" si="343"/>
        <v>0</v>
      </c>
      <c r="BJ499" s="66">
        <f t="shared" si="338"/>
        <v>0</v>
      </c>
      <c r="BK499" s="66">
        <f t="shared" si="344"/>
        <v>0</v>
      </c>
    </row>
    <row r="500" spans="1:63" hidden="1">
      <c r="A500" s="95"/>
      <c r="B500" s="1251"/>
      <c r="C500" s="1251"/>
      <c r="D500" s="1252"/>
      <c r="E500" s="1252"/>
      <c r="F500" s="1252"/>
      <c r="G500" s="1252"/>
      <c r="H500" s="1252"/>
      <c r="I500" s="1252"/>
      <c r="J500" s="1252"/>
      <c r="K500" s="1252"/>
      <c r="L500" s="1252"/>
      <c r="M500" s="1252"/>
      <c r="N500" s="1252"/>
      <c r="O500" s="1252"/>
      <c r="P500" s="1242"/>
      <c r="Q500" s="1242"/>
      <c r="R500" s="1243"/>
      <c r="S500" s="1242"/>
      <c r="T500" s="1242"/>
      <c r="U500" s="1244"/>
      <c r="V500" s="1245"/>
      <c r="W500" s="1245"/>
      <c r="X500" s="1245"/>
      <c r="Y500" s="1245"/>
      <c r="Z500" s="1245"/>
      <c r="AA500" s="1246"/>
      <c r="AB500" s="1247"/>
      <c r="AC500" s="1244"/>
      <c r="AD500" s="1248">
        <f t="shared" si="331"/>
        <v>0</v>
      </c>
      <c r="AE500" s="1248"/>
      <c r="AF500" s="1248"/>
      <c r="AG500" s="1248">
        <f t="shared" si="339"/>
        <v>0</v>
      </c>
      <c r="AH500" s="1248"/>
      <c r="AI500" s="1248"/>
      <c r="AJ500" s="1248">
        <f t="shared" si="332"/>
        <v>0</v>
      </c>
      <c r="AK500" s="1248"/>
      <c r="AL500" s="1248"/>
      <c r="AM500" s="1249">
        <f t="shared" si="333"/>
        <v>0</v>
      </c>
      <c r="AN500" s="1249"/>
      <c r="AO500" s="1249"/>
      <c r="AP500" s="1249"/>
      <c r="AQ500" s="1250">
        <f t="shared" si="334"/>
        <v>0</v>
      </c>
      <c r="AR500" s="1250"/>
      <c r="AS500" s="1250"/>
      <c r="AT500" s="1250">
        <f t="shared" si="335"/>
        <v>0</v>
      </c>
      <c r="AV500" s="74" t="str">
        <f t="shared" si="328"/>
        <v>GARAGE DOORS</v>
      </c>
      <c r="AW500" s="307"/>
      <c r="AX500" s="99"/>
      <c r="AY500" s="99"/>
      <c r="AZ500" s="305"/>
      <c r="BA500" s="28">
        <f t="shared" si="336"/>
        <v>0</v>
      </c>
      <c r="BB500" s="28">
        <f t="shared" si="340"/>
        <v>0</v>
      </c>
      <c r="BC500" s="28">
        <f t="shared" si="341"/>
        <v>0</v>
      </c>
      <c r="BD500" s="28">
        <f t="shared" si="337"/>
        <v>0</v>
      </c>
      <c r="BE500" s="28">
        <f t="shared" si="342"/>
        <v>0</v>
      </c>
      <c r="BF500" s="28">
        <f t="shared" si="329"/>
        <v>0</v>
      </c>
      <c r="BG500" s="28">
        <f t="shared" si="330"/>
        <v>0</v>
      </c>
      <c r="BI500" s="66">
        <f t="shared" si="343"/>
        <v>0</v>
      </c>
      <c r="BJ500" s="66">
        <f t="shared" si="338"/>
        <v>0</v>
      </c>
      <c r="BK500" s="66">
        <f t="shared" si="344"/>
        <v>0</v>
      </c>
    </row>
    <row r="501" spans="1:63" hidden="1">
      <c r="A501" s="95"/>
      <c r="B501" s="1239"/>
      <c r="C501" s="1240"/>
      <c r="D501" s="1252"/>
      <c r="E501" s="1252"/>
      <c r="F501" s="1252"/>
      <c r="G501" s="1252"/>
      <c r="H501" s="1252"/>
      <c r="I501" s="1252"/>
      <c r="J501" s="1252"/>
      <c r="K501" s="1252"/>
      <c r="L501" s="1252"/>
      <c r="M501" s="1252"/>
      <c r="N501" s="1252"/>
      <c r="O501" s="1252"/>
      <c r="P501" s="1242"/>
      <c r="Q501" s="1242"/>
      <c r="R501" s="1243"/>
      <c r="S501" s="1242"/>
      <c r="T501" s="1242"/>
      <c r="U501" s="1244"/>
      <c r="V501" s="1245"/>
      <c r="W501" s="1245"/>
      <c r="X501" s="1245"/>
      <c r="Y501" s="1245"/>
      <c r="Z501" s="1245"/>
      <c r="AA501" s="1246"/>
      <c r="AB501" s="1247"/>
      <c r="AC501" s="1244"/>
      <c r="AD501" s="1248">
        <f t="shared" si="331"/>
        <v>0</v>
      </c>
      <c r="AE501" s="1248"/>
      <c r="AF501" s="1248"/>
      <c r="AG501" s="1248">
        <f t="shared" si="339"/>
        <v>0</v>
      </c>
      <c r="AH501" s="1248"/>
      <c r="AI501" s="1248"/>
      <c r="AJ501" s="1248">
        <f t="shared" si="332"/>
        <v>0</v>
      </c>
      <c r="AK501" s="1248"/>
      <c r="AL501" s="1248"/>
      <c r="AM501" s="1249">
        <f t="shared" si="333"/>
        <v>0</v>
      </c>
      <c r="AN501" s="1249"/>
      <c r="AO501" s="1249"/>
      <c r="AP501" s="1249"/>
      <c r="AQ501" s="1250">
        <f t="shared" si="334"/>
        <v>0</v>
      </c>
      <c r="AR501" s="1250"/>
      <c r="AS501" s="1250"/>
      <c r="AT501" s="1250">
        <f t="shared" si="335"/>
        <v>0</v>
      </c>
      <c r="AV501" s="74" t="str">
        <f t="shared" si="328"/>
        <v>GARAGE DOORS</v>
      </c>
      <c r="AW501" s="307"/>
      <c r="AX501" s="99"/>
      <c r="AY501" s="99"/>
      <c r="AZ501" s="305"/>
      <c r="BA501" s="28">
        <f t="shared" si="336"/>
        <v>0</v>
      </c>
      <c r="BB501" s="28">
        <f t="shared" si="340"/>
        <v>0</v>
      </c>
      <c r="BC501" s="28">
        <f t="shared" si="341"/>
        <v>0</v>
      </c>
      <c r="BD501" s="28">
        <f t="shared" si="337"/>
        <v>0</v>
      </c>
      <c r="BE501" s="28">
        <f t="shared" si="342"/>
        <v>0</v>
      </c>
      <c r="BF501" s="28">
        <f t="shared" si="329"/>
        <v>0</v>
      </c>
      <c r="BG501" s="28">
        <f t="shared" si="330"/>
        <v>0</v>
      </c>
      <c r="BI501" s="66">
        <f t="shared" si="343"/>
        <v>0</v>
      </c>
      <c r="BJ501" s="66">
        <f t="shared" si="338"/>
        <v>0</v>
      </c>
      <c r="BK501" s="66">
        <f t="shared" si="344"/>
        <v>0</v>
      </c>
    </row>
    <row r="502" spans="1:63" hidden="1">
      <c r="A502" s="95"/>
      <c r="B502" s="1239"/>
      <c r="C502" s="1240"/>
      <c r="D502" s="1252"/>
      <c r="E502" s="1252"/>
      <c r="F502" s="1252"/>
      <c r="G502" s="1252"/>
      <c r="H502" s="1252"/>
      <c r="I502" s="1252"/>
      <c r="J502" s="1252"/>
      <c r="K502" s="1252"/>
      <c r="L502" s="1252"/>
      <c r="M502" s="1252"/>
      <c r="N502" s="1252"/>
      <c r="O502" s="1252"/>
      <c r="P502" s="1242"/>
      <c r="Q502" s="1242"/>
      <c r="R502" s="1243"/>
      <c r="S502" s="1242"/>
      <c r="T502" s="1242"/>
      <c r="U502" s="1244"/>
      <c r="V502" s="1245"/>
      <c r="W502" s="1245"/>
      <c r="X502" s="1245"/>
      <c r="Y502" s="1245"/>
      <c r="Z502" s="1245"/>
      <c r="AA502" s="1246"/>
      <c r="AB502" s="1247"/>
      <c r="AC502" s="1244"/>
      <c r="AD502" s="1248">
        <f t="shared" si="331"/>
        <v>0</v>
      </c>
      <c r="AE502" s="1248"/>
      <c r="AF502" s="1248"/>
      <c r="AG502" s="1248">
        <f t="shared" si="339"/>
        <v>0</v>
      </c>
      <c r="AH502" s="1248"/>
      <c r="AI502" s="1248"/>
      <c r="AJ502" s="1248">
        <f t="shared" si="332"/>
        <v>0</v>
      </c>
      <c r="AK502" s="1248"/>
      <c r="AL502" s="1248"/>
      <c r="AM502" s="1249">
        <f t="shared" si="333"/>
        <v>0</v>
      </c>
      <c r="AN502" s="1249"/>
      <c r="AO502" s="1249"/>
      <c r="AP502" s="1249"/>
      <c r="AQ502" s="1250">
        <f t="shared" si="334"/>
        <v>0</v>
      </c>
      <c r="AR502" s="1250"/>
      <c r="AS502" s="1250"/>
      <c r="AT502" s="1250">
        <f t="shared" si="335"/>
        <v>0</v>
      </c>
      <c r="AV502" s="74" t="str">
        <f t="shared" si="328"/>
        <v>GARAGE DOORS</v>
      </c>
      <c r="AW502" s="307"/>
      <c r="AX502" s="99"/>
      <c r="AY502" s="99"/>
      <c r="AZ502" s="305"/>
      <c r="BA502" s="28">
        <f t="shared" si="336"/>
        <v>0</v>
      </c>
      <c r="BB502" s="28">
        <f t="shared" si="340"/>
        <v>0</v>
      </c>
      <c r="BC502" s="28">
        <f t="shared" si="341"/>
        <v>0</v>
      </c>
      <c r="BD502" s="28">
        <f t="shared" si="337"/>
        <v>0</v>
      </c>
      <c r="BE502" s="28">
        <f t="shared" si="342"/>
        <v>0</v>
      </c>
      <c r="BF502" s="28">
        <f t="shared" si="329"/>
        <v>0</v>
      </c>
      <c r="BG502" s="28">
        <f t="shared" si="330"/>
        <v>0</v>
      </c>
      <c r="BI502" s="66">
        <f t="shared" si="343"/>
        <v>0</v>
      </c>
      <c r="BJ502" s="66">
        <f t="shared" si="338"/>
        <v>0</v>
      </c>
      <c r="BK502" s="66">
        <f t="shared" si="344"/>
        <v>0</v>
      </c>
    </row>
    <row r="503" spans="1:63" hidden="1">
      <c r="A503" s="95"/>
      <c r="B503" s="1239"/>
      <c r="C503" s="1240"/>
      <c r="D503" s="1252"/>
      <c r="E503" s="1252"/>
      <c r="F503" s="1252"/>
      <c r="G503" s="1252"/>
      <c r="H503" s="1252"/>
      <c r="I503" s="1252"/>
      <c r="J503" s="1252"/>
      <c r="K503" s="1252"/>
      <c r="L503" s="1252"/>
      <c r="M503" s="1252"/>
      <c r="N503" s="1252"/>
      <c r="O503" s="1252"/>
      <c r="P503" s="1242"/>
      <c r="Q503" s="1242"/>
      <c r="R503" s="1243"/>
      <c r="S503" s="1242"/>
      <c r="T503" s="1242"/>
      <c r="U503" s="1244"/>
      <c r="V503" s="1245"/>
      <c r="W503" s="1245"/>
      <c r="X503" s="1245"/>
      <c r="Y503" s="1245"/>
      <c r="Z503" s="1245"/>
      <c r="AA503" s="1246"/>
      <c r="AB503" s="1247"/>
      <c r="AC503" s="1244"/>
      <c r="AD503" s="1248">
        <f t="shared" si="331"/>
        <v>0</v>
      </c>
      <c r="AE503" s="1248"/>
      <c r="AF503" s="1248"/>
      <c r="AG503" s="1248">
        <f t="shared" si="339"/>
        <v>0</v>
      </c>
      <c r="AH503" s="1248"/>
      <c r="AI503" s="1248"/>
      <c r="AJ503" s="1248">
        <f t="shared" si="332"/>
        <v>0</v>
      </c>
      <c r="AK503" s="1248"/>
      <c r="AL503" s="1248"/>
      <c r="AM503" s="1249">
        <f t="shared" si="333"/>
        <v>0</v>
      </c>
      <c r="AN503" s="1249"/>
      <c r="AO503" s="1249"/>
      <c r="AP503" s="1249"/>
      <c r="AQ503" s="1250">
        <f t="shared" si="334"/>
        <v>0</v>
      </c>
      <c r="AR503" s="1250"/>
      <c r="AS503" s="1250"/>
      <c r="AT503" s="1250">
        <f t="shared" si="335"/>
        <v>0</v>
      </c>
      <c r="AV503" s="74" t="str">
        <f t="shared" si="328"/>
        <v>GARAGE DOORS</v>
      </c>
      <c r="AW503" s="307"/>
      <c r="AX503" s="99"/>
      <c r="AY503" s="99"/>
      <c r="AZ503" s="305"/>
      <c r="BA503" s="28">
        <f t="shared" si="336"/>
        <v>0</v>
      </c>
      <c r="BB503" s="28">
        <f t="shared" si="340"/>
        <v>0</v>
      </c>
      <c r="BC503" s="28">
        <f t="shared" si="341"/>
        <v>0</v>
      </c>
      <c r="BD503" s="28">
        <f t="shared" si="337"/>
        <v>0</v>
      </c>
      <c r="BE503" s="28">
        <f t="shared" si="342"/>
        <v>0</v>
      </c>
      <c r="BF503" s="28">
        <f t="shared" si="329"/>
        <v>0</v>
      </c>
      <c r="BG503" s="28">
        <f t="shared" si="330"/>
        <v>0</v>
      </c>
      <c r="BI503" s="66">
        <f t="shared" si="343"/>
        <v>0</v>
      </c>
      <c r="BJ503" s="66">
        <f t="shared" si="338"/>
        <v>0</v>
      </c>
      <c r="BK503" s="66">
        <f t="shared" si="344"/>
        <v>0</v>
      </c>
    </row>
    <row r="504" spans="1:63" hidden="1">
      <c r="A504" s="95"/>
      <c r="B504" s="1239"/>
      <c r="C504" s="1240"/>
      <c r="D504" s="1252"/>
      <c r="E504" s="1252"/>
      <c r="F504" s="1252"/>
      <c r="G504" s="1252"/>
      <c r="H504" s="1252"/>
      <c r="I504" s="1252"/>
      <c r="J504" s="1252"/>
      <c r="K504" s="1252"/>
      <c r="L504" s="1252"/>
      <c r="M504" s="1252"/>
      <c r="N504" s="1252"/>
      <c r="O504" s="1252"/>
      <c r="P504" s="1242"/>
      <c r="Q504" s="1242"/>
      <c r="R504" s="1243"/>
      <c r="S504" s="1242"/>
      <c r="T504" s="1242"/>
      <c r="U504" s="1244"/>
      <c r="V504" s="1245"/>
      <c r="W504" s="1245"/>
      <c r="X504" s="1245"/>
      <c r="Y504" s="1245"/>
      <c r="Z504" s="1245"/>
      <c r="AA504" s="1246"/>
      <c r="AB504" s="1247"/>
      <c r="AC504" s="1244"/>
      <c r="AD504" s="1248">
        <f t="shared" si="331"/>
        <v>0</v>
      </c>
      <c r="AE504" s="1248"/>
      <c r="AF504" s="1248"/>
      <c r="AG504" s="1248">
        <f t="shared" si="339"/>
        <v>0</v>
      </c>
      <c r="AH504" s="1248"/>
      <c r="AI504" s="1248"/>
      <c r="AJ504" s="1248">
        <f t="shared" si="332"/>
        <v>0</v>
      </c>
      <c r="AK504" s="1248"/>
      <c r="AL504" s="1248"/>
      <c r="AM504" s="1249">
        <f t="shared" si="333"/>
        <v>0</v>
      </c>
      <c r="AN504" s="1249"/>
      <c r="AO504" s="1249"/>
      <c r="AP504" s="1249"/>
      <c r="AQ504" s="1250">
        <f t="shared" si="334"/>
        <v>0</v>
      </c>
      <c r="AR504" s="1250"/>
      <c r="AS504" s="1250"/>
      <c r="AT504" s="1250">
        <f t="shared" si="335"/>
        <v>0</v>
      </c>
      <c r="AV504" s="74" t="str">
        <f t="shared" si="328"/>
        <v>GARAGE DOORS</v>
      </c>
      <c r="AW504" s="307"/>
      <c r="AX504" s="99"/>
      <c r="AY504" s="99"/>
      <c r="AZ504" s="305"/>
      <c r="BA504" s="28">
        <f t="shared" si="336"/>
        <v>0</v>
      </c>
      <c r="BB504" s="28">
        <f t="shared" si="340"/>
        <v>0</v>
      </c>
      <c r="BC504" s="28">
        <f t="shared" si="341"/>
        <v>0</v>
      </c>
      <c r="BD504" s="28">
        <f t="shared" si="337"/>
        <v>0</v>
      </c>
      <c r="BE504" s="28">
        <f t="shared" si="342"/>
        <v>0</v>
      </c>
      <c r="BF504" s="28">
        <f t="shared" si="329"/>
        <v>0</v>
      </c>
      <c r="BG504" s="28">
        <f t="shared" si="330"/>
        <v>0</v>
      </c>
      <c r="BI504" s="66">
        <f t="shared" si="343"/>
        <v>0</v>
      </c>
      <c r="BJ504" s="66">
        <f t="shared" si="338"/>
        <v>0</v>
      </c>
      <c r="BK504" s="66">
        <f t="shared" si="344"/>
        <v>0</v>
      </c>
    </row>
    <row r="505" spans="1:63" hidden="1">
      <c r="A505" s="95"/>
      <c r="B505" s="1239"/>
      <c r="C505" s="1240"/>
      <c r="D505" s="1252"/>
      <c r="E505" s="1252"/>
      <c r="F505" s="1252"/>
      <c r="G505" s="1252"/>
      <c r="H505" s="1252"/>
      <c r="I505" s="1252"/>
      <c r="J505" s="1252"/>
      <c r="K505" s="1252"/>
      <c r="L505" s="1252"/>
      <c r="M505" s="1252"/>
      <c r="N505" s="1252"/>
      <c r="O505" s="1252"/>
      <c r="P505" s="1242"/>
      <c r="Q505" s="1242"/>
      <c r="R505" s="1243"/>
      <c r="S505" s="1242"/>
      <c r="T505" s="1242"/>
      <c r="U505" s="1244"/>
      <c r="V505" s="1245"/>
      <c r="W505" s="1245"/>
      <c r="X505" s="1245"/>
      <c r="Y505" s="1245"/>
      <c r="Z505" s="1245"/>
      <c r="AA505" s="1246"/>
      <c r="AB505" s="1247"/>
      <c r="AC505" s="1244"/>
      <c r="AD505" s="1248">
        <f t="shared" si="331"/>
        <v>0</v>
      </c>
      <c r="AE505" s="1248"/>
      <c r="AF505" s="1248"/>
      <c r="AG505" s="1248">
        <f t="shared" si="339"/>
        <v>0</v>
      </c>
      <c r="AH505" s="1248"/>
      <c r="AI505" s="1248"/>
      <c r="AJ505" s="1248">
        <f t="shared" si="332"/>
        <v>0</v>
      </c>
      <c r="AK505" s="1248"/>
      <c r="AL505" s="1248"/>
      <c r="AM505" s="1249">
        <f t="shared" si="333"/>
        <v>0</v>
      </c>
      <c r="AN505" s="1249"/>
      <c r="AO505" s="1249"/>
      <c r="AP505" s="1249"/>
      <c r="AQ505" s="1250">
        <f t="shared" si="334"/>
        <v>0</v>
      </c>
      <c r="AR505" s="1250"/>
      <c r="AS505" s="1250"/>
      <c r="AT505" s="1250">
        <f t="shared" si="335"/>
        <v>0</v>
      </c>
      <c r="AV505" s="74" t="str">
        <f t="shared" si="328"/>
        <v>GARAGE DOORS</v>
      </c>
      <c r="AW505" s="307"/>
      <c r="AX505" s="99"/>
      <c r="AY505" s="99"/>
      <c r="AZ505" s="305"/>
      <c r="BA505" s="28">
        <f t="shared" si="336"/>
        <v>0</v>
      </c>
      <c r="BB505" s="28">
        <f t="shared" si="340"/>
        <v>0</v>
      </c>
      <c r="BC505" s="28">
        <f t="shared" si="341"/>
        <v>0</v>
      </c>
      <c r="BD505" s="28">
        <f t="shared" si="337"/>
        <v>0</v>
      </c>
      <c r="BE505" s="28">
        <f t="shared" si="342"/>
        <v>0</v>
      </c>
      <c r="BF505" s="28">
        <f t="shared" si="329"/>
        <v>0</v>
      </c>
      <c r="BG505" s="28">
        <f t="shared" si="330"/>
        <v>0</v>
      </c>
      <c r="BI505" s="66">
        <f t="shared" si="343"/>
        <v>0</v>
      </c>
      <c r="BJ505" s="66">
        <f t="shared" si="338"/>
        <v>0</v>
      </c>
      <c r="BK505" s="66">
        <f t="shared" si="344"/>
        <v>0</v>
      </c>
    </row>
    <row r="506" spans="1:63" hidden="1">
      <c r="A506" s="95"/>
      <c r="B506" s="1239"/>
      <c r="C506" s="1240"/>
      <c r="D506" s="1252"/>
      <c r="E506" s="1252"/>
      <c r="F506" s="1252"/>
      <c r="G506" s="1252"/>
      <c r="H506" s="1252"/>
      <c r="I506" s="1252"/>
      <c r="J506" s="1252"/>
      <c r="K506" s="1252"/>
      <c r="L506" s="1252"/>
      <c r="M506" s="1252"/>
      <c r="N506" s="1252"/>
      <c r="O506" s="1252"/>
      <c r="P506" s="1242"/>
      <c r="Q506" s="1242"/>
      <c r="R506" s="1243"/>
      <c r="S506" s="1242"/>
      <c r="T506" s="1242"/>
      <c r="U506" s="1244"/>
      <c r="V506" s="1245"/>
      <c r="W506" s="1245"/>
      <c r="X506" s="1245"/>
      <c r="Y506" s="1245"/>
      <c r="Z506" s="1245"/>
      <c r="AA506" s="1246"/>
      <c r="AB506" s="1247"/>
      <c r="AC506" s="1244"/>
      <c r="AD506" s="1248">
        <f t="shared" si="331"/>
        <v>0</v>
      </c>
      <c r="AE506" s="1248"/>
      <c r="AF506" s="1248"/>
      <c r="AG506" s="1248">
        <f t="shared" si="339"/>
        <v>0</v>
      </c>
      <c r="AH506" s="1248"/>
      <c r="AI506" s="1248"/>
      <c r="AJ506" s="1248">
        <f t="shared" si="332"/>
        <v>0</v>
      </c>
      <c r="AK506" s="1248"/>
      <c r="AL506" s="1248"/>
      <c r="AM506" s="1249">
        <f t="shared" si="333"/>
        <v>0</v>
      </c>
      <c r="AN506" s="1249"/>
      <c r="AO506" s="1249"/>
      <c r="AP506" s="1249"/>
      <c r="AQ506" s="1250">
        <f t="shared" si="334"/>
        <v>0</v>
      </c>
      <c r="AR506" s="1250"/>
      <c r="AS506" s="1250"/>
      <c r="AT506" s="1250">
        <f t="shared" si="335"/>
        <v>0</v>
      </c>
      <c r="AV506" s="74" t="str">
        <f t="shared" si="328"/>
        <v>GARAGE DOORS</v>
      </c>
      <c r="AW506" s="307"/>
      <c r="AX506" s="99"/>
      <c r="AY506" s="99"/>
      <c r="AZ506" s="305"/>
      <c r="BA506" s="28">
        <f t="shared" si="336"/>
        <v>0</v>
      </c>
      <c r="BB506" s="28">
        <f t="shared" si="340"/>
        <v>0</v>
      </c>
      <c r="BC506" s="28">
        <f t="shared" si="341"/>
        <v>0</v>
      </c>
      <c r="BD506" s="28">
        <f t="shared" si="337"/>
        <v>0</v>
      </c>
      <c r="BE506" s="28">
        <f t="shared" si="342"/>
        <v>0</v>
      </c>
      <c r="BF506" s="28">
        <f t="shared" si="329"/>
        <v>0</v>
      </c>
      <c r="BG506" s="28">
        <f t="shared" si="330"/>
        <v>0</v>
      </c>
      <c r="BI506" s="66">
        <f t="shared" si="343"/>
        <v>0</v>
      </c>
      <c r="BJ506" s="66">
        <f t="shared" si="338"/>
        <v>0</v>
      </c>
      <c r="BK506" s="66">
        <f t="shared" si="344"/>
        <v>0</v>
      </c>
    </row>
    <row r="507" spans="1:63" hidden="1">
      <c r="A507" s="95"/>
      <c r="B507" s="1251"/>
      <c r="C507" s="1251"/>
      <c r="D507" s="1252"/>
      <c r="E507" s="1252"/>
      <c r="F507" s="1252"/>
      <c r="G507" s="1252"/>
      <c r="H507" s="1252"/>
      <c r="I507" s="1252"/>
      <c r="J507" s="1252"/>
      <c r="K507" s="1252"/>
      <c r="L507" s="1252"/>
      <c r="M507" s="1252"/>
      <c r="N507" s="1252"/>
      <c r="O507" s="1252"/>
      <c r="P507" s="1242"/>
      <c r="Q507" s="1242"/>
      <c r="R507" s="1243"/>
      <c r="S507" s="1242"/>
      <c r="T507" s="1242"/>
      <c r="U507" s="1244"/>
      <c r="V507" s="1245"/>
      <c r="W507" s="1245"/>
      <c r="X507" s="1245"/>
      <c r="Y507" s="1245"/>
      <c r="Z507" s="1245"/>
      <c r="AA507" s="1246"/>
      <c r="AB507" s="1247"/>
      <c r="AC507" s="1244"/>
      <c r="AD507" s="1248">
        <f t="shared" si="331"/>
        <v>0</v>
      </c>
      <c r="AE507" s="1248"/>
      <c r="AF507" s="1248"/>
      <c r="AG507" s="1248">
        <f t="shared" si="339"/>
        <v>0</v>
      </c>
      <c r="AH507" s="1248"/>
      <c r="AI507" s="1248"/>
      <c r="AJ507" s="1248">
        <f t="shared" si="332"/>
        <v>0</v>
      </c>
      <c r="AK507" s="1248"/>
      <c r="AL507" s="1248"/>
      <c r="AM507" s="1249">
        <f t="shared" si="333"/>
        <v>0</v>
      </c>
      <c r="AN507" s="1249"/>
      <c r="AO507" s="1249"/>
      <c r="AP507" s="1249"/>
      <c r="AQ507" s="1250">
        <f t="shared" si="334"/>
        <v>0</v>
      </c>
      <c r="AR507" s="1250"/>
      <c r="AS507" s="1250"/>
      <c r="AT507" s="1250">
        <f t="shared" si="335"/>
        <v>0</v>
      </c>
      <c r="AV507" s="74" t="str">
        <f t="shared" si="328"/>
        <v>GARAGE DOORS</v>
      </c>
      <c r="AW507" s="307"/>
      <c r="AX507" s="99"/>
      <c r="AY507" s="99"/>
      <c r="AZ507" s="305"/>
      <c r="BA507" s="28">
        <f t="shared" si="336"/>
        <v>0</v>
      </c>
      <c r="BB507" s="28">
        <f t="shared" si="340"/>
        <v>0</v>
      </c>
      <c r="BC507" s="28">
        <f t="shared" si="341"/>
        <v>0</v>
      </c>
      <c r="BD507" s="28">
        <f t="shared" si="337"/>
        <v>0</v>
      </c>
      <c r="BE507" s="28">
        <f t="shared" si="342"/>
        <v>0</v>
      </c>
      <c r="BF507" s="28">
        <f t="shared" si="329"/>
        <v>0</v>
      </c>
      <c r="BG507" s="28">
        <f t="shared" si="330"/>
        <v>0</v>
      </c>
      <c r="BI507" s="66">
        <f t="shared" si="343"/>
        <v>0</v>
      </c>
      <c r="BJ507" s="66">
        <f t="shared" si="338"/>
        <v>0</v>
      </c>
      <c r="BK507" s="66">
        <f t="shared" si="344"/>
        <v>0</v>
      </c>
    </row>
    <row r="508" spans="1:63" hidden="1">
      <c r="A508" s="95"/>
      <c r="B508" s="1239"/>
      <c r="C508" s="1240"/>
      <c r="D508" s="1252"/>
      <c r="E508" s="1252"/>
      <c r="F508" s="1252"/>
      <c r="G508" s="1252"/>
      <c r="H508" s="1252"/>
      <c r="I508" s="1252"/>
      <c r="J508" s="1252"/>
      <c r="K508" s="1252"/>
      <c r="L508" s="1252"/>
      <c r="M508" s="1252"/>
      <c r="N508" s="1252"/>
      <c r="O508" s="1252"/>
      <c r="P508" s="1242"/>
      <c r="Q508" s="1242"/>
      <c r="R508" s="1243"/>
      <c r="S508" s="1242"/>
      <c r="T508" s="1242"/>
      <c r="U508" s="1244"/>
      <c r="V508" s="1245"/>
      <c r="W508" s="1245"/>
      <c r="X508" s="1245"/>
      <c r="Y508" s="1245"/>
      <c r="Z508" s="1245"/>
      <c r="AA508" s="1246"/>
      <c r="AB508" s="1247"/>
      <c r="AC508" s="1244"/>
      <c r="AD508" s="1248">
        <f t="shared" si="331"/>
        <v>0</v>
      </c>
      <c r="AE508" s="1248"/>
      <c r="AF508" s="1248"/>
      <c r="AG508" s="1248">
        <f t="shared" si="339"/>
        <v>0</v>
      </c>
      <c r="AH508" s="1248"/>
      <c r="AI508" s="1248"/>
      <c r="AJ508" s="1248">
        <f t="shared" si="332"/>
        <v>0</v>
      </c>
      <c r="AK508" s="1248"/>
      <c r="AL508" s="1248"/>
      <c r="AM508" s="1249">
        <f t="shared" si="333"/>
        <v>0</v>
      </c>
      <c r="AN508" s="1249"/>
      <c r="AO508" s="1249"/>
      <c r="AP508" s="1249"/>
      <c r="AQ508" s="1250">
        <f t="shared" si="334"/>
        <v>0</v>
      </c>
      <c r="AR508" s="1250"/>
      <c r="AS508" s="1250"/>
      <c r="AT508" s="1250">
        <f t="shared" si="335"/>
        <v>0</v>
      </c>
      <c r="AV508" s="74" t="str">
        <f t="shared" si="328"/>
        <v>GARAGE DOORS</v>
      </c>
      <c r="AW508" s="307"/>
      <c r="AX508" s="99"/>
      <c r="AY508" s="99"/>
      <c r="AZ508" s="305"/>
      <c r="BA508" s="28">
        <f t="shared" si="336"/>
        <v>0</v>
      </c>
      <c r="BB508" s="28">
        <f t="shared" si="340"/>
        <v>0</v>
      </c>
      <c r="BC508" s="28">
        <f t="shared" si="341"/>
        <v>0</v>
      </c>
      <c r="BD508" s="28">
        <f t="shared" si="337"/>
        <v>0</v>
      </c>
      <c r="BE508" s="28">
        <f t="shared" si="342"/>
        <v>0</v>
      </c>
      <c r="BF508" s="28">
        <f t="shared" si="329"/>
        <v>0</v>
      </c>
      <c r="BG508" s="28">
        <f t="shared" si="330"/>
        <v>0</v>
      </c>
      <c r="BI508" s="66">
        <f t="shared" si="343"/>
        <v>0</v>
      </c>
      <c r="BJ508" s="66">
        <f t="shared" si="338"/>
        <v>0</v>
      </c>
      <c r="BK508" s="66">
        <f t="shared" si="344"/>
        <v>0</v>
      </c>
    </row>
    <row r="509" spans="1:63" hidden="1">
      <c r="A509" s="95"/>
      <c r="B509" s="1239"/>
      <c r="C509" s="1240"/>
      <c r="D509" s="1252"/>
      <c r="E509" s="1252"/>
      <c r="F509" s="1252"/>
      <c r="G509" s="1252"/>
      <c r="H509" s="1252"/>
      <c r="I509" s="1252"/>
      <c r="J509" s="1252"/>
      <c r="K509" s="1252"/>
      <c r="L509" s="1252"/>
      <c r="M509" s="1252"/>
      <c r="N509" s="1252"/>
      <c r="O509" s="1252"/>
      <c r="P509" s="1242"/>
      <c r="Q509" s="1242"/>
      <c r="R509" s="1243"/>
      <c r="S509" s="1242"/>
      <c r="T509" s="1242"/>
      <c r="U509" s="1244"/>
      <c r="V509" s="1245"/>
      <c r="W509" s="1245"/>
      <c r="X509" s="1245"/>
      <c r="Y509" s="1245"/>
      <c r="Z509" s="1245"/>
      <c r="AA509" s="1246"/>
      <c r="AB509" s="1247"/>
      <c r="AC509" s="1244"/>
      <c r="AD509" s="1248">
        <f t="shared" si="331"/>
        <v>0</v>
      </c>
      <c r="AE509" s="1248"/>
      <c r="AF509" s="1248"/>
      <c r="AG509" s="1248">
        <f t="shared" si="339"/>
        <v>0</v>
      </c>
      <c r="AH509" s="1248"/>
      <c r="AI509" s="1248"/>
      <c r="AJ509" s="1248">
        <f t="shared" si="332"/>
        <v>0</v>
      </c>
      <c r="AK509" s="1248"/>
      <c r="AL509" s="1248"/>
      <c r="AM509" s="1249">
        <f t="shared" si="333"/>
        <v>0</v>
      </c>
      <c r="AN509" s="1249"/>
      <c r="AO509" s="1249"/>
      <c r="AP509" s="1249"/>
      <c r="AQ509" s="1250">
        <f t="shared" si="334"/>
        <v>0</v>
      </c>
      <c r="AR509" s="1250"/>
      <c r="AS509" s="1250"/>
      <c r="AT509" s="1250">
        <f t="shared" si="335"/>
        <v>0</v>
      </c>
      <c r="AV509" s="74" t="str">
        <f t="shared" si="328"/>
        <v>GARAGE DOORS</v>
      </c>
      <c r="AW509" s="307"/>
      <c r="AX509" s="99"/>
      <c r="AY509" s="99"/>
      <c r="AZ509" s="305"/>
      <c r="BA509" s="28">
        <f t="shared" si="336"/>
        <v>0</v>
      </c>
      <c r="BB509" s="28">
        <f t="shared" si="340"/>
        <v>0</v>
      </c>
      <c r="BC509" s="28">
        <f t="shared" si="341"/>
        <v>0</v>
      </c>
      <c r="BD509" s="28">
        <f t="shared" si="337"/>
        <v>0</v>
      </c>
      <c r="BE509" s="28">
        <f t="shared" si="342"/>
        <v>0</v>
      </c>
      <c r="BF509" s="28">
        <f t="shared" si="329"/>
        <v>0</v>
      </c>
      <c r="BG509" s="28">
        <f t="shared" si="330"/>
        <v>0</v>
      </c>
      <c r="BI509" s="66">
        <f t="shared" si="343"/>
        <v>0</v>
      </c>
      <c r="BJ509" s="66">
        <f t="shared" si="338"/>
        <v>0</v>
      </c>
      <c r="BK509" s="66">
        <f t="shared" si="344"/>
        <v>0</v>
      </c>
    </row>
    <row r="510" spans="1:63" hidden="1">
      <c r="A510" s="95"/>
      <c r="B510" s="1239"/>
      <c r="C510" s="1240"/>
      <c r="D510" s="1252"/>
      <c r="E510" s="1252"/>
      <c r="F510" s="1252"/>
      <c r="G510" s="1252"/>
      <c r="H510" s="1252"/>
      <c r="I510" s="1252"/>
      <c r="J510" s="1252"/>
      <c r="K510" s="1252"/>
      <c r="L510" s="1252"/>
      <c r="M510" s="1252"/>
      <c r="N510" s="1252"/>
      <c r="O510" s="1252"/>
      <c r="P510" s="1242"/>
      <c r="Q510" s="1242"/>
      <c r="R510" s="1243"/>
      <c r="S510" s="1242"/>
      <c r="T510" s="1242"/>
      <c r="U510" s="1244"/>
      <c r="V510" s="1245"/>
      <c r="W510" s="1245"/>
      <c r="X510" s="1245"/>
      <c r="Y510" s="1245"/>
      <c r="Z510" s="1245"/>
      <c r="AA510" s="1246"/>
      <c r="AB510" s="1247"/>
      <c r="AC510" s="1244"/>
      <c r="AD510" s="1248">
        <f t="shared" si="331"/>
        <v>0</v>
      </c>
      <c r="AE510" s="1248"/>
      <c r="AF510" s="1248"/>
      <c r="AG510" s="1248">
        <f t="shared" si="339"/>
        <v>0</v>
      </c>
      <c r="AH510" s="1248"/>
      <c r="AI510" s="1248"/>
      <c r="AJ510" s="1248">
        <f t="shared" si="332"/>
        <v>0</v>
      </c>
      <c r="AK510" s="1248"/>
      <c r="AL510" s="1248"/>
      <c r="AM510" s="1249">
        <f t="shared" si="333"/>
        <v>0</v>
      </c>
      <c r="AN510" s="1249"/>
      <c r="AO510" s="1249"/>
      <c r="AP510" s="1249"/>
      <c r="AQ510" s="1250">
        <f t="shared" si="334"/>
        <v>0</v>
      </c>
      <c r="AR510" s="1250"/>
      <c r="AS510" s="1250"/>
      <c r="AT510" s="1250">
        <f t="shared" si="335"/>
        <v>0</v>
      </c>
      <c r="AV510" s="74" t="str">
        <f t="shared" si="328"/>
        <v>GARAGE DOORS</v>
      </c>
      <c r="AW510" s="307"/>
      <c r="AX510" s="99"/>
      <c r="AY510" s="99"/>
      <c r="AZ510" s="305"/>
      <c r="BA510" s="28">
        <f t="shared" si="336"/>
        <v>0</v>
      </c>
      <c r="BB510" s="28">
        <f t="shared" si="340"/>
        <v>0</v>
      </c>
      <c r="BC510" s="28">
        <f t="shared" si="341"/>
        <v>0</v>
      </c>
      <c r="BD510" s="28">
        <f t="shared" si="337"/>
        <v>0</v>
      </c>
      <c r="BE510" s="28">
        <f t="shared" si="342"/>
        <v>0</v>
      </c>
      <c r="BF510" s="28">
        <f t="shared" si="329"/>
        <v>0</v>
      </c>
      <c r="BG510" s="28">
        <f t="shared" si="330"/>
        <v>0</v>
      </c>
      <c r="BI510" s="66">
        <f t="shared" si="343"/>
        <v>0</v>
      </c>
      <c r="BJ510" s="66">
        <f t="shared" si="338"/>
        <v>0</v>
      </c>
      <c r="BK510" s="66">
        <f t="shared" si="344"/>
        <v>0</v>
      </c>
    </row>
    <row r="511" spans="1:63" hidden="1">
      <c r="A511" s="95"/>
      <c r="B511" s="1239"/>
      <c r="C511" s="1240"/>
      <c r="D511" s="1252"/>
      <c r="E511" s="1252"/>
      <c r="F511" s="1252"/>
      <c r="G511" s="1252"/>
      <c r="H511" s="1252"/>
      <c r="I511" s="1252"/>
      <c r="J511" s="1252"/>
      <c r="K511" s="1252"/>
      <c r="L511" s="1252"/>
      <c r="M511" s="1252"/>
      <c r="N511" s="1252"/>
      <c r="O511" s="1252"/>
      <c r="P511" s="1242"/>
      <c r="Q511" s="1242"/>
      <c r="R511" s="1243"/>
      <c r="S511" s="1242"/>
      <c r="T511" s="1242"/>
      <c r="U511" s="1244"/>
      <c r="V511" s="1245"/>
      <c r="W511" s="1245"/>
      <c r="X511" s="1245"/>
      <c r="Y511" s="1245"/>
      <c r="Z511" s="1245"/>
      <c r="AA511" s="1246"/>
      <c r="AB511" s="1247"/>
      <c r="AC511" s="1244"/>
      <c r="AD511" s="1248">
        <f t="shared" si="331"/>
        <v>0</v>
      </c>
      <c r="AE511" s="1248"/>
      <c r="AF511" s="1248"/>
      <c r="AG511" s="1248">
        <f t="shared" si="339"/>
        <v>0</v>
      </c>
      <c r="AH511" s="1248"/>
      <c r="AI511" s="1248"/>
      <c r="AJ511" s="1248">
        <f t="shared" si="332"/>
        <v>0</v>
      </c>
      <c r="AK511" s="1248"/>
      <c r="AL511" s="1248"/>
      <c r="AM511" s="1249">
        <f t="shared" si="333"/>
        <v>0</v>
      </c>
      <c r="AN511" s="1249"/>
      <c r="AO511" s="1249"/>
      <c r="AP511" s="1249"/>
      <c r="AQ511" s="1250">
        <f t="shared" si="334"/>
        <v>0</v>
      </c>
      <c r="AR511" s="1250"/>
      <c r="AS511" s="1250"/>
      <c r="AT511" s="1250">
        <f t="shared" si="335"/>
        <v>0</v>
      </c>
      <c r="AV511" s="74" t="str">
        <f t="shared" si="328"/>
        <v>GARAGE DOORS</v>
      </c>
      <c r="AW511" s="307"/>
      <c r="AX511" s="99"/>
      <c r="AY511" s="99"/>
      <c r="AZ511" s="305"/>
      <c r="BA511" s="28">
        <f t="shared" si="336"/>
        <v>0</v>
      </c>
      <c r="BB511" s="28">
        <f t="shared" si="340"/>
        <v>0</v>
      </c>
      <c r="BC511" s="28">
        <f t="shared" si="341"/>
        <v>0</v>
      </c>
      <c r="BD511" s="28">
        <f t="shared" si="337"/>
        <v>0</v>
      </c>
      <c r="BE511" s="28">
        <f>SUM(BA511:BC511)</f>
        <v>0</v>
      </c>
      <c r="BF511" s="28">
        <f t="shared" si="329"/>
        <v>0</v>
      </c>
      <c r="BG511" s="28">
        <f t="shared" si="330"/>
        <v>0</v>
      </c>
      <c r="BI511" s="66">
        <f t="shared" si="343"/>
        <v>0</v>
      </c>
      <c r="BJ511" s="66">
        <f t="shared" si="338"/>
        <v>0</v>
      </c>
      <c r="BK511" s="66">
        <f t="shared" si="344"/>
        <v>0</v>
      </c>
    </row>
    <row r="512" spans="1:63" hidden="1">
      <c r="A512" s="95"/>
      <c r="B512" s="1239"/>
      <c r="C512" s="1240"/>
      <c r="D512" s="1252"/>
      <c r="E512" s="1252"/>
      <c r="F512" s="1252"/>
      <c r="G512" s="1252"/>
      <c r="H512" s="1252"/>
      <c r="I512" s="1252"/>
      <c r="J512" s="1252"/>
      <c r="K512" s="1252"/>
      <c r="L512" s="1252"/>
      <c r="M512" s="1252"/>
      <c r="N512" s="1252"/>
      <c r="O512" s="1252"/>
      <c r="P512" s="1242"/>
      <c r="Q512" s="1242"/>
      <c r="R512" s="1243"/>
      <c r="S512" s="1242"/>
      <c r="T512" s="1242"/>
      <c r="U512" s="1244"/>
      <c r="V512" s="1245"/>
      <c r="W512" s="1245"/>
      <c r="X512" s="1245"/>
      <c r="Y512" s="1245"/>
      <c r="Z512" s="1245"/>
      <c r="AA512" s="1246"/>
      <c r="AB512" s="1247"/>
      <c r="AC512" s="1244"/>
      <c r="AD512" s="1248">
        <f t="shared" si="331"/>
        <v>0</v>
      </c>
      <c r="AE512" s="1248"/>
      <c r="AF512" s="1248"/>
      <c r="AG512" s="1248">
        <f t="shared" si="339"/>
        <v>0</v>
      </c>
      <c r="AH512" s="1248"/>
      <c r="AI512" s="1248"/>
      <c r="AJ512" s="1248">
        <f t="shared" si="332"/>
        <v>0</v>
      </c>
      <c r="AK512" s="1248"/>
      <c r="AL512" s="1248"/>
      <c r="AM512" s="1249">
        <f t="shared" si="333"/>
        <v>0</v>
      </c>
      <c r="AN512" s="1249"/>
      <c r="AO512" s="1249"/>
      <c r="AP512" s="1249"/>
      <c r="AQ512" s="1250">
        <f t="shared" si="334"/>
        <v>0</v>
      </c>
      <c r="AR512" s="1250"/>
      <c r="AS512" s="1250"/>
      <c r="AT512" s="1250">
        <f t="shared" si="335"/>
        <v>0</v>
      </c>
      <c r="AV512" s="74" t="str">
        <f t="shared" si="328"/>
        <v>GARAGE DOORS</v>
      </c>
      <c r="AW512" s="307"/>
      <c r="AX512" s="99"/>
      <c r="AY512" s="99"/>
      <c r="AZ512" s="305"/>
      <c r="BA512" s="28">
        <f t="shared" si="336"/>
        <v>0</v>
      </c>
      <c r="BB512" s="28">
        <f t="shared" si="340"/>
        <v>0</v>
      </c>
      <c r="BC512" s="28">
        <f t="shared" si="341"/>
        <v>0</v>
      </c>
      <c r="BD512" s="28">
        <f t="shared" si="337"/>
        <v>0</v>
      </c>
      <c r="BE512" s="28">
        <f>SUM(BA512:BC512)</f>
        <v>0</v>
      </c>
      <c r="BF512" s="28">
        <f t="shared" si="329"/>
        <v>0</v>
      </c>
      <c r="BG512" s="28">
        <f t="shared" si="330"/>
        <v>0</v>
      </c>
      <c r="BI512" s="66">
        <f t="shared" si="343"/>
        <v>0</v>
      </c>
      <c r="BJ512" s="66">
        <f t="shared" si="338"/>
        <v>0</v>
      </c>
      <c r="BK512" s="66">
        <f t="shared" si="344"/>
        <v>0</v>
      </c>
    </row>
    <row r="513" spans="1:63" hidden="1">
      <c r="A513" s="95"/>
      <c r="B513" s="1239"/>
      <c r="C513" s="1240"/>
      <c r="D513" s="1252"/>
      <c r="E513" s="1252"/>
      <c r="F513" s="1252"/>
      <c r="G513" s="1252"/>
      <c r="H513" s="1252"/>
      <c r="I513" s="1252"/>
      <c r="J513" s="1252"/>
      <c r="K513" s="1252"/>
      <c r="L513" s="1252"/>
      <c r="M513" s="1252"/>
      <c r="N513" s="1252"/>
      <c r="O513" s="1252"/>
      <c r="P513" s="1242"/>
      <c r="Q513" s="1242"/>
      <c r="R513" s="1243"/>
      <c r="S513" s="1242"/>
      <c r="T513" s="1242"/>
      <c r="U513" s="1244"/>
      <c r="V513" s="1245"/>
      <c r="W513" s="1245"/>
      <c r="X513" s="1245"/>
      <c r="Y513" s="1245"/>
      <c r="Z513" s="1245"/>
      <c r="AA513" s="1246"/>
      <c r="AB513" s="1247"/>
      <c r="AC513" s="1244"/>
      <c r="AD513" s="1248">
        <f t="shared" ref="AD513:AD532" si="345">((P513*U513)-AM513)</f>
        <v>0</v>
      </c>
      <c r="AE513" s="1248"/>
      <c r="AF513" s="1248"/>
      <c r="AG513" s="1248">
        <f t="shared" si="339"/>
        <v>0</v>
      </c>
      <c r="AH513" s="1248"/>
      <c r="AI513" s="1248"/>
      <c r="AJ513" s="1248">
        <f t="shared" ref="AJ513:AJ532" si="346">P513*AA513</f>
        <v>0</v>
      </c>
      <c r="AK513" s="1248"/>
      <c r="AL513" s="1248"/>
      <c r="AM513" s="1249">
        <f t="shared" si="333"/>
        <v>0</v>
      </c>
      <c r="AN513" s="1249"/>
      <c r="AO513" s="1249"/>
      <c r="AP513" s="1249"/>
      <c r="AQ513" s="1250">
        <f t="shared" ref="AQ513:AQ532" si="347">SUM(AD513:AL513)</f>
        <v>0</v>
      </c>
      <c r="AR513" s="1250"/>
      <c r="AS513" s="1250"/>
      <c r="AT513" s="1250">
        <f t="shared" ref="AT513:AT532" si="348">SUM(AD513:AL513)</f>
        <v>0</v>
      </c>
      <c r="AV513" s="74" t="str">
        <f t="shared" si="328"/>
        <v>GARAGE DOORS</v>
      </c>
      <c r="AW513" s="307"/>
      <c r="AX513" s="99"/>
      <c r="AY513" s="99"/>
      <c r="AZ513" s="305"/>
      <c r="BA513" s="28">
        <f t="shared" ref="BA513:BA532" si="349">AD513</f>
        <v>0</v>
      </c>
      <c r="BB513" s="28">
        <f>AG513</f>
        <v>0</v>
      </c>
      <c r="BC513" s="28">
        <f>AJ513</f>
        <v>0</v>
      </c>
      <c r="BD513" s="28">
        <f t="shared" ref="BD513:BD532" si="350">IF(B513="x",1,0)</f>
        <v>0</v>
      </c>
      <c r="BE513" s="28">
        <f>SUM(BA513:BC513)</f>
        <v>0</v>
      </c>
      <c r="BF513" s="28">
        <f t="shared" ref="BF513:BF532" si="351">AQ513</f>
        <v>0</v>
      </c>
      <c r="BG513" s="28">
        <f t="shared" ref="BG513:BG532" si="352">AM513</f>
        <v>0</v>
      </c>
      <c r="BI513" s="66">
        <f>AD513</f>
        <v>0</v>
      </c>
      <c r="BJ513" s="66">
        <f t="shared" ref="BJ513:BJ532" si="353">AM513</f>
        <v>0</v>
      </c>
      <c r="BK513" s="66">
        <f>BJ513+BI513</f>
        <v>0</v>
      </c>
    </row>
    <row r="514" spans="1:63" hidden="1">
      <c r="A514" s="95"/>
      <c r="B514" s="1239"/>
      <c r="C514" s="1240"/>
      <c r="D514" s="1252"/>
      <c r="E514" s="1252"/>
      <c r="F514" s="1252"/>
      <c r="G514" s="1252"/>
      <c r="H514" s="1252"/>
      <c r="I514" s="1252"/>
      <c r="J514" s="1252"/>
      <c r="K514" s="1252"/>
      <c r="L514" s="1252"/>
      <c r="M514" s="1252"/>
      <c r="N514" s="1252"/>
      <c r="O514" s="1252"/>
      <c r="P514" s="1242"/>
      <c r="Q514" s="1242"/>
      <c r="R514" s="1243"/>
      <c r="S514" s="1242"/>
      <c r="T514" s="1242"/>
      <c r="U514" s="1244"/>
      <c r="V514" s="1245"/>
      <c r="W514" s="1245"/>
      <c r="X514" s="1245"/>
      <c r="Y514" s="1245"/>
      <c r="Z514" s="1245"/>
      <c r="AA514" s="1246"/>
      <c r="AB514" s="1247"/>
      <c r="AC514" s="1244"/>
      <c r="AD514" s="1248">
        <f t="shared" si="345"/>
        <v>0</v>
      </c>
      <c r="AE514" s="1248"/>
      <c r="AF514" s="1248"/>
      <c r="AG514" s="1248">
        <f t="shared" si="339"/>
        <v>0</v>
      </c>
      <c r="AH514" s="1248"/>
      <c r="AI514" s="1248"/>
      <c r="AJ514" s="1248">
        <f t="shared" si="346"/>
        <v>0</v>
      </c>
      <c r="AK514" s="1248"/>
      <c r="AL514" s="1248"/>
      <c r="AM514" s="1249">
        <f t="shared" si="333"/>
        <v>0</v>
      </c>
      <c r="AN514" s="1249"/>
      <c r="AO514" s="1249"/>
      <c r="AP514" s="1249"/>
      <c r="AQ514" s="1250">
        <f t="shared" si="347"/>
        <v>0</v>
      </c>
      <c r="AR514" s="1250"/>
      <c r="AS514" s="1250"/>
      <c r="AT514" s="1250">
        <f t="shared" si="348"/>
        <v>0</v>
      </c>
      <c r="AV514" s="74" t="str">
        <f t="shared" si="328"/>
        <v>GARAGE DOORS</v>
      </c>
      <c r="AW514" s="307"/>
      <c r="AX514" s="99"/>
      <c r="AY514" s="99"/>
      <c r="AZ514" s="305"/>
      <c r="BA514" s="28">
        <f t="shared" si="349"/>
        <v>0</v>
      </c>
      <c r="BB514" s="28">
        <f t="shared" ref="BB514:BB532" si="354">AG514</f>
        <v>0</v>
      </c>
      <c r="BC514" s="28">
        <f t="shared" ref="BC514:BC532" si="355">AJ514</f>
        <v>0</v>
      </c>
      <c r="BD514" s="28">
        <f t="shared" si="350"/>
        <v>0</v>
      </c>
      <c r="BE514" s="28">
        <f t="shared" ref="BE514:BE530" si="356">SUM(BA514:BC514)</f>
        <v>0</v>
      </c>
      <c r="BF514" s="28">
        <f t="shared" si="351"/>
        <v>0</v>
      </c>
      <c r="BG514" s="28">
        <f t="shared" si="352"/>
        <v>0</v>
      </c>
      <c r="BI514" s="66">
        <f t="shared" ref="BI514:BI532" si="357">AD514</f>
        <v>0</v>
      </c>
      <c r="BJ514" s="66">
        <f t="shared" si="353"/>
        <v>0</v>
      </c>
      <c r="BK514" s="66">
        <f t="shared" ref="BK514:BK532" si="358">BJ514+BI514</f>
        <v>0</v>
      </c>
    </row>
    <row r="515" spans="1:63" hidden="1">
      <c r="A515" s="95"/>
      <c r="B515" s="1251"/>
      <c r="C515" s="1251"/>
      <c r="D515" s="1252"/>
      <c r="E515" s="1252"/>
      <c r="F515" s="1252"/>
      <c r="G515" s="1252"/>
      <c r="H515" s="1252"/>
      <c r="I515" s="1252"/>
      <c r="J515" s="1252"/>
      <c r="K515" s="1252"/>
      <c r="L515" s="1252"/>
      <c r="M515" s="1252"/>
      <c r="N515" s="1252"/>
      <c r="O515" s="1252"/>
      <c r="P515" s="1242"/>
      <c r="Q515" s="1242"/>
      <c r="R515" s="1243"/>
      <c r="S515" s="1242"/>
      <c r="T515" s="1242"/>
      <c r="U515" s="1244"/>
      <c r="V515" s="1245"/>
      <c r="W515" s="1245"/>
      <c r="X515" s="1245"/>
      <c r="Y515" s="1245"/>
      <c r="Z515" s="1245"/>
      <c r="AA515" s="1246"/>
      <c r="AB515" s="1247"/>
      <c r="AC515" s="1244"/>
      <c r="AD515" s="1248">
        <f t="shared" si="345"/>
        <v>0</v>
      </c>
      <c r="AE515" s="1248"/>
      <c r="AF515" s="1248"/>
      <c r="AG515" s="1248">
        <f t="shared" si="339"/>
        <v>0</v>
      </c>
      <c r="AH515" s="1248"/>
      <c r="AI515" s="1248"/>
      <c r="AJ515" s="1248">
        <f t="shared" si="346"/>
        <v>0</v>
      </c>
      <c r="AK515" s="1248"/>
      <c r="AL515" s="1248"/>
      <c r="AM515" s="1249">
        <f t="shared" si="333"/>
        <v>0</v>
      </c>
      <c r="AN515" s="1249"/>
      <c r="AO515" s="1249"/>
      <c r="AP515" s="1249"/>
      <c r="AQ515" s="1250">
        <f t="shared" si="347"/>
        <v>0</v>
      </c>
      <c r="AR515" s="1250"/>
      <c r="AS515" s="1250"/>
      <c r="AT515" s="1250">
        <f t="shared" si="348"/>
        <v>0</v>
      </c>
      <c r="AV515" s="74" t="str">
        <f t="shared" si="328"/>
        <v>GARAGE DOORS</v>
      </c>
      <c r="AW515" s="307"/>
      <c r="AX515" s="99"/>
      <c r="AY515" s="99"/>
      <c r="AZ515" s="305"/>
      <c r="BA515" s="28">
        <f t="shared" si="349"/>
        <v>0</v>
      </c>
      <c r="BB515" s="28">
        <f t="shared" si="354"/>
        <v>0</v>
      </c>
      <c r="BC515" s="28">
        <f t="shared" si="355"/>
        <v>0</v>
      </c>
      <c r="BD515" s="28">
        <f t="shared" si="350"/>
        <v>0</v>
      </c>
      <c r="BE515" s="28">
        <f t="shared" si="356"/>
        <v>0</v>
      </c>
      <c r="BF515" s="28">
        <f t="shared" si="351"/>
        <v>0</v>
      </c>
      <c r="BG515" s="28">
        <f t="shared" si="352"/>
        <v>0</v>
      </c>
      <c r="BI515" s="66">
        <f t="shared" si="357"/>
        <v>0</v>
      </c>
      <c r="BJ515" s="66">
        <f t="shared" si="353"/>
        <v>0</v>
      </c>
      <c r="BK515" s="66">
        <f t="shared" si="358"/>
        <v>0</v>
      </c>
    </row>
    <row r="516" spans="1:63" hidden="1">
      <c r="A516" s="95"/>
      <c r="B516" s="1251"/>
      <c r="C516" s="1251"/>
      <c r="D516" s="1252"/>
      <c r="E516" s="1252"/>
      <c r="F516" s="1252"/>
      <c r="G516" s="1252"/>
      <c r="H516" s="1252"/>
      <c r="I516" s="1252"/>
      <c r="J516" s="1252"/>
      <c r="K516" s="1252"/>
      <c r="L516" s="1252"/>
      <c r="M516" s="1252"/>
      <c r="N516" s="1252"/>
      <c r="O516" s="1252"/>
      <c r="P516" s="1242"/>
      <c r="Q516" s="1242"/>
      <c r="R516" s="1243"/>
      <c r="S516" s="1242"/>
      <c r="T516" s="1242"/>
      <c r="U516" s="1244"/>
      <c r="V516" s="1245"/>
      <c r="W516" s="1245"/>
      <c r="X516" s="1245"/>
      <c r="Y516" s="1245"/>
      <c r="Z516" s="1245"/>
      <c r="AA516" s="1246"/>
      <c r="AB516" s="1247"/>
      <c r="AC516" s="1244"/>
      <c r="AD516" s="1248">
        <f t="shared" si="345"/>
        <v>0</v>
      </c>
      <c r="AE516" s="1248"/>
      <c r="AF516" s="1248"/>
      <c r="AG516" s="1248">
        <f t="shared" si="339"/>
        <v>0</v>
      </c>
      <c r="AH516" s="1248"/>
      <c r="AI516" s="1248"/>
      <c r="AJ516" s="1248">
        <f t="shared" si="346"/>
        <v>0</v>
      </c>
      <c r="AK516" s="1248"/>
      <c r="AL516" s="1248"/>
      <c r="AM516" s="1249">
        <f t="shared" si="333"/>
        <v>0</v>
      </c>
      <c r="AN516" s="1249"/>
      <c r="AO516" s="1249"/>
      <c r="AP516" s="1249"/>
      <c r="AQ516" s="1250">
        <f t="shared" si="347"/>
        <v>0</v>
      </c>
      <c r="AR516" s="1250"/>
      <c r="AS516" s="1250"/>
      <c r="AT516" s="1250">
        <f t="shared" si="348"/>
        <v>0</v>
      </c>
      <c r="AV516" s="74" t="str">
        <f t="shared" si="328"/>
        <v>GARAGE DOORS</v>
      </c>
      <c r="AW516" s="307"/>
      <c r="AX516" s="99"/>
      <c r="AY516" s="99"/>
      <c r="AZ516" s="305"/>
      <c r="BA516" s="28">
        <f t="shared" si="349"/>
        <v>0</v>
      </c>
      <c r="BB516" s="28">
        <f t="shared" si="354"/>
        <v>0</v>
      </c>
      <c r="BC516" s="28">
        <f t="shared" si="355"/>
        <v>0</v>
      </c>
      <c r="BD516" s="28">
        <f t="shared" si="350"/>
        <v>0</v>
      </c>
      <c r="BE516" s="28">
        <f t="shared" si="356"/>
        <v>0</v>
      </c>
      <c r="BF516" s="28">
        <f t="shared" si="351"/>
        <v>0</v>
      </c>
      <c r="BG516" s="28">
        <f t="shared" si="352"/>
        <v>0</v>
      </c>
      <c r="BI516" s="66">
        <f t="shared" si="357"/>
        <v>0</v>
      </c>
      <c r="BJ516" s="66">
        <f t="shared" si="353"/>
        <v>0</v>
      </c>
      <c r="BK516" s="66">
        <f t="shared" si="358"/>
        <v>0</v>
      </c>
    </row>
    <row r="517" spans="1:63" hidden="1">
      <c r="A517" s="95"/>
      <c r="B517" s="1239"/>
      <c r="C517" s="1240"/>
      <c r="D517" s="1252"/>
      <c r="E517" s="1252"/>
      <c r="F517" s="1252"/>
      <c r="G517" s="1252"/>
      <c r="H517" s="1252"/>
      <c r="I517" s="1252"/>
      <c r="J517" s="1252"/>
      <c r="K517" s="1252"/>
      <c r="L517" s="1252"/>
      <c r="M517" s="1252"/>
      <c r="N517" s="1252"/>
      <c r="O517" s="1252"/>
      <c r="P517" s="1242"/>
      <c r="Q517" s="1242"/>
      <c r="R517" s="1243"/>
      <c r="S517" s="1242"/>
      <c r="T517" s="1242"/>
      <c r="U517" s="1244"/>
      <c r="V517" s="1245"/>
      <c r="W517" s="1245"/>
      <c r="X517" s="1245"/>
      <c r="Y517" s="1245"/>
      <c r="Z517" s="1245"/>
      <c r="AA517" s="1246"/>
      <c r="AB517" s="1247"/>
      <c r="AC517" s="1244"/>
      <c r="AD517" s="1248">
        <f t="shared" si="345"/>
        <v>0</v>
      </c>
      <c r="AE517" s="1248"/>
      <c r="AF517" s="1248"/>
      <c r="AG517" s="1248">
        <f t="shared" si="339"/>
        <v>0</v>
      </c>
      <c r="AH517" s="1248"/>
      <c r="AI517" s="1248"/>
      <c r="AJ517" s="1248">
        <f t="shared" si="346"/>
        <v>0</v>
      </c>
      <c r="AK517" s="1248"/>
      <c r="AL517" s="1248"/>
      <c r="AM517" s="1249">
        <f t="shared" si="333"/>
        <v>0</v>
      </c>
      <c r="AN517" s="1249"/>
      <c r="AO517" s="1249"/>
      <c r="AP517" s="1249"/>
      <c r="AQ517" s="1250">
        <f t="shared" si="347"/>
        <v>0</v>
      </c>
      <c r="AR517" s="1250"/>
      <c r="AS517" s="1250"/>
      <c r="AT517" s="1250">
        <f t="shared" si="348"/>
        <v>0</v>
      </c>
      <c r="AV517" s="74" t="str">
        <f t="shared" si="328"/>
        <v>GARAGE DOORS</v>
      </c>
      <c r="AW517" s="307"/>
      <c r="AX517" s="99"/>
      <c r="AY517" s="99"/>
      <c r="AZ517" s="305"/>
      <c r="BA517" s="28">
        <f t="shared" si="349"/>
        <v>0</v>
      </c>
      <c r="BB517" s="28">
        <f t="shared" si="354"/>
        <v>0</v>
      </c>
      <c r="BC517" s="28">
        <f t="shared" si="355"/>
        <v>0</v>
      </c>
      <c r="BD517" s="28">
        <f t="shared" si="350"/>
        <v>0</v>
      </c>
      <c r="BE517" s="28">
        <f t="shared" si="356"/>
        <v>0</v>
      </c>
      <c r="BF517" s="28">
        <f t="shared" si="351"/>
        <v>0</v>
      </c>
      <c r="BG517" s="28">
        <f t="shared" si="352"/>
        <v>0</v>
      </c>
      <c r="BI517" s="66">
        <f t="shared" si="357"/>
        <v>0</v>
      </c>
      <c r="BJ517" s="66">
        <f t="shared" si="353"/>
        <v>0</v>
      </c>
      <c r="BK517" s="66">
        <f t="shared" si="358"/>
        <v>0</v>
      </c>
    </row>
    <row r="518" spans="1:63" hidden="1">
      <c r="A518" s="95"/>
      <c r="B518" s="1239"/>
      <c r="C518" s="1240"/>
      <c r="D518" s="1252"/>
      <c r="E518" s="1252"/>
      <c r="F518" s="1252"/>
      <c r="G518" s="1252"/>
      <c r="H518" s="1252"/>
      <c r="I518" s="1252"/>
      <c r="J518" s="1252"/>
      <c r="K518" s="1252"/>
      <c r="L518" s="1252"/>
      <c r="M518" s="1252"/>
      <c r="N518" s="1252"/>
      <c r="O518" s="1252"/>
      <c r="P518" s="1242"/>
      <c r="Q518" s="1242"/>
      <c r="R518" s="1243"/>
      <c r="S518" s="1242"/>
      <c r="T518" s="1242"/>
      <c r="U518" s="1244"/>
      <c r="V518" s="1245"/>
      <c r="W518" s="1245"/>
      <c r="X518" s="1245"/>
      <c r="Y518" s="1245"/>
      <c r="Z518" s="1245"/>
      <c r="AA518" s="1246"/>
      <c r="AB518" s="1247"/>
      <c r="AC518" s="1244"/>
      <c r="AD518" s="1248">
        <f t="shared" si="345"/>
        <v>0</v>
      </c>
      <c r="AE518" s="1248"/>
      <c r="AF518" s="1248"/>
      <c r="AG518" s="1248">
        <f t="shared" si="339"/>
        <v>0</v>
      </c>
      <c r="AH518" s="1248"/>
      <c r="AI518" s="1248"/>
      <c r="AJ518" s="1248">
        <f t="shared" si="346"/>
        <v>0</v>
      </c>
      <c r="AK518" s="1248"/>
      <c r="AL518" s="1248"/>
      <c r="AM518" s="1249">
        <f t="shared" si="333"/>
        <v>0</v>
      </c>
      <c r="AN518" s="1249"/>
      <c r="AO518" s="1249"/>
      <c r="AP518" s="1249"/>
      <c r="AQ518" s="1250">
        <f t="shared" si="347"/>
        <v>0</v>
      </c>
      <c r="AR518" s="1250"/>
      <c r="AS518" s="1250"/>
      <c r="AT518" s="1250">
        <f t="shared" si="348"/>
        <v>0</v>
      </c>
      <c r="AV518" s="74" t="str">
        <f t="shared" si="328"/>
        <v>GARAGE DOORS</v>
      </c>
      <c r="AW518" s="307"/>
      <c r="AX518" s="99"/>
      <c r="AY518" s="99"/>
      <c r="AZ518" s="305"/>
      <c r="BA518" s="28">
        <f t="shared" si="349"/>
        <v>0</v>
      </c>
      <c r="BB518" s="28">
        <f t="shared" si="354"/>
        <v>0</v>
      </c>
      <c r="BC518" s="28">
        <f t="shared" si="355"/>
        <v>0</v>
      </c>
      <c r="BD518" s="28">
        <f t="shared" si="350"/>
        <v>0</v>
      </c>
      <c r="BE518" s="28">
        <f t="shared" si="356"/>
        <v>0</v>
      </c>
      <c r="BF518" s="28">
        <f t="shared" si="351"/>
        <v>0</v>
      </c>
      <c r="BG518" s="28">
        <f t="shared" si="352"/>
        <v>0</v>
      </c>
      <c r="BI518" s="66">
        <f t="shared" si="357"/>
        <v>0</v>
      </c>
      <c r="BJ518" s="66">
        <f t="shared" si="353"/>
        <v>0</v>
      </c>
      <c r="BK518" s="66">
        <f t="shared" si="358"/>
        <v>0</v>
      </c>
    </row>
    <row r="519" spans="1:63" hidden="1">
      <c r="A519" s="95"/>
      <c r="B519" s="1239"/>
      <c r="C519" s="1240"/>
      <c r="D519" s="1252"/>
      <c r="E519" s="1252"/>
      <c r="F519" s="1252"/>
      <c r="G519" s="1252"/>
      <c r="H519" s="1252"/>
      <c r="I519" s="1252"/>
      <c r="J519" s="1252"/>
      <c r="K519" s="1252"/>
      <c r="L519" s="1252"/>
      <c r="M519" s="1252"/>
      <c r="N519" s="1252"/>
      <c r="O519" s="1252"/>
      <c r="P519" s="1242"/>
      <c r="Q519" s="1242"/>
      <c r="R519" s="1243"/>
      <c r="S519" s="1242"/>
      <c r="T519" s="1242"/>
      <c r="U519" s="1244"/>
      <c r="V519" s="1245"/>
      <c r="W519" s="1245"/>
      <c r="X519" s="1245"/>
      <c r="Y519" s="1245"/>
      <c r="Z519" s="1245"/>
      <c r="AA519" s="1246"/>
      <c r="AB519" s="1247"/>
      <c r="AC519" s="1244"/>
      <c r="AD519" s="1248">
        <f t="shared" si="345"/>
        <v>0</v>
      </c>
      <c r="AE519" s="1248"/>
      <c r="AF519" s="1248"/>
      <c r="AG519" s="1248">
        <f t="shared" si="339"/>
        <v>0</v>
      </c>
      <c r="AH519" s="1248"/>
      <c r="AI519" s="1248"/>
      <c r="AJ519" s="1248">
        <f t="shared" si="346"/>
        <v>0</v>
      </c>
      <c r="AK519" s="1248"/>
      <c r="AL519" s="1248"/>
      <c r="AM519" s="1249">
        <f t="shared" si="333"/>
        <v>0</v>
      </c>
      <c r="AN519" s="1249"/>
      <c r="AO519" s="1249"/>
      <c r="AP519" s="1249"/>
      <c r="AQ519" s="1250">
        <f t="shared" si="347"/>
        <v>0</v>
      </c>
      <c r="AR519" s="1250"/>
      <c r="AS519" s="1250"/>
      <c r="AT519" s="1250">
        <f t="shared" si="348"/>
        <v>0</v>
      </c>
      <c r="AV519" s="74" t="str">
        <f t="shared" si="328"/>
        <v>GARAGE DOORS</v>
      </c>
      <c r="AW519" s="307"/>
      <c r="AX519" s="99"/>
      <c r="AY519" s="99"/>
      <c r="AZ519" s="305"/>
      <c r="BA519" s="28">
        <f t="shared" si="349"/>
        <v>0</v>
      </c>
      <c r="BB519" s="28">
        <f t="shared" si="354"/>
        <v>0</v>
      </c>
      <c r="BC519" s="28">
        <f t="shared" si="355"/>
        <v>0</v>
      </c>
      <c r="BD519" s="28">
        <f t="shared" si="350"/>
        <v>0</v>
      </c>
      <c r="BE519" s="28">
        <f t="shared" si="356"/>
        <v>0</v>
      </c>
      <c r="BF519" s="28">
        <f t="shared" si="351"/>
        <v>0</v>
      </c>
      <c r="BG519" s="28">
        <f t="shared" si="352"/>
        <v>0</v>
      </c>
      <c r="BI519" s="66">
        <f t="shared" si="357"/>
        <v>0</v>
      </c>
      <c r="BJ519" s="66">
        <f t="shared" si="353"/>
        <v>0</v>
      </c>
      <c r="BK519" s="66">
        <f t="shared" si="358"/>
        <v>0</v>
      </c>
    </row>
    <row r="520" spans="1:63" hidden="1">
      <c r="A520" s="95"/>
      <c r="B520" s="1251"/>
      <c r="C520" s="1251"/>
      <c r="D520" s="1252"/>
      <c r="E520" s="1252"/>
      <c r="F520" s="1252"/>
      <c r="G520" s="1252"/>
      <c r="H520" s="1252"/>
      <c r="I520" s="1252"/>
      <c r="J520" s="1252"/>
      <c r="K520" s="1252"/>
      <c r="L520" s="1252"/>
      <c r="M520" s="1252"/>
      <c r="N520" s="1252"/>
      <c r="O520" s="1252"/>
      <c r="P520" s="1242"/>
      <c r="Q520" s="1242"/>
      <c r="R520" s="1243"/>
      <c r="S520" s="1242"/>
      <c r="T520" s="1242"/>
      <c r="U520" s="1244"/>
      <c r="V520" s="1245"/>
      <c r="W520" s="1245"/>
      <c r="X520" s="1245"/>
      <c r="Y520" s="1245"/>
      <c r="Z520" s="1245"/>
      <c r="AA520" s="1246"/>
      <c r="AB520" s="1247"/>
      <c r="AC520" s="1244"/>
      <c r="AD520" s="1248">
        <f t="shared" si="345"/>
        <v>0</v>
      </c>
      <c r="AE520" s="1248"/>
      <c r="AF520" s="1248"/>
      <c r="AG520" s="1248">
        <f t="shared" si="339"/>
        <v>0</v>
      </c>
      <c r="AH520" s="1248"/>
      <c r="AI520" s="1248"/>
      <c r="AJ520" s="1248">
        <f t="shared" si="346"/>
        <v>0</v>
      </c>
      <c r="AK520" s="1248"/>
      <c r="AL520" s="1248"/>
      <c r="AM520" s="1249">
        <f t="shared" si="333"/>
        <v>0</v>
      </c>
      <c r="AN520" s="1249"/>
      <c r="AO520" s="1249"/>
      <c r="AP520" s="1249"/>
      <c r="AQ520" s="1250">
        <f t="shared" si="347"/>
        <v>0</v>
      </c>
      <c r="AR520" s="1250"/>
      <c r="AS520" s="1250"/>
      <c r="AT520" s="1250">
        <f t="shared" si="348"/>
        <v>0</v>
      </c>
      <c r="AV520" s="74" t="str">
        <f t="shared" si="328"/>
        <v>GARAGE DOORS</v>
      </c>
      <c r="AW520" s="307"/>
      <c r="AX520" s="99"/>
      <c r="AY520" s="99"/>
      <c r="AZ520" s="305"/>
      <c r="BA520" s="28">
        <f t="shared" si="349"/>
        <v>0</v>
      </c>
      <c r="BB520" s="28">
        <f t="shared" si="354"/>
        <v>0</v>
      </c>
      <c r="BC520" s="28">
        <f t="shared" si="355"/>
        <v>0</v>
      </c>
      <c r="BD520" s="28">
        <f t="shared" si="350"/>
        <v>0</v>
      </c>
      <c r="BE520" s="28">
        <f t="shared" si="356"/>
        <v>0</v>
      </c>
      <c r="BF520" s="28">
        <f t="shared" si="351"/>
        <v>0</v>
      </c>
      <c r="BG520" s="28">
        <f t="shared" si="352"/>
        <v>0</v>
      </c>
      <c r="BI520" s="66">
        <f t="shared" si="357"/>
        <v>0</v>
      </c>
      <c r="BJ520" s="66">
        <f t="shared" si="353"/>
        <v>0</v>
      </c>
      <c r="BK520" s="66">
        <f t="shared" si="358"/>
        <v>0</v>
      </c>
    </row>
    <row r="521" spans="1:63" hidden="1">
      <c r="A521" s="95"/>
      <c r="B521" s="1239"/>
      <c r="C521" s="1240"/>
      <c r="D521" s="1252"/>
      <c r="E521" s="1252"/>
      <c r="F521" s="1252"/>
      <c r="G521" s="1252"/>
      <c r="H521" s="1252"/>
      <c r="I521" s="1252"/>
      <c r="J521" s="1252"/>
      <c r="K521" s="1252"/>
      <c r="L521" s="1252"/>
      <c r="M521" s="1252"/>
      <c r="N521" s="1252"/>
      <c r="O521" s="1252"/>
      <c r="P521" s="1242"/>
      <c r="Q521" s="1242"/>
      <c r="R521" s="1243"/>
      <c r="S521" s="1242"/>
      <c r="T521" s="1242"/>
      <c r="U521" s="1244"/>
      <c r="V521" s="1245"/>
      <c r="W521" s="1245"/>
      <c r="X521" s="1245"/>
      <c r="Y521" s="1245"/>
      <c r="Z521" s="1245"/>
      <c r="AA521" s="1246"/>
      <c r="AB521" s="1247"/>
      <c r="AC521" s="1244"/>
      <c r="AD521" s="1248">
        <f t="shared" si="345"/>
        <v>0</v>
      </c>
      <c r="AE521" s="1248"/>
      <c r="AF521" s="1248"/>
      <c r="AG521" s="1248">
        <f t="shared" si="339"/>
        <v>0</v>
      </c>
      <c r="AH521" s="1248"/>
      <c r="AI521" s="1248"/>
      <c r="AJ521" s="1248">
        <f t="shared" si="346"/>
        <v>0</v>
      </c>
      <c r="AK521" s="1248"/>
      <c r="AL521" s="1248"/>
      <c r="AM521" s="1249">
        <f t="shared" si="333"/>
        <v>0</v>
      </c>
      <c r="AN521" s="1249"/>
      <c r="AO521" s="1249"/>
      <c r="AP521" s="1249"/>
      <c r="AQ521" s="1250">
        <f t="shared" si="347"/>
        <v>0</v>
      </c>
      <c r="AR521" s="1250"/>
      <c r="AS521" s="1250"/>
      <c r="AT521" s="1250">
        <f t="shared" si="348"/>
        <v>0</v>
      </c>
      <c r="AV521" s="74" t="str">
        <f t="shared" si="328"/>
        <v>GARAGE DOORS</v>
      </c>
      <c r="AW521" s="307"/>
      <c r="AX521" s="99"/>
      <c r="AY521" s="99"/>
      <c r="AZ521" s="305"/>
      <c r="BA521" s="28">
        <f t="shared" si="349"/>
        <v>0</v>
      </c>
      <c r="BB521" s="28">
        <f t="shared" si="354"/>
        <v>0</v>
      </c>
      <c r="BC521" s="28">
        <f t="shared" si="355"/>
        <v>0</v>
      </c>
      <c r="BD521" s="28">
        <f t="shared" si="350"/>
        <v>0</v>
      </c>
      <c r="BE521" s="28">
        <f t="shared" si="356"/>
        <v>0</v>
      </c>
      <c r="BF521" s="28">
        <f t="shared" si="351"/>
        <v>0</v>
      </c>
      <c r="BG521" s="28">
        <f t="shared" si="352"/>
        <v>0</v>
      </c>
      <c r="BI521" s="66">
        <f t="shared" si="357"/>
        <v>0</v>
      </c>
      <c r="BJ521" s="66">
        <f t="shared" si="353"/>
        <v>0</v>
      </c>
      <c r="BK521" s="66">
        <f t="shared" si="358"/>
        <v>0</v>
      </c>
    </row>
    <row r="522" spans="1:63" hidden="1">
      <c r="A522" s="95"/>
      <c r="B522" s="1239"/>
      <c r="C522" s="1240"/>
      <c r="D522" s="1252"/>
      <c r="E522" s="1252"/>
      <c r="F522" s="1252"/>
      <c r="G522" s="1252"/>
      <c r="H522" s="1252"/>
      <c r="I522" s="1252"/>
      <c r="J522" s="1252"/>
      <c r="K522" s="1252"/>
      <c r="L522" s="1252"/>
      <c r="M522" s="1252"/>
      <c r="N522" s="1252"/>
      <c r="O522" s="1252"/>
      <c r="P522" s="1242"/>
      <c r="Q522" s="1242"/>
      <c r="R522" s="1243"/>
      <c r="S522" s="1242"/>
      <c r="T522" s="1242"/>
      <c r="U522" s="1244"/>
      <c r="V522" s="1245"/>
      <c r="W522" s="1245"/>
      <c r="X522" s="1245"/>
      <c r="Y522" s="1245"/>
      <c r="Z522" s="1245"/>
      <c r="AA522" s="1246"/>
      <c r="AB522" s="1247"/>
      <c r="AC522" s="1244"/>
      <c r="AD522" s="1248">
        <f t="shared" si="345"/>
        <v>0</v>
      </c>
      <c r="AE522" s="1248"/>
      <c r="AF522" s="1248"/>
      <c r="AG522" s="1248">
        <f t="shared" si="339"/>
        <v>0</v>
      </c>
      <c r="AH522" s="1248"/>
      <c r="AI522" s="1248"/>
      <c r="AJ522" s="1248">
        <f t="shared" si="346"/>
        <v>0</v>
      </c>
      <c r="AK522" s="1248"/>
      <c r="AL522" s="1248"/>
      <c r="AM522" s="1249">
        <f t="shared" si="333"/>
        <v>0</v>
      </c>
      <c r="AN522" s="1249"/>
      <c r="AO522" s="1249"/>
      <c r="AP522" s="1249"/>
      <c r="AQ522" s="1250">
        <f t="shared" si="347"/>
        <v>0</v>
      </c>
      <c r="AR522" s="1250"/>
      <c r="AS522" s="1250"/>
      <c r="AT522" s="1250">
        <f t="shared" si="348"/>
        <v>0</v>
      </c>
      <c r="AV522" s="74" t="str">
        <f t="shared" si="328"/>
        <v>GARAGE DOORS</v>
      </c>
      <c r="AW522" s="307"/>
      <c r="AX522" s="99"/>
      <c r="AY522" s="99"/>
      <c r="AZ522" s="305"/>
      <c r="BA522" s="28">
        <f t="shared" si="349"/>
        <v>0</v>
      </c>
      <c r="BB522" s="28">
        <f t="shared" si="354"/>
        <v>0</v>
      </c>
      <c r="BC522" s="28">
        <f t="shared" si="355"/>
        <v>0</v>
      </c>
      <c r="BD522" s="28">
        <f t="shared" si="350"/>
        <v>0</v>
      </c>
      <c r="BE522" s="28">
        <f t="shared" si="356"/>
        <v>0</v>
      </c>
      <c r="BF522" s="28">
        <f t="shared" si="351"/>
        <v>0</v>
      </c>
      <c r="BG522" s="28">
        <f t="shared" si="352"/>
        <v>0</v>
      </c>
      <c r="BI522" s="66">
        <f t="shared" si="357"/>
        <v>0</v>
      </c>
      <c r="BJ522" s="66">
        <f t="shared" si="353"/>
        <v>0</v>
      </c>
      <c r="BK522" s="66">
        <f t="shared" si="358"/>
        <v>0</v>
      </c>
    </row>
    <row r="523" spans="1:63" hidden="1">
      <c r="A523" s="95"/>
      <c r="B523" s="1239"/>
      <c r="C523" s="1240"/>
      <c r="D523" s="1252"/>
      <c r="E523" s="1252"/>
      <c r="F523" s="1252"/>
      <c r="G523" s="1252"/>
      <c r="H523" s="1252"/>
      <c r="I523" s="1252"/>
      <c r="J523" s="1252"/>
      <c r="K523" s="1252"/>
      <c r="L523" s="1252"/>
      <c r="M523" s="1252"/>
      <c r="N523" s="1252"/>
      <c r="O523" s="1252"/>
      <c r="P523" s="1242"/>
      <c r="Q523" s="1242"/>
      <c r="R523" s="1243"/>
      <c r="S523" s="1242"/>
      <c r="T523" s="1242"/>
      <c r="U523" s="1244"/>
      <c r="V523" s="1245"/>
      <c r="W523" s="1245"/>
      <c r="X523" s="1245"/>
      <c r="Y523" s="1245"/>
      <c r="Z523" s="1245"/>
      <c r="AA523" s="1246"/>
      <c r="AB523" s="1247"/>
      <c r="AC523" s="1244"/>
      <c r="AD523" s="1248">
        <f t="shared" si="345"/>
        <v>0</v>
      </c>
      <c r="AE523" s="1248"/>
      <c r="AF523" s="1248"/>
      <c r="AG523" s="1248">
        <f t="shared" si="339"/>
        <v>0</v>
      </c>
      <c r="AH523" s="1248"/>
      <c r="AI523" s="1248"/>
      <c r="AJ523" s="1248">
        <f t="shared" si="346"/>
        <v>0</v>
      </c>
      <c r="AK523" s="1248"/>
      <c r="AL523" s="1248"/>
      <c r="AM523" s="1249">
        <f t="shared" si="333"/>
        <v>0</v>
      </c>
      <c r="AN523" s="1249"/>
      <c r="AO523" s="1249"/>
      <c r="AP523" s="1249"/>
      <c r="AQ523" s="1250">
        <f t="shared" si="347"/>
        <v>0</v>
      </c>
      <c r="AR523" s="1250"/>
      <c r="AS523" s="1250"/>
      <c r="AT523" s="1250">
        <f t="shared" si="348"/>
        <v>0</v>
      </c>
      <c r="AV523" s="74" t="str">
        <f t="shared" si="328"/>
        <v>GARAGE DOORS</v>
      </c>
      <c r="AW523" s="307"/>
      <c r="AX523" s="99"/>
      <c r="AY523" s="99"/>
      <c r="AZ523" s="305"/>
      <c r="BA523" s="28">
        <f t="shared" si="349"/>
        <v>0</v>
      </c>
      <c r="BB523" s="28">
        <f t="shared" si="354"/>
        <v>0</v>
      </c>
      <c r="BC523" s="28">
        <f t="shared" si="355"/>
        <v>0</v>
      </c>
      <c r="BD523" s="28">
        <f t="shared" si="350"/>
        <v>0</v>
      </c>
      <c r="BE523" s="28">
        <f t="shared" si="356"/>
        <v>0</v>
      </c>
      <c r="BF523" s="28">
        <f t="shared" si="351"/>
        <v>0</v>
      </c>
      <c r="BG523" s="28">
        <f t="shared" si="352"/>
        <v>0</v>
      </c>
      <c r="BI523" s="66">
        <f t="shared" si="357"/>
        <v>0</v>
      </c>
      <c r="BJ523" s="66">
        <f t="shared" si="353"/>
        <v>0</v>
      </c>
      <c r="BK523" s="66">
        <f t="shared" si="358"/>
        <v>0</v>
      </c>
    </row>
    <row r="524" spans="1:63" hidden="1">
      <c r="A524" s="95"/>
      <c r="B524" s="1239"/>
      <c r="C524" s="1240"/>
      <c r="D524" s="1252"/>
      <c r="E524" s="1252"/>
      <c r="F524" s="1252"/>
      <c r="G524" s="1252"/>
      <c r="H524" s="1252"/>
      <c r="I524" s="1252"/>
      <c r="J524" s="1252"/>
      <c r="K524" s="1252"/>
      <c r="L524" s="1252"/>
      <c r="M524" s="1252"/>
      <c r="N524" s="1252"/>
      <c r="O524" s="1252"/>
      <c r="P524" s="1242"/>
      <c r="Q524" s="1242"/>
      <c r="R524" s="1243"/>
      <c r="S524" s="1242"/>
      <c r="T524" s="1242"/>
      <c r="U524" s="1244"/>
      <c r="V524" s="1245"/>
      <c r="W524" s="1245"/>
      <c r="X524" s="1245"/>
      <c r="Y524" s="1245"/>
      <c r="Z524" s="1245"/>
      <c r="AA524" s="1246"/>
      <c r="AB524" s="1247"/>
      <c r="AC524" s="1244"/>
      <c r="AD524" s="1248">
        <f t="shared" si="345"/>
        <v>0</v>
      </c>
      <c r="AE524" s="1248"/>
      <c r="AF524" s="1248"/>
      <c r="AG524" s="1248">
        <f t="shared" si="339"/>
        <v>0</v>
      </c>
      <c r="AH524" s="1248"/>
      <c r="AI524" s="1248"/>
      <c r="AJ524" s="1248">
        <f t="shared" si="346"/>
        <v>0</v>
      </c>
      <c r="AK524" s="1248"/>
      <c r="AL524" s="1248"/>
      <c r="AM524" s="1249">
        <f t="shared" si="333"/>
        <v>0</v>
      </c>
      <c r="AN524" s="1249"/>
      <c r="AO524" s="1249"/>
      <c r="AP524" s="1249"/>
      <c r="AQ524" s="1250">
        <f t="shared" si="347"/>
        <v>0</v>
      </c>
      <c r="AR524" s="1250"/>
      <c r="AS524" s="1250"/>
      <c r="AT524" s="1250">
        <f t="shared" si="348"/>
        <v>0</v>
      </c>
      <c r="AV524" s="74" t="str">
        <f t="shared" si="328"/>
        <v>GARAGE DOORS</v>
      </c>
      <c r="AW524" s="307"/>
      <c r="AX524" s="99"/>
      <c r="AY524" s="99"/>
      <c r="AZ524" s="305"/>
      <c r="BA524" s="28">
        <f t="shared" si="349"/>
        <v>0</v>
      </c>
      <c r="BB524" s="28">
        <f t="shared" si="354"/>
        <v>0</v>
      </c>
      <c r="BC524" s="28">
        <f t="shared" si="355"/>
        <v>0</v>
      </c>
      <c r="BD524" s="28">
        <f t="shared" si="350"/>
        <v>0</v>
      </c>
      <c r="BE524" s="28">
        <f t="shared" si="356"/>
        <v>0</v>
      </c>
      <c r="BF524" s="28">
        <f t="shared" si="351"/>
        <v>0</v>
      </c>
      <c r="BG524" s="28">
        <f t="shared" si="352"/>
        <v>0</v>
      </c>
      <c r="BI524" s="66">
        <f t="shared" si="357"/>
        <v>0</v>
      </c>
      <c r="BJ524" s="66">
        <f t="shared" si="353"/>
        <v>0</v>
      </c>
      <c r="BK524" s="66">
        <f t="shared" si="358"/>
        <v>0</v>
      </c>
    </row>
    <row r="525" spans="1:63" hidden="1">
      <c r="A525" s="95"/>
      <c r="B525" s="1239"/>
      <c r="C525" s="1240"/>
      <c r="D525" s="1252"/>
      <c r="E525" s="1252"/>
      <c r="F525" s="1252"/>
      <c r="G525" s="1252"/>
      <c r="H525" s="1252"/>
      <c r="I525" s="1252"/>
      <c r="J525" s="1252"/>
      <c r="K525" s="1252"/>
      <c r="L525" s="1252"/>
      <c r="M525" s="1252"/>
      <c r="N525" s="1252"/>
      <c r="O525" s="1252"/>
      <c r="P525" s="1242"/>
      <c r="Q525" s="1242"/>
      <c r="R525" s="1243"/>
      <c r="S525" s="1242"/>
      <c r="T525" s="1242"/>
      <c r="U525" s="1244"/>
      <c r="V525" s="1245"/>
      <c r="W525" s="1245"/>
      <c r="X525" s="1245"/>
      <c r="Y525" s="1245"/>
      <c r="Z525" s="1245"/>
      <c r="AA525" s="1246"/>
      <c r="AB525" s="1247"/>
      <c r="AC525" s="1244"/>
      <c r="AD525" s="1248">
        <f t="shared" si="345"/>
        <v>0</v>
      </c>
      <c r="AE525" s="1248"/>
      <c r="AF525" s="1248"/>
      <c r="AG525" s="1248">
        <f t="shared" si="339"/>
        <v>0</v>
      </c>
      <c r="AH525" s="1248"/>
      <c r="AI525" s="1248"/>
      <c r="AJ525" s="1248">
        <f t="shared" si="346"/>
        <v>0</v>
      </c>
      <c r="AK525" s="1248"/>
      <c r="AL525" s="1248"/>
      <c r="AM525" s="1249">
        <f t="shared" si="333"/>
        <v>0</v>
      </c>
      <c r="AN525" s="1249"/>
      <c r="AO525" s="1249"/>
      <c r="AP525" s="1249"/>
      <c r="AQ525" s="1250">
        <f t="shared" si="347"/>
        <v>0</v>
      </c>
      <c r="AR525" s="1250"/>
      <c r="AS525" s="1250"/>
      <c r="AT525" s="1250">
        <f t="shared" si="348"/>
        <v>0</v>
      </c>
      <c r="AV525" s="74" t="str">
        <f t="shared" si="328"/>
        <v>GARAGE DOORS</v>
      </c>
      <c r="AW525" s="307"/>
      <c r="AX525" s="99"/>
      <c r="AY525" s="99"/>
      <c r="AZ525" s="305"/>
      <c r="BA525" s="28">
        <f t="shared" si="349"/>
        <v>0</v>
      </c>
      <c r="BB525" s="28">
        <f t="shared" si="354"/>
        <v>0</v>
      </c>
      <c r="BC525" s="28">
        <f t="shared" si="355"/>
        <v>0</v>
      </c>
      <c r="BD525" s="28">
        <f t="shared" si="350"/>
        <v>0</v>
      </c>
      <c r="BE525" s="28">
        <f t="shared" si="356"/>
        <v>0</v>
      </c>
      <c r="BF525" s="28">
        <f t="shared" si="351"/>
        <v>0</v>
      </c>
      <c r="BG525" s="28">
        <f t="shared" si="352"/>
        <v>0</v>
      </c>
      <c r="BI525" s="66">
        <f t="shared" si="357"/>
        <v>0</v>
      </c>
      <c r="BJ525" s="66">
        <f t="shared" si="353"/>
        <v>0</v>
      </c>
      <c r="BK525" s="66">
        <f t="shared" si="358"/>
        <v>0</v>
      </c>
    </row>
    <row r="526" spans="1:63" hidden="1">
      <c r="A526" s="95"/>
      <c r="B526" s="1239"/>
      <c r="C526" s="1240"/>
      <c r="D526" s="1252"/>
      <c r="E526" s="1252"/>
      <c r="F526" s="1252"/>
      <c r="G526" s="1252"/>
      <c r="H526" s="1252"/>
      <c r="I526" s="1252"/>
      <c r="J526" s="1252"/>
      <c r="K526" s="1252"/>
      <c r="L526" s="1252"/>
      <c r="M526" s="1252"/>
      <c r="N526" s="1252"/>
      <c r="O526" s="1252"/>
      <c r="P526" s="1242"/>
      <c r="Q526" s="1242"/>
      <c r="R526" s="1243"/>
      <c r="S526" s="1242"/>
      <c r="T526" s="1242"/>
      <c r="U526" s="1244"/>
      <c r="V526" s="1245"/>
      <c r="W526" s="1245"/>
      <c r="X526" s="1245"/>
      <c r="Y526" s="1245"/>
      <c r="Z526" s="1245"/>
      <c r="AA526" s="1246"/>
      <c r="AB526" s="1247"/>
      <c r="AC526" s="1244"/>
      <c r="AD526" s="1248">
        <f t="shared" si="345"/>
        <v>0</v>
      </c>
      <c r="AE526" s="1248"/>
      <c r="AF526" s="1248"/>
      <c r="AG526" s="1248">
        <f t="shared" si="339"/>
        <v>0</v>
      </c>
      <c r="AH526" s="1248"/>
      <c r="AI526" s="1248"/>
      <c r="AJ526" s="1248">
        <f t="shared" si="346"/>
        <v>0</v>
      </c>
      <c r="AK526" s="1248"/>
      <c r="AL526" s="1248"/>
      <c r="AM526" s="1249">
        <f t="shared" si="333"/>
        <v>0</v>
      </c>
      <c r="AN526" s="1249"/>
      <c r="AO526" s="1249"/>
      <c r="AP526" s="1249"/>
      <c r="AQ526" s="1250">
        <f t="shared" si="347"/>
        <v>0</v>
      </c>
      <c r="AR526" s="1250"/>
      <c r="AS526" s="1250"/>
      <c r="AT526" s="1250">
        <f t="shared" si="348"/>
        <v>0</v>
      </c>
      <c r="AV526" s="74" t="str">
        <f t="shared" si="328"/>
        <v>GARAGE DOORS</v>
      </c>
      <c r="AW526" s="307"/>
      <c r="AX526" s="99"/>
      <c r="AY526" s="99"/>
      <c r="AZ526" s="305"/>
      <c r="BA526" s="28">
        <f t="shared" si="349"/>
        <v>0</v>
      </c>
      <c r="BB526" s="28">
        <f t="shared" si="354"/>
        <v>0</v>
      </c>
      <c r="BC526" s="28">
        <f t="shared" si="355"/>
        <v>0</v>
      </c>
      <c r="BD526" s="28">
        <f t="shared" si="350"/>
        <v>0</v>
      </c>
      <c r="BE526" s="28">
        <f t="shared" si="356"/>
        <v>0</v>
      </c>
      <c r="BF526" s="28">
        <f t="shared" si="351"/>
        <v>0</v>
      </c>
      <c r="BG526" s="28">
        <f t="shared" si="352"/>
        <v>0</v>
      </c>
      <c r="BI526" s="66">
        <f t="shared" si="357"/>
        <v>0</v>
      </c>
      <c r="BJ526" s="66">
        <f t="shared" si="353"/>
        <v>0</v>
      </c>
      <c r="BK526" s="66">
        <f t="shared" si="358"/>
        <v>0</v>
      </c>
    </row>
    <row r="527" spans="1:63" hidden="1">
      <c r="A527" s="95"/>
      <c r="B527" s="1251"/>
      <c r="C527" s="1251"/>
      <c r="D527" s="1252"/>
      <c r="E527" s="1252"/>
      <c r="F527" s="1252"/>
      <c r="G527" s="1252"/>
      <c r="H527" s="1252"/>
      <c r="I527" s="1252"/>
      <c r="J527" s="1252"/>
      <c r="K527" s="1252"/>
      <c r="L527" s="1252"/>
      <c r="M527" s="1252"/>
      <c r="N527" s="1252"/>
      <c r="O527" s="1252"/>
      <c r="P527" s="1242"/>
      <c r="Q527" s="1242"/>
      <c r="R527" s="1243"/>
      <c r="S527" s="1242"/>
      <c r="T527" s="1242"/>
      <c r="U527" s="1244"/>
      <c r="V527" s="1245"/>
      <c r="W527" s="1245"/>
      <c r="X527" s="1245"/>
      <c r="Y527" s="1245"/>
      <c r="Z527" s="1245"/>
      <c r="AA527" s="1246"/>
      <c r="AB527" s="1247"/>
      <c r="AC527" s="1244"/>
      <c r="AD527" s="1248">
        <f t="shared" si="345"/>
        <v>0</v>
      </c>
      <c r="AE527" s="1248"/>
      <c r="AF527" s="1248"/>
      <c r="AG527" s="1248">
        <f t="shared" si="339"/>
        <v>0</v>
      </c>
      <c r="AH527" s="1248"/>
      <c r="AI527" s="1248"/>
      <c r="AJ527" s="1248">
        <f t="shared" si="346"/>
        <v>0</v>
      </c>
      <c r="AK527" s="1248"/>
      <c r="AL527" s="1248"/>
      <c r="AM527" s="1249">
        <f t="shared" si="333"/>
        <v>0</v>
      </c>
      <c r="AN527" s="1249"/>
      <c r="AO527" s="1249"/>
      <c r="AP527" s="1249"/>
      <c r="AQ527" s="1250">
        <f t="shared" si="347"/>
        <v>0</v>
      </c>
      <c r="AR527" s="1250"/>
      <c r="AS527" s="1250"/>
      <c r="AT527" s="1250">
        <f t="shared" si="348"/>
        <v>0</v>
      </c>
      <c r="AV527" s="74" t="str">
        <f t="shared" si="328"/>
        <v>GARAGE DOORS</v>
      </c>
      <c r="AW527" s="307"/>
      <c r="AX527" s="99"/>
      <c r="AY527" s="99"/>
      <c r="AZ527" s="305"/>
      <c r="BA527" s="28">
        <f t="shared" si="349"/>
        <v>0</v>
      </c>
      <c r="BB527" s="28">
        <f t="shared" si="354"/>
        <v>0</v>
      </c>
      <c r="BC527" s="28">
        <f t="shared" si="355"/>
        <v>0</v>
      </c>
      <c r="BD527" s="28">
        <f t="shared" si="350"/>
        <v>0</v>
      </c>
      <c r="BE527" s="28">
        <f t="shared" si="356"/>
        <v>0</v>
      </c>
      <c r="BF527" s="28">
        <f t="shared" si="351"/>
        <v>0</v>
      </c>
      <c r="BG527" s="28">
        <f t="shared" si="352"/>
        <v>0</v>
      </c>
      <c r="BI527" s="66">
        <f t="shared" si="357"/>
        <v>0</v>
      </c>
      <c r="BJ527" s="66">
        <f t="shared" si="353"/>
        <v>0</v>
      </c>
      <c r="BK527" s="66">
        <f t="shared" si="358"/>
        <v>0</v>
      </c>
    </row>
    <row r="528" spans="1:63" hidden="1">
      <c r="A528" s="95"/>
      <c r="B528" s="1239"/>
      <c r="C528" s="1240"/>
      <c r="D528" s="1252"/>
      <c r="E528" s="1252"/>
      <c r="F528" s="1252"/>
      <c r="G528" s="1252"/>
      <c r="H528" s="1252"/>
      <c r="I528" s="1252"/>
      <c r="J528" s="1252"/>
      <c r="K528" s="1252"/>
      <c r="L528" s="1252"/>
      <c r="M528" s="1252"/>
      <c r="N528" s="1252"/>
      <c r="O528" s="1252"/>
      <c r="P528" s="1242"/>
      <c r="Q528" s="1242"/>
      <c r="R528" s="1243"/>
      <c r="S528" s="1242"/>
      <c r="T528" s="1242"/>
      <c r="U528" s="1244"/>
      <c r="V528" s="1245"/>
      <c r="W528" s="1245"/>
      <c r="X528" s="1245"/>
      <c r="Y528" s="1245"/>
      <c r="Z528" s="1245"/>
      <c r="AA528" s="1246"/>
      <c r="AB528" s="1247"/>
      <c r="AC528" s="1244"/>
      <c r="AD528" s="1248">
        <f t="shared" si="345"/>
        <v>0</v>
      </c>
      <c r="AE528" s="1248"/>
      <c r="AF528" s="1248"/>
      <c r="AG528" s="1248">
        <f t="shared" si="339"/>
        <v>0</v>
      </c>
      <c r="AH528" s="1248"/>
      <c r="AI528" s="1248"/>
      <c r="AJ528" s="1248">
        <f t="shared" si="346"/>
        <v>0</v>
      </c>
      <c r="AK528" s="1248"/>
      <c r="AL528" s="1248"/>
      <c r="AM528" s="1249">
        <f t="shared" si="333"/>
        <v>0</v>
      </c>
      <c r="AN528" s="1249"/>
      <c r="AO528" s="1249"/>
      <c r="AP528" s="1249"/>
      <c r="AQ528" s="1250">
        <f t="shared" si="347"/>
        <v>0</v>
      </c>
      <c r="AR528" s="1250"/>
      <c r="AS528" s="1250"/>
      <c r="AT528" s="1250">
        <f t="shared" si="348"/>
        <v>0</v>
      </c>
      <c r="AV528" s="74" t="str">
        <f t="shared" si="328"/>
        <v>GARAGE DOORS</v>
      </c>
      <c r="AW528" s="307"/>
      <c r="AX528" s="99"/>
      <c r="AY528" s="99"/>
      <c r="AZ528" s="305"/>
      <c r="BA528" s="28">
        <f t="shared" si="349"/>
        <v>0</v>
      </c>
      <c r="BB528" s="28">
        <f t="shared" si="354"/>
        <v>0</v>
      </c>
      <c r="BC528" s="28">
        <f t="shared" si="355"/>
        <v>0</v>
      </c>
      <c r="BD528" s="28">
        <f t="shared" si="350"/>
        <v>0</v>
      </c>
      <c r="BE528" s="28">
        <f t="shared" si="356"/>
        <v>0</v>
      </c>
      <c r="BF528" s="28">
        <f t="shared" si="351"/>
        <v>0</v>
      </c>
      <c r="BG528" s="28">
        <f t="shared" si="352"/>
        <v>0</v>
      </c>
      <c r="BI528" s="66">
        <f t="shared" si="357"/>
        <v>0</v>
      </c>
      <c r="BJ528" s="66">
        <f t="shared" si="353"/>
        <v>0</v>
      </c>
      <c r="BK528" s="66">
        <f t="shared" si="358"/>
        <v>0</v>
      </c>
    </row>
    <row r="529" spans="1:63" hidden="1">
      <c r="A529" s="95"/>
      <c r="B529" s="1239"/>
      <c r="C529" s="1240"/>
      <c r="D529" s="1252"/>
      <c r="E529" s="1252"/>
      <c r="F529" s="1252"/>
      <c r="G529" s="1252"/>
      <c r="H529" s="1252"/>
      <c r="I529" s="1252"/>
      <c r="J529" s="1252"/>
      <c r="K529" s="1252"/>
      <c r="L529" s="1252"/>
      <c r="M529" s="1252"/>
      <c r="N529" s="1252"/>
      <c r="O529" s="1252"/>
      <c r="P529" s="1242"/>
      <c r="Q529" s="1242"/>
      <c r="R529" s="1243"/>
      <c r="S529" s="1242"/>
      <c r="T529" s="1242"/>
      <c r="U529" s="1244"/>
      <c r="V529" s="1245"/>
      <c r="W529" s="1245"/>
      <c r="X529" s="1245"/>
      <c r="Y529" s="1245"/>
      <c r="Z529" s="1245"/>
      <c r="AA529" s="1246"/>
      <c r="AB529" s="1247"/>
      <c r="AC529" s="1244"/>
      <c r="AD529" s="1248">
        <f t="shared" si="345"/>
        <v>0</v>
      </c>
      <c r="AE529" s="1248"/>
      <c r="AF529" s="1248"/>
      <c r="AG529" s="1248">
        <f t="shared" si="339"/>
        <v>0</v>
      </c>
      <c r="AH529" s="1248"/>
      <c r="AI529" s="1248"/>
      <c r="AJ529" s="1248">
        <f t="shared" si="346"/>
        <v>0</v>
      </c>
      <c r="AK529" s="1248"/>
      <c r="AL529" s="1248"/>
      <c r="AM529" s="1249">
        <f t="shared" si="333"/>
        <v>0</v>
      </c>
      <c r="AN529" s="1249"/>
      <c r="AO529" s="1249"/>
      <c r="AP529" s="1249"/>
      <c r="AQ529" s="1250">
        <f t="shared" si="347"/>
        <v>0</v>
      </c>
      <c r="AR529" s="1250"/>
      <c r="AS529" s="1250"/>
      <c r="AT529" s="1250">
        <f t="shared" si="348"/>
        <v>0</v>
      </c>
      <c r="AV529" s="74" t="str">
        <f t="shared" si="328"/>
        <v>GARAGE DOORS</v>
      </c>
      <c r="AW529" s="307"/>
      <c r="AX529" s="99"/>
      <c r="AY529" s="99"/>
      <c r="AZ529" s="305"/>
      <c r="BA529" s="28">
        <f t="shared" si="349"/>
        <v>0</v>
      </c>
      <c r="BB529" s="28">
        <f t="shared" si="354"/>
        <v>0</v>
      </c>
      <c r="BC529" s="28">
        <f t="shared" si="355"/>
        <v>0</v>
      </c>
      <c r="BD529" s="28">
        <f t="shared" si="350"/>
        <v>0</v>
      </c>
      <c r="BE529" s="28">
        <f t="shared" si="356"/>
        <v>0</v>
      </c>
      <c r="BF529" s="28">
        <f t="shared" si="351"/>
        <v>0</v>
      </c>
      <c r="BG529" s="28">
        <f t="shared" si="352"/>
        <v>0</v>
      </c>
      <c r="BI529" s="66">
        <f t="shared" si="357"/>
        <v>0</v>
      </c>
      <c r="BJ529" s="66">
        <f t="shared" si="353"/>
        <v>0</v>
      </c>
      <c r="BK529" s="66">
        <f t="shared" si="358"/>
        <v>0</v>
      </c>
    </row>
    <row r="530" spans="1:63" hidden="1">
      <c r="A530" s="95"/>
      <c r="B530" s="1239"/>
      <c r="C530" s="1240"/>
      <c r="D530" s="1252"/>
      <c r="E530" s="1252"/>
      <c r="F530" s="1252"/>
      <c r="G530" s="1252"/>
      <c r="H530" s="1252"/>
      <c r="I530" s="1252"/>
      <c r="J530" s="1252"/>
      <c r="K530" s="1252"/>
      <c r="L530" s="1252"/>
      <c r="M530" s="1252"/>
      <c r="N530" s="1252"/>
      <c r="O530" s="1252"/>
      <c r="P530" s="1242"/>
      <c r="Q530" s="1242"/>
      <c r="R530" s="1243"/>
      <c r="S530" s="1242"/>
      <c r="T530" s="1242"/>
      <c r="U530" s="1244"/>
      <c r="V530" s="1245"/>
      <c r="W530" s="1245"/>
      <c r="X530" s="1245"/>
      <c r="Y530" s="1245"/>
      <c r="Z530" s="1245"/>
      <c r="AA530" s="1246"/>
      <c r="AB530" s="1247"/>
      <c r="AC530" s="1244"/>
      <c r="AD530" s="1248">
        <f t="shared" si="345"/>
        <v>0</v>
      </c>
      <c r="AE530" s="1248"/>
      <c r="AF530" s="1248"/>
      <c r="AG530" s="1248">
        <f t="shared" si="339"/>
        <v>0</v>
      </c>
      <c r="AH530" s="1248"/>
      <c r="AI530" s="1248"/>
      <c r="AJ530" s="1248">
        <f t="shared" si="346"/>
        <v>0</v>
      </c>
      <c r="AK530" s="1248"/>
      <c r="AL530" s="1248"/>
      <c r="AM530" s="1249">
        <f t="shared" si="333"/>
        <v>0</v>
      </c>
      <c r="AN530" s="1249"/>
      <c r="AO530" s="1249"/>
      <c r="AP530" s="1249"/>
      <c r="AQ530" s="1250">
        <f t="shared" si="347"/>
        <v>0</v>
      </c>
      <c r="AR530" s="1250"/>
      <c r="AS530" s="1250"/>
      <c r="AT530" s="1250">
        <f t="shared" si="348"/>
        <v>0</v>
      </c>
      <c r="AV530" s="74" t="str">
        <f t="shared" si="328"/>
        <v>GARAGE DOORS</v>
      </c>
      <c r="AW530" s="307"/>
      <c r="AX530" s="99"/>
      <c r="AY530" s="99"/>
      <c r="AZ530" s="305"/>
      <c r="BA530" s="28">
        <f t="shared" si="349"/>
        <v>0</v>
      </c>
      <c r="BB530" s="28">
        <f t="shared" si="354"/>
        <v>0</v>
      </c>
      <c r="BC530" s="28">
        <f t="shared" si="355"/>
        <v>0</v>
      </c>
      <c r="BD530" s="28">
        <f t="shared" si="350"/>
        <v>0</v>
      </c>
      <c r="BE530" s="28">
        <f t="shared" si="356"/>
        <v>0</v>
      </c>
      <c r="BF530" s="28">
        <f t="shared" si="351"/>
        <v>0</v>
      </c>
      <c r="BG530" s="28">
        <f t="shared" si="352"/>
        <v>0</v>
      </c>
      <c r="BI530" s="66">
        <f t="shared" si="357"/>
        <v>0</v>
      </c>
      <c r="BJ530" s="66">
        <f t="shared" si="353"/>
        <v>0</v>
      </c>
      <c r="BK530" s="66">
        <f t="shared" si="358"/>
        <v>0</v>
      </c>
    </row>
    <row r="531" spans="1:63" hidden="1">
      <c r="A531" s="95"/>
      <c r="B531" s="1239"/>
      <c r="C531" s="1240"/>
      <c r="D531" s="1252"/>
      <c r="E531" s="1252"/>
      <c r="F531" s="1252"/>
      <c r="G531" s="1252"/>
      <c r="H531" s="1252"/>
      <c r="I531" s="1252"/>
      <c r="J531" s="1252"/>
      <c r="K531" s="1252"/>
      <c r="L531" s="1252"/>
      <c r="M531" s="1252"/>
      <c r="N531" s="1252"/>
      <c r="O531" s="1252"/>
      <c r="P531" s="1242"/>
      <c r="Q531" s="1242"/>
      <c r="R531" s="1243"/>
      <c r="S531" s="1242"/>
      <c r="T531" s="1242"/>
      <c r="U531" s="1244"/>
      <c r="V531" s="1245"/>
      <c r="W531" s="1245"/>
      <c r="X531" s="1245"/>
      <c r="Y531" s="1245"/>
      <c r="Z531" s="1245"/>
      <c r="AA531" s="1246"/>
      <c r="AB531" s="1247"/>
      <c r="AC531" s="1244"/>
      <c r="AD531" s="1248">
        <f t="shared" si="345"/>
        <v>0</v>
      </c>
      <c r="AE531" s="1248"/>
      <c r="AF531" s="1248"/>
      <c r="AG531" s="1248">
        <f t="shared" si="339"/>
        <v>0</v>
      </c>
      <c r="AH531" s="1248"/>
      <c r="AI531" s="1248"/>
      <c r="AJ531" s="1248">
        <f t="shared" si="346"/>
        <v>0</v>
      </c>
      <c r="AK531" s="1248"/>
      <c r="AL531" s="1248"/>
      <c r="AM531" s="1249">
        <f t="shared" si="333"/>
        <v>0</v>
      </c>
      <c r="AN531" s="1249"/>
      <c r="AO531" s="1249"/>
      <c r="AP531" s="1249"/>
      <c r="AQ531" s="1250">
        <f t="shared" si="347"/>
        <v>0</v>
      </c>
      <c r="AR531" s="1250"/>
      <c r="AS531" s="1250"/>
      <c r="AT531" s="1250">
        <f t="shared" si="348"/>
        <v>0</v>
      </c>
      <c r="AV531" s="74" t="str">
        <f t="shared" si="328"/>
        <v>GARAGE DOORS</v>
      </c>
      <c r="AW531" s="307"/>
      <c r="AX531" s="99"/>
      <c r="AY531" s="99"/>
      <c r="AZ531" s="305"/>
      <c r="BA531" s="28">
        <f t="shared" si="349"/>
        <v>0</v>
      </c>
      <c r="BB531" s="28">
        <f t="shared" si="354"/>
        <v>0</v>
      </c>
      <c r="BC531" s="28">
        <f t="shared" si="355"/>
        <v>0</v>
      </c>
      <c r="BD531" s="28">
        <f t="shared" si="350"/>
        <v>0</v>
      </c>
      <c r="BE531" s="28">
        <f>SUM(BA531:BC531)</f>
        <v>0</v>
      </c>
      <c r="BF531" s="28">
        <f t="shared" si="351"/>
        <v>0</v>
      </c>
      <c r="BG531" s="28">
        <f t="shared" si="352"/>
        <v>0</v>
      </c>
      <c r="BI531" s="66">
        <f t="shared" si="357"/>
        <v>0</v>
      </c>
      <c r="BJ531" s="66">
        <f t="shared" si="353"/>
        <v>0</v>
      </c>
      <c r="BK531" s="66">
        <f t="shared" si="358"/>
        <v>0</v>
      </c>
    </row>
    <row r="532" spans="1:63" hidden="1">
      <c r="A532" s="95"/>
      <c r="B532" s="1239"/>
      <c r="C532" s="1240"/>
      <c r="D532" s="1252"/>
      <c r="E532" s="1252"/>
      <c r="F532" s="1252"/>
      <c r="G532" s="1252"/>
      <c r="H532" s="1252"/>
      <c r="I532" s="1252"/>
      <c r="J532" s="1252"/>
      <c r="K532" s="1252"/>
      <c r="L532" s="1252"/>
      <c r="M532" s="1252"/>
      <c r="N532" s="1252"/>
      <c r="O532" s="1252"/>
      <c r="P532" s="1242"/>
      <c r="Q532" s="1242"/>
      <c r="R532" s="1243"/>
      <c r="S532" s="1242"/>
      <c r="T532" s="1242"/>
      <c r="U532" s="1244"/>
      <c r="V532" s="1245"/>
      <c r="W532" s="1245"/>
      <c r="X532" s="1245"/>
      <c r="Y532" s="1245"/>
      <c r="Z532" s="1245"/>
      <c r="AA532" s="1246"/>
      <c r="AB532" s="1247"/>
      <c r="AC532" s="1244"/>
      <c r="AD532" s="1248">
        <f t="shared" si="345"/>
        <v>0</v>
      </c>
      <c r="AE532" s="1248"/>
      <c r="AF532" s="1248"/>
      <c r="AG532" s="1248">
        <f t="shared" si="339"/>
        <v>0</v>
      </c>
      <c r="AH532" s="1248"/>
      <c r="AI532" s="1248"/>
      <c r="AJ532" s="1248">
        <f t="shared" si="346"/>
        <v>0</v>
      </c>
      <c r="AK532" s="1248"/>
      <c r="AL532" s="1248"/>
      <c r="AM532" s="1249">
        <f t="shared" si="333"/>
        <v>0</v>
      </c>
      <c r="AN532" s="1249"/>
      <c r="AO532" s="1249"/>
      <c r="AP532" s="1249"/>
      <c r="AQ532" s="1250">
        <f t="shared" si="347"/>
        <v>0</v>
      </c>
      <c r="AR532" s="1250"/>
      <c r="AS532" s="1250"/>
      <c r="AT532" s="1250">
        <f t="shared" si="348"/>
        <v>0</v>
      </c>
      <c r="AV532" s="74" t="str">
        <f t="shared" si="328"/>
        <v>GARAGE DOORS</v>
      </c>
      <c r="AW532" s="307"/>
      <c r="AX532" s="99"/>
      <c r="AY532" s="99"/>
      <c r="AZ532" s="305"/>
      <c r="BA532" s="28">
        <f t="shared" si="349"/>
        <v>0</v>
      </c>
      <c r="BB532" s="28">
        <f t="shared" si="354"/>
        <v>0</v>
      </c>
      <c r="BC532" s="28">
        <f t="shared" si="355"/>
        <v>0</v>
      </c>
      <c r="BD532" s="28">
        <f t="shared" si="350"/>
        <v>0</v>
      </c>
      <c r="BE532" s="28">
        <f>SUM(BA532:BC532)</f>
        <v>0</v>
      </c>
      <c r="BF532" s="28">
        <f t="shared" si="351"/>
        <v>0</v>
      </c>
      <c r="BG532" s="28">
        <f t="shared" si="352"/>
        <v>0</v>
      </c>
      <c r="BI532" s="66">
        <f t="shared" si="357"/>
        <v>0</v>
      </c>
      <c r="BJ532" s="66">
        <f t="shared" si="353"/>
        <v>0</v>
      </c>
      <c r="BK532" s="66">
        <f t="shared" si="358"/>
        <v>0</v>
      </c>
    </row>
    <row r="533" spans="1:63" ht="5.0999999999999996" hidden="1" customHeight="1">
      <c r="A533" s="95"/>
      <c r="B533" s="42"/>
      <c r="C533" s="42"/>
      <c r="D533" s="353"/>
      <c r="E533" s="353"/>
      <c r="F533" s="353"/>
      <c r="G533" s="353"/>
      <c r="H533" s="353"/>
      <c r="I533" s="353"/>
      <c r="J533" s="353"/>
      <c r="K533" s="353"/>
      <c r="L533" s="353"/>
      <c r="M533" s="353"/>
      <c r="N533" s="353"/>
      <c r="O533" s="353"/>
      <c r="P533" s="44"/>
      <c r="Q533" s="44"/>
      <c r="R533" s="44"/>
      <c r="S533" s="44"/>
      <c r="T533" s="44"/>
      <c r="U533" s="45"/>
      <c r="V533" s="45"/>
      <c r="W533" s="45"/>
      <c r="X533" s="45"/>
      <c r="Y533" s="45"/>
      <c r="Z533" s="45"/>
      <c r="AA533" s="45"/>
      <c r="AB533" s="45"/>
      <c r="AC533" s="45"/>
      <c r="AD533" s="46"/>
      <c r="AE533" s="46"/>
      <c r="AF533" s="46"/>
      <c r="AG533" s="46"/>
      <c r="AH533" s="46"/>
      <c r="AI533" s="46"/>
      <c r="AJ533" s="46"/>
      <c r="AK533" s="46"/>
      <c r="AL533" s="46"/>
      <c r="AM533" s="47"/>
      <c r="AN533" s="47"/>
      <c r="AO533" s="47"/>
      <c r="AP533" s="47"/>
      <c r="AQ533" s="295"/>
      <c r="AR533" s="295"/>
      <c r="AS533" s="295"/>
      <c r="AT533" s="295"/>
      <c r="AV533" s="201" t="str">
        <f t="shared" si="328"/>
        <v>GARAGE DOORS</v>
      </c>
      <c r="AW533" s="322"/>
      <c r="AX533" s="322"/>
      <c r="AY533" s="322"/>
      <c r="AZ533" s="201"/>
      <c r="BA533" s="53">
        <f>BA492</f>
        <v>0</v>
      </c>
      <c r="BB533" s="53">
        <f>BB492</f>
        <v>0</v>
      </c>
      <c r="BC533" s="53">
        <f>BC492</f>
        <v>0</v>
      </c>
      <c r="BD533" s="53">
        <f>BD492</f>
        <v>0</v>
      </c>
      <c r="BE533" s="53">
        <f>BE492</f>
        <v>0</v>
      </c>
      <c r="BF533" s="53"/>
      <c r="BG533" s="53"/>
      <c r="BI533" s="53"/>
      <c r="BJ533" s="53"/>
      <c r="BK533" s="53"/>
    </row>
    <row r="534" spans="1:63" ht="21.6" hidden="1" customHeight="1">
      <c r="A534" s="95"/>
      <c r="B534" s="1259"/>
      <c r="C534" s="1259"/>
      <c r="D534" s="354"/>
      <c r="E534" s="354"/>
      <c r="F534" s="354"/>
      <c r="G534" s="354"/>
      <c r="H534" s="354"/>
      <c r="I534" s="354"/>
      <c r="J534" s="354"/>
      <c r="K534" s="354"/>
      <c r="L534" s="354"/>
      <c r="M534" s="354"/>
      <c r="N534" s="354"/>
      <c r="O534" s="354"/>
      <c r="P534" s="19"/>
      <c r="Q534" s="19"/>
      <c r="R534" s="19"/>
      <c r="S534" s="19"/>
      <c r="T534" s="19"/>
      <c r="U534" s="19"/>
      <c r="V534" s="19"/>
      <c r="W534" s="19"/>
      <c r="X534" s="19"/>
      <c r="Y534" s="19"/>
      <c r="Z534" s="19"/>
      <c r="AA534" s="19"/>
      <c r="AB534" s="19"/>
      <c r="AC534" s="202" t="str">
        <f>CONCATENATE(D492," ","TOTAL")</f>
        <v>GARAGE DOORS TOTAL</v>
      </c>
      <c r="AD534" s="1260">
        <f>SUBTOTAL(9,AD493:AD533)</f>
        <v>0</v>
      </c>
      <c r="AE534" s="1260"/>
      <c r="AF534" s="1260"/>
      <c r="AG534" s="1260">
        <f>SUBTOTAL(9,AG493:AG533)</f>
        <v>0</v>
      </c>
      <c r="AH534" s="1260"/>
      <c r="AI534" s="1260"/>
      <c r="AJ534" s="1260">
        <f>SUBTOTAL(9,AJ493:AJ533)</f>
        <v>0</v>
      </c>
      <c r="AK534" s="1260"/>
      <c r="AL534" s="1260"/>
      <c r="AM534" s="1260">
        <f>SUBTOTAL(9,AM493:AM533)</f>
        <v>0</v>
      </c>
      <c r="AN534" s="1260"/>
      <c r="AO534" s="1260"/>
      <c r="AP534" s="1260"/>
      <c r="AQ534" s="1254">
        <f>SUBTOTAL(9,AQ493:AQ533)</f>
        <v>0</v>
      </c>
      <c r="AR534" s="1254"/>
      <c r="AS534" s="1254"/>
      <c r="AT534" s="1254" t="e">
        <f>SUM(AT490:AT525)</f>
        <v>#REF!</v>
      </c>
      <c r="AV534" s="74" t="str">
        <f t="shared" si="328"/>
        <v>GARAGE DOORS</v>
      </c>
      <c r="AW534" s="308"/>
      <c r="AX534" s="321"/>
      <c r="AY534" s="321"/>
      <c r="AZ534" s="118"/>
      <c r="BA534" s="52">
        <f>BA492</f>
        <v>0</v>
      </c>
      <c r="BB534" s="52">
        <f>BB492</f>
        <v>0</v>
      </c>
      <c r="BC534" s="52">
        <f>BC492</f>
        <v>0</v>
      </c>
      <c r="BD534" s="52">
        <f>BD492</f>
        <v>0</v>
      </c>
      <c r="BE534" s="52">
        <f>BE492</f>
        <v>0</v>
      </c>
      <c r="BF534" s="52">
        <f>SUM(BF492:BF533)</f>
        <v>0</v>
      </c>
      <c r="BG534" s="28">
        <f>SUM(BG492:BG533)</f>
        <v>0</v>
      </c>
      <c r="BI534" s="52">
        <f>SUM(BI493:BI533)</f>
        <v>0</v>
      </c>
      <c r="BJ534" s="52">
        <f>SUM(BJ493:BJ533)</f>
        <v>0</v>
      </c>
      <c r="BK534" s="28">
        <f>SUM(BK493:BK533)</f>
        <v>0</v>
      </c>
    </row>
    <row r="535" spans="1:63" ht="5.0999999999999996" hidden="1" customHeight="1">
      <c r="A535" s="95"/>
      <c r="B535" s="42"/>
      <c r="C535" s="42"/>
      <c r="D535" s="353"/>
      <c r="E535" s="353"/>
      <c r="F535" s="353"/>
      <c r="G535" s="353"/>
      <c r="H535" s="353"/>
      <c r="I535" s="353"/>
      <c r="J535" s="353"/>
      <c r="K535" s="353"/>
      <c r="L535" s="353"/>
      <c r="M535" s="353"/>
      <c r="N535" s="353"/>
      <c r="O535" s="353"/>
      <c r="P535" s="44"/>
      <c r="Q535" s="44"/>
      <c r="R535" s="44"/>
      <c r="S535" s="44"/>
      <c r="T535" s="44"/>
      <c r="U535" s="45"/>
      <c r="V535" s="45"/>
      <c r="W535" s="45"/>
      <c r="X535" s="45"/>
      <c r="Y535" s="45"/>
      <c r="Z535" s="45"/>
      <c r="AA535" s="45"/>
      <c r="AB535" s="45"/>
      <c r="AC535" s="45"/>
      <c r="AD535" s="46"/>
      <c r="AE535" s="46"/>
      <c r="AF535" s="46"/>
      <c r="AG535" s="46"/>
      <c r="AH535" s="46"/>
      <c r="AI535" s="46"/>
      <c r="AJ535" s="46"/>
      <c r="AK535" s="46"/>
      <c r="AL535" s="46"/>
      <c r="AM535" s="47"/>
      <c r="AN535" s="47"/>
      <c r="AO535" s="47"/>
      <c r="AP535" s="47"/>
      <c r="AQ535" s="295"/>
      <c r="AR535" s="295"/>
      <c r="AS535" s="295"/>
      <c r="AT535" s="295"/>
      <c r="AV535" s="201" t="str">
        <f t="shared" si="328"/>
        <v>GARAGE DOORS</v>
      </c>
      <c r="AW535" s="322"/>
      <c r="AX535" s="322"/>
      <c r="AY535" s="322"/>
      <c r="AZ535" s="201"/>
      <c r="BA535" s="53">
        <f>BA492</f>
        <v>0</v>
      </c>
      <c r="BB535" s="53">
        <f>BB492</f>
        <v>0</v>
      </c>
      <c r="BC535" s="53">
        <f>BC492</f>
        <v>0</v>
      </c>
      <c r="BD535" s="53">
        <f>BD492</f>
        <v>0</v>
      </c>
      <c r="BE535" s="53">
        <f>BE492</f>
        <v>0</v>
      </c>
      <c r="BF535" s="53"/>
      <c r="BG535" s="53"/>
      <c r="BI535" s="53"/>
      <c r="BJ535" s="53"/>
      <c r="BK535" s="53"/>
    </row>
    <row r="536" spans="1:63" ht="9.6999999999999993" hidden="1" customHeight="1">
      <c r="A536" s="95"/>
      <c r="B536" s="49"/>
      <c r="C536" s="49"/>
      <c r="D536" s="355"/>
      <c r="E536" s="355"/>
      <c r="F536" s="355"/>
      <c r="G536" s="355"/>
      <c r="H536" s="355"/>
      <c r="I536" s="355"/>
      <c r="J536" s="355"/>
      <c r="K536" s="355"/>
      <c r="L536" s="355"/>
      <c r="M536" s="355"/>
      <c r="N536" s="355"/>
      <c r="O536" s="355"/>
      <c r="P536" s="50"/>
      <c r="Q536" s="50"/>
      <c r="R536" s="50"/>
      <c r="S536" s="50"/>
      <c r="T536" s="50"/>
      <c r="U536" s="50"/>
      <c r="V536" s="50"/>
      <c r="W536" s="50"/>
      <c r="X536" s="50"/>
      <c r="Y536" s="50"/>
      <c r="Z536" s="50"/>
      <c r="AA536" s="50"/>
      <c r="AB536" s="50"/>
      <c r="AC536" s="51"/>
      <c r="AD536" s="296"/>
      <c r="AE536" s="296"/>
      <c r="AF536" s="296"/>
      <c r="AG536" s="296"/>
      <c r="AH536" s="296"/>
      <c r="AI536" s="296"/>
      <c r="AJ536" s="296"/>
      <c r="AK536" s="296"/>
      <c r="AL536" s="296"/>
      <c r="AM536" s="296"/>
      <c r="AN536" s="296"/>
      <c r="AO536" s="296"/>
      <c r="AP536" s="296"/>
      <c r="AQ536" s="297"/>
      <c r="AR536" s="297"/>
      <c r="AS536" s="297"/>
      <c r="AT536" s="297"/>
      <c r="AV536" s="203" t="str">
        <f t="shared" si="328"/>
        <v>GARAGE DOORS</v>
      </c>
      <c r="AW536" s="325"/>
      <c r="AX536" s="344"/>
      <c r="AY536" s="344"/>
      <c r="AZ536" s="203"/>
      <c r="BA536" s="65">
        <f>BA534</f>
        <v>0</v>
      </c>
      <c r="BB536" s="65">
        <f t="shared" ref="BB536:BG536" si="359">BB534</f>
        <v>0</v>
      </c>
      <c r="BC536" s="65">
        <f>BC534</f>
        <v>0</v>
      </c>
      <c r="BD536" s="65">
        <f t="shared" si="359"/>
        <v>0</v>
      </c>
      <c r="BE536" s="65">
        <f t="shared" si="359"/>
        <v>0</v>
      </c>
      <c r="BF536" s="65">
        <f t="shared" si="359"/>
        <v>0</v>
      </c>
      <c r="BG536" s="65">
        <f t="shared" si="359"/>
        <v>0</v>
      </c>
      <c r="BI536" s="65"/>
      <c r="BJ536" s="65"/>
      <c r="BK536" s="65"/>
    </row>
    <row r="537" spans="1:63" ht="21.6" customHeight="1">
      <c r="A537" s="94" t="s">
        <v>665</v>
      </c>
      <c r="B537" s="1261"/>
      <c r="C537" s="1262"/>
      <c r="D537" s="1301" t="str">
        <f>T(Y77)</f>
        <v>LANDSCAPING</v>
      </c>
      <c r="E537" s="1302"/>
      <c r="F537" s="1302"/>
      <c r="G537" s="1302"/>
      <c r="H537" s="1302"/>
      <c r="I537" s="1302"/>
      <c r="J537" s="1302"/>
      <c r="K537" s="1302"/>
      <c r="L537" s="1302"/>
      <c r="M537" s="1302"/>
      <c r="N537" s="1302"/>
      <c r="O537" s="1303"/>
      <c r="P537" s="1263"/>
      <c r="Q537" s="1263"/>
      <c r="R537" s="1263"/>
      <c r="S537" s="1264"/>
      <c r="T537" s="1265"/>
      <c r="U537" s="1266"/>
      <c r="V537" s="1266"/>
      <c r="W537" s="1266"/>
      <c r="X537" s="1266"/>
      <c r="Y537" s="1266"/>
      <c r="Z537" s="1266"/>
      <c r="AA537" s="1266"/>
      <c r="AB537" s="1266"/>
      <c r="AC537" s="1266"/>
      <c r="AD537" s="1260">
        <f>AD579</f>
        <v>0</v>
      </c>
      <c r="AE537" s="1260"/>
      <c r="AF537" s="1260"/>
      <c r="AG537" s="1260">
        <f>AG579</f>
        <v>0</v>
      </c>
      <c r="AH537" s="1260"/>
      <c r="AI537" s="1260"/>
      <c r="AJ537" s="1260">
        <f>AJ579</f>
        <v>0</v>
      </c>
      <c r="AK537" s="1260"/>
      <c r="AL537" s="1260"/>
      <c r="AM537" s="1260">
        <f>AM579</f>
        <v>0</v>
      </c>
      <c r="AN537" s="1260"/>
      <c r="AO537" s="1260"/>
      <c r="AP537" s="1260"/>
      <c r="AQ537" s="1254">
        <f>AQ579</f>
        <v>0</v>
      </c>
      <c r="AR537" s="1254"/>
      <c r="AS537" s="1254"/>
      <c r="AT537" s="1254" t="e">
        <f>SUM(#REF!)</f>
        <v>#REF!</v>
      </c>
      <c r="AV537" s="74" t="str">
        <f t="shared" ref="AV537:AV581" si="360">$D$537</f>
        <v>LANDSCAPING</v>
      </c>
      <c r="AW537" s="326"/>
      <c r="AX537" s="326"/>
      <c r="AY537" s="326"/>
      <c r="AZ537" s="327"/>
      <c r="BA537" s="28">
        <f>SUM(BA538:BA577)</f>
        <v>0</v>
      </c>
      <c r="BB537" s="28">
        <f>SUM(BB538:BB577)</f>
        <v>0</v>
      </c>
      <c r="BC537" s="28">
        <f>SUM(BC538:BC577)</f>
        <v>0</v>
      </c>
      <c r="BD537" s="28">
        <f>SUM(BD538:BD577)</f>
        <v>0</v>
      </c>
      <c r="BE537" s="28">
        <f>SUM(BE538:BE577)</f>
        <v>0</v>
      </c>
      <c r="BF537" s="28">
        <f>AQ537</f>
        <v>0</v>
      </c>
      <c r="BG537" s="28">
        <f>AM537</f>
        <v>0</v>
      </c>
      <c r="BI537" s="66">
        <f>AD537</f>
        <v>0</v>
      </c>
      <c r="BJ537" s="66">
        <f>AM537</f>
        <v>0</v>
      </c>
      <c r="BK537" s="66">
        <f>BJ537+BI537</f>
        <v>0</v>
      </c>
    </row>
    <row r="538" spans="1:63" hidden="1">
      <c r="A538" s="95"/>
      <c r="B538" s="1239"/>
      <c r="C538" s="1240"/>
      <c r="D538" s="1256" t="s">
        <v>94</v>
      </c>
      <c r="E538" s="1256"/>
      <c r="F538" s="1256"/>
      <c r="G538" s="1256"/>
      <c r="H538" s="1256"/>
      <c r="I538" s="1256"/>
      <c r="J538" s="1256"/>
      <c r="K538" s="1256"/>
      <c r="L538" s="1256"/>
      <c r="M538" s="1256"/>
      <c r="N538" s="1256"/>
      <c r="O538" s="1256"/>
      <c r="P538" s="1242"/>
      <c r="Q538" s="1242"/>
      <c r="R538" s="1243"/>
      <c r="S538" s="1242" t="s">
        <v>1</v>
      </c>
      <c r="T538" s="1242" t="s">
        <v>1</v>
      </c>
      <c r="U538" s="1244">
        <v>250</v>
      </c>
      <c r="V538" s="1245"/>
      <c r="W538" s="1245"/>
      <c r="X538" s="1245">
        <v>300</v>
      </c>
      <c r="Y538" s="1245"/>
      <c r="Z538" s="1245"/>
      <c r="AA538" s="1246"/>
      <c r="AB538" s="1247"/>
      <c r="AC538" s="1244"/>
      <c r="AD538" s="1248">
        <f t="shared" ref="AD538:AD557" si="361">((P538*U538)-AM538)</f>
        <v>0</v>
      </c>
      <c r="AE538" s="1248"/>
      <c r="AF538" s="1248"/>
      <c r="AG538" s="1248">
        <f>P538*X538*(1+$Y$85)</f>
        <v>0</v>
      </c>
      <c r="AH538" s="1248"/>
      <c r="AI538" s="1248"/>
      <c r="AJ538" s="1248">
        <f t="shared" ref="AJ538:AJ557" si="362">P538*AA538</f>
        <v>0</v>
      </c>
      <c r="AK538" s="1248"/>
      <c r="AL538" s="1248"/>
      <c r="AM538" s="1249">
        <f t="shared" ref="AM538:AM577" si="363">IF($B538="x",$P538*$U538,0)</f>
        <v>0</v>
      </c>
      <c r="AN538" s="1249"/>
      <c r="AO538" s="1249"/>
      <c r="AP538" s="1249"/>
      <c r="AQ538" s="1250">
        <f t="shared" ref="AQ538:AQ557" si="364">SUM(AD538:AL538)</f>
        <v>0</v>
      </c>
      <c r="AR538" s="1250"/>
      <c r="AS538" s="1250"/>
      <c r="AT538" s="1250">
        <f t="shared" ref="AT538:AT557" si="365">SUM(AD538:AL538)</f>
        <v>0</v>
      </c>
      <c r="AV538" s="74" t="str">
        <f t="shared" si="360"/>
        <v>LANDSCAPING</v>
      </c>
      <c r="AW538" s="307"/>
      <c r="AX538" s="99"/>
      <c r="AY538" s="99"/>
      <c r="AZ538" s="305"/>
      <c r="BA538" s="28">
        <f t="shared" ref="BA538:BA557" si="366">AD538</f>
        <v>0</v>
      </c>
      <c r="BB538" s="28">
        <f>AG538</f>
        <v>0</v>
      </c>
      <c r="BC538" s="28">
        <f>AJ538</f>
        <v>0</v>
      </c>
      <c r="BD538" s="28">
        <f t="shared" ref="BD538:BD557" si="367">IF(B538="x",1,0)</f>
        <v>0</v>
      </c>
      <c r="BE538" s="28">
        <f>SUM(BA538:BC538)</f>
        <v>0</v>
      </c>
      <c r="BF538" s="28">
        <f t="shared" ref="BF538:BF557" si="368">AQ538</f>
        <v>0</v>
      </c>
      <c r="BG538" s="28">
        <f t="shared" ref="BG538:BG557" si="369">AM538</f>
        <v>0</v>
      </c>
      <c r="BI538" s="66">
        <f>AD538</f>
        <v>0</v>
      </c>
      <c r="BJ538" s="66">
        <f t="shared" ref="BJ538:BJ557" si="370">AM538</f>
        <v>0</v>
      </c>
      <c r="BK538" s="66">
        <f>BJ538+BI538</f>
        <v>0</v>
      </c>
    </row>
    <row r="539" spans="1:63" hidden="1">
      <c r="A539" s="95"/>
      <c r="B539" s="1239"/>
      <c r="C539" s="1240"/>
      <c r="D539" s="1252" t="s">
        <v>256</v>
      </c>
      <c r="E539" s="1252"/>
      <c r="F539" s="1252"/>
      <c r="G539" s="1252"/>
      <c r="H539" s="1252"/>
      <c r="I539" s="1252"/>
      <c r="J539" s="1252"/>
      <c r="K539" s="1252"/>
      <c r="L539" s="1252"/>
      <c r="M539" s="1252"/>
      <c r="N539" s="1252"/>
      <c r="O539" s="1252"/>
      <c r="P539" s="1242"/>
      <c r="Q539" s="1242"/>
      <c r="R539" s="1243"/>
      <c r="S539" s="1242" t="s">
        <v>8</v>
      </c>
      <c r="T539" s="1242" t="s">
        <v>8</v>
      </c>
      <c r="U539" s="1244">
        <v>0.15</v>
      </c>
      <c r="V539" s="1245"/>
      <c r="W539" s="1245"/>
      <c r="X539" s="1245">
        <v>0.25</v>
      </c>
      <c r="Y539" s="1245"/>
      <c r="Z539" s="1245">
        <v>0.25</v>
      </c>
      <c r="AA539" s="1246"/>
      <c r="AB539" s="1247"/>
      <c r="AC539" s="1244"/>
      <c r="AD539" s="1248">
        <f t="shared" si="361"/>
        <v>0</v>
      </c>
      <c r="AE539" s="1248"/>
      <c r="AF539" s="1248"/>
      <c r="AG539" s="1248">
        <f t="shared" ref="AG539:AG577" si="371">P539*X539*(1+$Y$85)</f>
        <v>0</v>
      </c>
      <c r="AH539" s="1248"/>
      <c r="AI539" s="1248"/>
      <c r="AJ539" s="1248">
        <f t="shared" si="362"/>
        <v>0</v>
      </c>
      <c r="AK539" s="1248"/>
      <c r="AL539" s="1248"/>
      <c r="AM539" s="1249">
        <f t="shared" si="363"/>
        <v>0</v>
      </c>
      <c r="AN539" s="1249"/>
      <c r="AO539" s="1249"/>
      <c r="AP539" s="1249"/>
      <c r="AQ539" s="1250">
        <f t="shared" si="364"/>
        <v>0</v>
      </c>
      <c r="AR539" s="1250"/>
      <c r="AS539" s="1250"/>
      <c r="AT539" s="1250">
        <f t="shared" si="365"/>
        <v>0</v>
      </c>
      <c r="AV539" s="74" t="str">
        <f t="shared" si="360"/>
        <v>LANDSCAPING</v>
      </c>
      <c r="AW539" s="307"/>
      <c r="AX539" s="99"/>
      <c r="AY539" s="99"/>
      <c r="AZ539" s="305"/>
      <c r="BA539" s="28">
        <f t="shared" si="366"/>
        <v>0</v>
      </c>
      <c r="BB539" s="28">
        <f t="shared" ref="BB539:BB557" si="372">AG539</f>
        <v>0</v>
      </c>
      <c r="BC539" s="28">
        <f t="shared" ref="BC539:BC557" si="373">AJ539</f>
        <v>0</v>
      </c>
      <c r="BD539" s="28">
        <f t="shared" si="367"/>
        <v>0</v>
      </c>
      <c r="BE539" s="28">
        <f t="shared" ref="BE539:BE555" si="374">SUM(BA539:BC539)</f>
        <v>0</v>
      </c>
      <c r="BF539" s="28">
        <f t="shared" si="368"/>
        <v>0</v>
      </c>
      <c r="BG539" s="28">
        <f t="shared" si="369"/>
        <v>0</v>
      </c>
      <c r="BI539" s="66">
        <f t="shared" ref="BI539:BI557" si="375">AD539</f>
        <v>0</v>
      </c>
      <c r="BJ539" s="66">
        <f t="shared" si="370"/>
        <v>0</v>
      </c>
      <c r="BK539" s="66">
        <f t="shared" ref="BK539:BK557" si="376">BJ539+BI539</f>
        <v>0</v>
      </c>
    </row>
    <row r="540" spans="1:63" hidden="1">
      <c r="A540" s="95"/>
      <c r="B540" s="1251"/>
      <c r="C540" s="1251"/>
      <c r="D540" s="1252" t="s">
        <v>257</v>
      </c>
      <c r="E540" s="1252"/>
      <c r="F540" s="1252"/>
      <c r="G540" s="1252"/>
      <c r="H540" s="1252"/>
      <c r="I540" s="1252"/>
      <c r="J540" s="1252"/>
      <c r="K540" s="1252"/>
      <c r="L540" s="1252"/>
      <c r="M540" s="1252"/>
      <c r="N540" s="1252"/>
      <c r="O540" s="1252"/>
      <c r="P540" s="1242"/>
      <c r="Q540" s="1242"/>
      <c r="R540" s="1243"/>
      <c r="S540" s="1242" t="s">
        <v>8</v>
      </c>
      <c r="T540" s="1242" t="s">
        <v>8</v>
      </c>
      <c r="U540" s="1244">
        <v>0.05</v>
      </c>
      <c r="V540" s="1245"/>
      <c r="W540" s="1245"/>
      <c r="X540" s="1245">
        <v>0.05</v>
      </c>
      <c r="Y540" s="1245"/>
      <c r="Z540" s="1245">
        <v>0.05</v>
      </c>
      <c r="AA540" s="1246"/>
      <c r="AB540" s="1247"/>
      <c r="AC540" s="1244"/>
      <c r="AD540" s="1248">
        <f t="shared" si="361"/>
        <v>0</v>
      </c>
      <c r="AE540" s="1248"/>
      <c r="AF540" s="1248"/>
      <c r="AG540" s="1248">
        <f t="shared" si="371"/>
        <v>0</v>
      </c>
      <c r="AH540" s="1248"/>
      <c r="AI540" s="1248"/>
      <c r="AJ540" s="1248">
        <f t="shared" si="362"/>
        <v>0</v>
      </c>
      <c r="AK540" s="1248"/>
      <c r="AL540" s="1248"/>
      <c r="AM540" s="1249">
        <f t="shared" si="363"/>
        <v>0</v>
      </c>
      <c r="AN540" s="1249"/>
      <c r="AO540" s="1249"/>
      <c r="AP540" s="1249"/>
      <c r="AQ540" s="1250">
        <f t="shared" si="364"/>
        <v>0</v>
      </c>
      <c r="AR540" s="1250"/>
      <c r="AS540" s="1250"/>
      <c r="AT540" s="1250">
        <f t="shared" si="365"/>
        <v>0</v>
      </c>
      <c r="AV540" s="74" t="str">
        <f t="shared" si="360"/>
        <v>LANDSCAPING</v>
      </c>
      <c r="AW540" s="307"/>
      <c r="AX540" s="99"/>
      <c r="AY540" s="99"/>
      <c r="AZ540" s="305"/>
      <c r="BA540" s="28">
        <f t="shared" si="366"/>
        <v>0</v>
      </c>
      <c r="BB540" s="28">
        <f t="shared" si="372"/>
        <v>0</v>
      </c>
      <c r="BC540" s="28">
        <f t="shared" si="373"/>
        <v>0</v>
      </c>
      <c r="BD540" s="28">
        <f t="shared" si="367"/>
        <v>0</v>
      </c>
      <c r="BE540" s="28">
        <f t="shared" si="374"/>
        <v>0</v>
      </c>
      <c r="BF540" s="28">
        <f t="shared" si="368"/>
        <v>0</v>
      </c>
      <c r="BG540" s="28">
        <f t="shared" si="369"/>
        <v>0</v>
      </c>
      <c r="BI540" s="66">
        <f t="shared" si="375"/>
        <v>0</v>
      </c>
      <c r="BJ540" s="66">
        <f t="shared" si="370"/>
        <v>0</v>
      </c>
      <c r="BK540" s="66">
        <f t="shared" si="376"/>
        <v>0</v>
      </c>
    </row>
    <row r="541" spans="1:63" hidden="1">
      <c r="A541" s="95"/>
      <c r="B541" s="1251"/>
      <c r="C541" s="1251"/>
      <c r="D541" s="1252" t="s">
        <v>166</v>
      </c>
      <c r="E541" s="1252"/>
      <c r="F541" s="1252"/>
      <c r="G541" s="1252"/>
      <c r="H541" s="1252"/>
      <c r="I541" s="1252"/>
      <c r="J541" s="1252"/>
      <c r="K541" s="1252"/>
      <c r="L541" s="1252"/>
      <c r="M541" s="1252"/>
      <c r="N541" s="1252"/>
      <c r="O541" s="1252"/>
      <c r="P541" s="1242"/>
      <c r="Q541" s="1242"/>
      <c r="R541" s="1243"/>
      <c r="S541" s="1242" t="s">
        <v>0</v>
      </c>
      <c r="T541" s="1242" t="s">
        <v>0</v>
      </c>
      <c r="U541" s="1244">
        <v>10</v>
      </c>
      <c r="V541" s="1245"/>
      <c r="W541" s="1245"/>
      <c r="X541" s="1245">
        <v>10</v>
      </c>
      <c r="Y541" s="1245"/>
      <c r="Z541" s="1245">
        <v>10</v>
      </c>
      <c r="AA541" s="1246"/>
      <c r="AB541" s="1247"/>
      <c r="AC541" s="1244"/>
      <c r="AD541" s="1248">
        <f t="shared" si="361"/>
        <v>0</v>
      </c>
      <c r="AE541" s="1248"/>
      <c r="AF541" s="1248"/>
      <c r="AG541" s="1248">
        <f t="shared" si="371"/>
        <v>0</v>
      </c>
      <c r="AH541" s="1248"/>
      <c r="AI541" s="1248"/>
      <c r="AJ541" s="1248">
        <f t="shared" si="362"/>
        <v>0</v>
      </c>
      <c r="AK541" s="1248"/>
      <c r="AL541" s="1248"/>
      <c r="AM541" s="1249">
        <f t="shared" si="363"/>
        <v>0</v>
      </c>
      <c r="AN541" s="1249"/>
      <c r="AO541" s="1249"/>
      <c r="AP541" s="1249"/>
      <c r="AQ541" s="1250">
        <f t="shared" si="364"/>
        <v>0</v>
      </c>
      <c r="AR541" s="1250"/>
      <c r="AS541" s="1250"/>
      <c r="AT541" s="1250">
        <f t="shared" si="365"/>
        <v>0</v>
      </c>
      <c r="AV541" s="74" t="str">
        <f t="shared" si="360"/>
        <v>LANDSCAPING</v>
      </c>
      <c r="AW541" s="307"/>
      <c r="AX541" s="99"/>
      <c r="AY541" s="99"/>
      <c r="AZ541" s="305"/>
      <c r="BA541" s="28">
        <f t="shared" si="366"/>
        <v>0</v>
      </c>
      <c r="BB541" s="28">
        <f t="shared" si="372"/>
        <v>0</v>
      </c>
      <c r="BC541" s="28">
        <f t="shared" si="373"/>
        <v>0</v>
      </c>
      <c r="BD541" s="28">
        <f t="shared" si="367"/>
        <v>0</v>
      </c>
      <c r="BE541" s="28">
        <f t="shared" si="374"/>
        <v>0</v>
      </c>
      <c r="BF541" s="28">
        <f t="shared" si="368"/>
        <v>0</v>
      </c>
      <c r="BG541" s="28">
        <f t="shared" si="369"/>
        <v>0</v>
      </c>
      <c r="BI541" s="66">
        <f t="shared" si="375"/>
        <v>0</v>
      </c>
      <c r="BJ541" s="66">
        <f t="shared" si="370"/>
        <v>0</v>
      </c>
      <c r="BK541" s="66">
        <f t="shared" si="376"/>
        <v>0</v>
      </c>
    </row>
    <row r="542" spans="1:63" hidden="1">
      <c r="A542" s="95"/>
      <c r="B542" s="1239"/>
      <c r="C542" s="1240"/>
      <c r="D542" s="1252" t="s">
        <v>167</v>
      </c>
      <c r="E542" s="1252"/>
      <c r="F542" s="1252"/>
      <c r="G542" s="1252"/>
      <c r="H542" s="1252"/>
      <c r="I542" s="1252"/>
      <c r="J542" s="1252"/>
      <c r="K542" s="1252"/>
      <c r="L542" s="1252"/>
      <c r="M542" s="1252"/>
      <c r="N542" s="1252"/>
      <c r="O542" s="1252"/>
      <c r="P542" s="1242"/>
      <c r="Q542" s="1242"/>
      <c r="R542" s="1243"/>
      <c r="S542" s="1242" t="s">
        <v>0</v>
      </c>
      <c r="T542" s="1242" t="s">
        <v>0</v>
      </c>
      <c r="U542" s="1244">
        <v>15</v>
      </c>
      <c r="V542" s="1245"/>
      <c r="W542" s="1245"/>
      <c r="X542" s="1245">
        <v>20</v>
      </c>
      <c r="Y542" s="1245"/>
      <c r="Z542" s="1245">
        <v>25</v>
      </c>
      <c r="AA542" s="1246"/>
      <c r="AB542" s="1247"/>
      <c r="AC542" s="1244"/>
      <c r="AD542" s="1248">
        <f t="shared" si="361"/>
        <v>0</v>
      </c>
      <c r="AE542" s="1248"/>
      <c r="AF542" s="1248"/>
      <c r="AG542" s="1248">
        <f t="shared" si="371"/>
        <v>0</v>
      </c>
      <c r="AH542" s="1248"/>
      <c r="AI542" s="1248"/>
      <c r="AJ542" s="1248">
        <f t="shared" si="362"/>
        <v>0</v>
      </c>
      <c r="AK542" s="1248"/>
      <c r="AL542" s="1248"/>
      <c r="AM542" s="1249">
        <f t="shared" si="363"/>
        <v>0</v>
      </c>
      <c r="AN542" s="1249"/>
      <c r="AO542" s="1249"/>
      <c r="AP542" s="1249"/>
      <c r="AQ542" s="1250">
        <f t="shared" si="364"/>
        <v>0</v>
      </c>
      <c r="AR542" s="1250"/>
      <c r="AS542" s="1250"/>
      <c r="AT542" s="1250">
        <f t="shared" si="365"/>
        <v>0</v>
      </c>
      <c r="AV542" s="74" t="str">
        <f t="shared" si="360"/>
        <v>LANDSCAPING</v>
      </c>
      <c r="AW542" s="307"/>
      <c r="AX542" s="99"/>
      <c r="AY542" s="99"/>
      <c r="AZ542" s="305"/>
      <c r="BA542" s="28">
        <f t="shared" si="366"/>
        <v>0</v>
      </c>
      <c r="BB542" s="28">
        <f t="shared" si="372"/>
        <v>0</v>
      </c>
      <c r="BC542" s="28">
        <f t="shared" si="373"/>
        <v>0</v>
      </c>
      <c r="BD542" s="28">
        <f t="shared" si="367"/>
        <v>0</v>
      </c>
      <c r="BE542" s="28">
        <f t="shared" si="374"/>
        <v>0</v>
      </c>
      <c r="BF542" s="28">
        <f t="shared" si="368"/>
        <v>0</v>
      </c>
      <c r="BG542" s="28">
        <f t="shared" si="369"/>
        <v>0</v>
      </c>
      <c r="BI542" s="66">
        <f t="shared" si="375"/>
        <v>0</v>
      </c>
      <c r="BJ542" s="66">
        <f t="shared" si="370"/>
        <v>0</v>
      </c>
      <c r="BK542" s="66">
        <f t="shared" si="376"/>
        <v>0</v>
      </c>
    </row>
    <row r="543" spans="1:63" hidden="1">
      <c r="A543" s="95"/>
      <c r="B543" s="1239"/>
      <c r="C543" s="1240"/>
      <c r="D543" s="1252" t="s">
        <v>574</v>
      </c>
      <c r="E543" s="1252"/>
      <c r="F543" s="1252"/>
      <c r="G543" s="1252"/>
      <c r="H543" s="1252"/>
      <c r="I543" s="1252"/>
      <c r="J543" s="1252"/>
      <c r="K543" s="1252"/>
      <c r="L543" s="1252"/>
      <c r="M543" s="1252"/>
      <c r="N543" s="1252"/>
      <c r="O543" s="1252"/>
      <c r="P543" s="1242"/>
      <c r="Q543" s="1242"/>
      <c r="R543" s="1243"/>
      <c r="S543" s="1242" t="s">
        <v>0</v>
      </c>
      <c r="T543" s="1242"/>
      <c r="U543" s="1244">
        <v>25</v>
      </c>
      <c r="V543" s="1245"/>
      <c r="W543" s="1245"/>
      <c r="X543" s="1245">
        <v>35</v>
      </c>
      <c r="Y543" s="1245"/>
      <c r="Z543" s="1245"/>
      <c r="AA543" s="1246"/>
      <c r="AB543" s="1247"/>
      <c r="AC543" s="1244"/>
      <c r="AD543" s="1248">
        <f t="shared" si="361"/>
        <v>0</v>
      </c>
      <c r="AE543" s="1248"/>
      <c r="AF543" s="1248"/>
      <c r="AG543" s="1248">
        <f t="shared" si="371"/>
        <v>0</v>
      </c>
      <c r="AH543" s="1248"/>
      <c r="AI543" s="1248"/>
      <c r="AJ543" s="1248">
        <f t="shared" si="362"/>
        <v>0</v>
      </c>
      <c r="AK543" s="1248"/>
      <c r="AL543" s="1248"/>
      <c r="AM543" s="1249">
        <f t="shared" si="363"/>
        <v>0</v>
      </c>
      <c r="AN543" s="1249"/>
      <c r="AO543" s="1249"/>
      <c r="AP543" s="1249"/>
      <c r="AQ543" s="1250">
        <f t="shared" si="364"/>
        <v>0</v>
      </c>
      <c r="AR543" s="1250"/>
      <c r="AS543" s="1250"/>
      <c r="AT543" s="1250">
        <f t="shared" si="365"/>
        <v>0</v>
      </c>
      <c r="AV543" s="74" t="str">
        <f t="shared" si="360"/>
        <v>LANDSCAPING</v>
      </c>
      <c r="AW543" s="307"/>
      <c r="AX543" s="99"/>
      <c r="AY543" s="99"/>
      <c r="AZ543" s="305"/>
      <c r="BA543" s="28">
        <f t="shared" si="366"/>
        <v>0</v>
      </c>
      <c r="BB543" s="28">
        <f t="shared" si="372"/>
        <v>0</v>
      </c>
      <c r="BC543" s="28">
        <f t="shared" si="373"/>
        <v>0</v>
      </c>
      <c r="BD543" s="28">
        <f t="shared" si="367"/>
        <v>0</v>
      </c>
      <c r="BE543" s="28">
        <f t="shared" si="374"/>
        <v>0</v>
      </c>
      <c r="BF543" s="28">
        <f t="shared" si="368"/>
        <v>0</v>
      </c>
      <c r="BG543" s="28">
        <f t="shared" si="369"/>
        <v>0</v>
      </c>
      <c r="BI543" s="66">
        <f t="shared" si="375"/>
        <v>0</v>
      </c>
      <c r="BJ543" s="66">
        <f t="shared" si="370"/>
        <v>0</v>
      </c>
      <c r="BK543" s="66">
        <f t="shared" si="376"/>
        <v>0</v>
      </c>
    </row>
    <row r="544" spans="1:63" hidden="1">
      <c r="A544" s="95"/>
      <c r="B544" s="1239"/>
      <c r="C544" s="1240"/>
      <c r="D544" s="1252" t="s">
        <v>575</v>
      </c>
      <c r="E544" s="1252"/>
      <c r="F544" s="1252"/>
      <c r="G544" s="1252"/>
      <c r="H544" s="1252"/>
      <c r="I544" s="1252"/>
      <c r="J544" s="1252"/>
      <c r="K544" s="1252"/>
      <c r="L544" s="1252"/>
      <c r="M544" s="1252"/>
      <c r="N544" s="1252"/>
      <c r="O544" s="1252"/>
      <c r="P544" s="1242"/>
      <c r="Q544" s="1242"/>
      <c r="R544" s="1243"/>
      <c r="S544" s="1242" t="s">
        <v>0</v>
      </c>
      <c r="T544" s="1242" t="s">
        <v>0</v>
      </c>
      <c r="U544" s="1244">
        <v>45</v>
      </c>
      <c r="V544" s="1245"/>
      <c r="W544" s="1245"/>
      <c r="X544" s="1245">
        <v>50</v>
      </c>
      <c r="Y544" s="1245"/>
      <c r="Z544" s="1245">
        <v>85</v>
      </c>
      <c r="AA544" s="1246"/>
      <c r="AB544" s="1247"/>
      <c r="AC544" s="1244"/>
      <c r="AD544" s="1248">
        <f t="shared" si="361"/>
        <v>0</v>
      </c>
      <c r="AE544" s="1248"/>
      <c r="AF544" s="1248"/>
      <c r="AG544" s="1248">
        <f t="shared" si="371"/>
        <v>0</v>
      </c>
      <c r="AH544" s="1248"/>
      <c r="AI544" s="1248"/>
      <c r="AJ544" s="1248">
        <f t="shared" si="362"/>
        <v>0</v>
      </c>
      <c r="AK544" s="1248"/>
      <c r="AL544" s="1248"/>
      <c r="AM544" s="1249">
        <f t="shared" si="363"/>
        <v>0</v>
      </c>
      <c r="AN544" s="1249"/>
      <c r="AO544" s="1249"/>
      <c r="AP544" s="1249"/>
      <c r="AQ544" s="1250">
        <f t="shared" si="364"/>
        <v>0</v>
      </c>
      <c r="AR544" s="1250"/>
      <c r="AS544" s="1250"/>
      <c r="AT544" s="1250">
        <f t="shared" si="365"/>
        <v>0</v>
      </c>
      <c r="AV544" s="74" t="str">
        <f t="shared" si="360"/>
        <v>LANDSCAPING</v>
      </c>
      <c r="AW544" s="307"/>
      <c r="AX544" s="99"/>
      <c r="AY544" s="99"/>
      <c r="AZ544" s="305"/>
      <c r="BA544" s="28">
        <f t="shared" si="366"/>
        <v>0</v>
      </c>
      <c r="BB544" s="28">
        <f t="shared" si="372"/>
        <v>0</v>
      </c>
      <c r="BC544" s="28">
        <f t="shared" si="373"/>
        <v>0</v>
      </c>
      <c r="BD544" s="28">
        <f t="shared" si="367"/>
        <v>0</v>
      </c>
      <c r="BE544" s="28">
        <f t="shared" si="374"/>
        <v>0</v>
      </c>
      <c r="BF544" s="28">
        <f t="shared" si="368"/>
        <v>0</v>
      </c>
      <c r="BG544" s="28">
        <f t="shared" si="369"/>
        <v>0</v>
      </c>
      <c r="BI544" s="66">
        <f t="shared" si="375"/>
        <v>0</v>
      </c>
      <c r="BJ544" s="66">
        <f t="shared" si="370"/>
        <v>0</v>
      </c>
      <c r="BK544" s="66">
        <f t="shared" si="376"/>
        <v>0</v>
      </c>
    </row>
    <row r="545" spans="1:63" hidden="1">
      <c r="A545" s="95"/>
      <c r="B545" s="1251"/>
      <c r="C545" s="1251"/>
      <c r="D545" s="1252" t="s">
        <v>577</v>
      </c>
      <c r="E545" s="1252"/>
      <c r="F545" s="1252"/>
      <c r="G545" s="1252"/>
      <c r="H545" s="1252"/>
      <c r="I545" s="1252"/>
      <c r="J545" s="1252"/>
      <c r="K545" s="1252"/>
      <c r="L545" s="1252"/>
      <c r="M545" s="1252"/>
      <c r="N545" s="1252"/>
      <c r="O545" s="1252"/>
      <c r="P545" s="1242"/>
      <c r="Q545" s="1242"/>
      <c r="R545" s="1243"/>
      <c r="S545" s="1242" t="s">
        <v>0</v>
      </c>
      <c r="T545" s="1242"/>
      <c r="U545" s="1244">
        <v>50</v>
      </c>
      <c r="V545" s="1245"/>
      <c r="W545" s="1245"/>
      <c r="X545" s="1245">
        <v>75</v>
      </c>
      <c r="Y545" s="1245"/>
      <c r="Z545" s="1245"/>
      <c r="AA545" s="1246"/>
      <c r="AB545" s="1247"/>
      <c r="AC545" s="1244"/>
      <c r="AD545" s="1248">
        <f t="shared" si="361"/>
        <v>0</v>
      </c>
      <c r="AE545" s="1248"/>
      <c r="AF545" s="1248"/>
      <c r="AG545" s="1248">
        <f t="shared" si="371"/>
        <v>0</v>
      </c>
      <c r="AH545" s="1248"/>
      <c r="AI545" s="1248"/>
      <c r="AJ545" s="1248">
        <f t="shared" si="362"/>
        <v>0</v>
      </c>
      <c r="AK545" s="1248"/>
      <c r="AL545" s="1248"/>
      <c r="AM545" s="1249">
        <f t="shared" si="363"/>
        <v>0</v>
      </c>
      <c r="AN545" s="1249"/>
      <c r="AO545" s="1249"/>
      <c r="AP545" s="1249"/>
      <c r="AQ545" s="1250">
        <f t="shared" si="364"/>
        <v>0</v>
      </c>
      <c r="AR545" s="1250"/>
      <c r="AS545" s="1250"/>
      <c r="AT545" s="1250">
        <f t="shared" si="365"/>
        <v>0</v>
      </c>
      <c r="AV545" s="74" t="str">
        <f t="shared" si="360"/>
        <v>LANDSCAPING</v>
      </c>
      <c r="AW545" s="307"/>
      <c r="AX545" s="99"/>
      <c r="AY545" s="99"/>
      <c r="AZ545" s="305"/>
      <c r="BA545" s="28">
        <f t="shared" si="366"/>
        <v>0</v>
      </c>
      <c r="BB545" s="28">
        <f t="shared" si="372"/>
        <v>0</v>
      </c>
      <c r="BC545" s="28">
        <f t="shared" si="373"/>
        <v>0</v>
      </c>
      <c r="BD545" s="28">
        <f t="shared" si="367"/>
        <v>0</v>
      </c>
      <c r="BE545" s="28">
        <f t="shared" si="374"/>
        <v>0</v>
      </c>
      <c r="BF545" s="28">
        <f t="shared" si="368"/>
        <v>0</v>
      </c>
      <c r="BG545" s="28">
        <f t="shared" si="369"/>
        <v>0</v>
      </c>
      <c r="BI545" s="66">
        <f t="shared" si="375"/>
        <v>0</v>
      </c>
      <c r="BJ545" s="66">
        <f t="shared" si="370"/>
        <v>0</v>
      </c>
      <c r="BK545" s="66">
        <f t="shared" si="376"/>
        <v>0</v>
      </c>
    </row>
    <row r="546" spans="1:63" hidden="1">
      <c r="A546" s="95"/>
      <c r="B546" s="1251"/>
      <c r="C546" s="1251"/>
      <c r="D546" s="1252" t="s">
        <v>576</v>
      </c>
      <c r="E546" s="1252"/>
      <c r="F546" s="1252"/>
      <c r="G546" s="1252"/>
      <c r="H546" s="1252"/>
      <c r="I546" s="1252"/>
      <c r="J546" s="1252"/>
      <c r="K546" s="1252"/>
      <c r="L546" s="1252"/>
      <c r="M546" s="1252"/>
      <c r="N546" s="1252"/>
      <c r="O546" s="1252"/>
      <c r="P546" s="1242"/>
      <c r="Q546" s="1242"/>
      <c r="R546" s="1243"/>
      <c r="S546" s="1242" t="s">
        <v>0</v>
      </c>
      <c r="T546" s="1242"/>
      <c r="U546" s="1244">
        <v>75</v>
      </c>
      <c r="V546" s="1245"/>
      <c r="W546" s="1245"/>
      <c r="X546" s="1245">
        <v>200</v>
      </c>
      <c r="Y546" s="1245"/>
      <c r="Z546" s="1245"/>
      <c r="AA546" s="1246"/>
      <c r="AB546" s="1247"/>
      <c r="AC546" s="1244"/>
      <c r="AD546" s="1248">
        <f t="shared" si="361"/>
        <v>0</v>
      </c>
      <c r="AE546" s="1248"/>
      <c r="AF546" s="1248"/>
      <c r="AG546" s="1248">
        <f t="shared" si="371"/>
        <v>0</v>
      </c>
      <c r="AH546" s="1248"/>
      <c r="AI546" s="1248"/>
      <c r="AJ546" s="1248">
        <f t="shared" si="362"/>
        <v>0</v>
      </c>
      <c r="AK546" s="1248"/>
      <c r="AL546" s="1248"/>
      <c r="AM546" s="1249">
        <f t="shared" si="363"/>
        <v>0</v>
      </c>
      <c r="AN546" s="1249"/>
      <c r="AO546" s="1249"/>
      <c r="AP546" s="1249"/>
      <c r="AQ546" s="1250">
        <f t="shared" si="364"/>
        <v>0</v>
      </c>
      <c r="AR546" s="1250"/>
      <c r="AS546" s="1250"/>
      <c r="AT546" s="1250">
        <f t="shared" si="365"/>
        <v>0</v>
      </c>
      <c r="AV546" s="74" t="str">
        <f t="shared" si="360"/>
        <v>LANDSCAPING</v>
      </c>
      <c r="AW546" s="307"/>
      <c r="AX546" s="99"/>
      <c r="AY546" s="99"/>
      <c r="AZ546" s="305"/>
      <c r="BA546" s="28">
        <f t="shared" si="366"/>
        <v>0</v>
      </c>
      <c r="BB546" s="28">
        <f t="shared" si="372"/>
        <v>0</v>
      </c>
      <c r="BC546" s="28">
        <f t="shared" si="373"/>
        <v>0</v>
      </c>
      <c r="BD546" s="28">
        <f t="shared" si="367"/>
        <v>0</v>
      </c>
      <c r="BE546" s="28">
        <f t="shared" si="374"/>
        <v>0</v>
      </c>
      <c r="BF546" s="28">
        <f t="shared" si="368"/>
        <v>0</v>
      </c>
      <c r="BG546" s="28">
        <f t="shared" si="369"/>
        <v>0</v>
      </c>
      <c r="BI546" s="66">
        <f t="shared" si="375"/>
        <v>0</v>
      </c>
      <c r="BJ546" s="66">
        <f t="shared" si="370"/>
        <v>0</v>
      </c>
      <c r="BK546" s="66">
        <f t="shared" si="376"/>
        <v>0</v>
      </c>
    </row>
    <row r="547" spans="1:63" hidden="1">
      <c r="A547" s="95"/>
      <c r="B547" s="1239"/>
      <c r="C547" s="1240"/>
      <c r="D547" s="1252" t="s">
        <v>34</v>
      </c>
      <c r="E547" s="1252"/>
      <c r="F547" s="1252"/>
      <c r="G547" s="1252"/>
      <c r="H547" s="1252"/>
      <c r="I547" s="1252"/>
      <c r="J547" s="1252"/>
      <c r="K547" s="1252"/>
      <c r="L547" s="1252"/>
      <c r="M547" s="1252"/>
      <c r="N547" s="1252"/>
      <c r="O547" s="1252"/>
      <c r="P547" s="1242"/>
      <c r="Q547" s="1242"/>
      <c r="R547" s="1243"/>
      <c r="S547" s="1242" t="s">
        <v>8</v>
      </c>
      <c r="T547" s="1242" t="s">
        <v>8</v>
      </c>
      <c r="U547" s="1244">
        <v>0.25</v>
      </c>
      <c r="V547" s="1245"/>
      <c r="W547" s="1245"/>
      <c r="X547" s="1245">
        <v>0.5</v>
      </c>
      <c r="Y547" s="1245"/>
      <c r="Z547" s="1245">
        <v>0.5</v>
      </c>
      <c r="AA547" s="1246"/>
      <c r="AB547" s="1247"/>
      <c r="AC547" s="1244"/>
      <c r="AD547" s="1248">
        <f t="shared" si="361"/>
        <v>0</v>
      </c>
      <c r="AE547" s="1248"/>
      <c r="AF547" s="1248"/>
      <c r="AG547" s="1248">
        <f t="shared" si="371"/>
        <v>0</v>
      </c>
      <c r="AH547" s="1248"/>
      <c r="AI547" s="1248"/>
      <c r="AJ547" s="1248">
        <f t="shared" si="362"/>
        <v>0</v>
      </c>
      <c r="AK547" s="1248"/>
      <c r="AL547" s="1248"/>
      <c r="AM547" s="1249">
        <f t="shared" si="363"/>
        <v>0</v>
      </c>
      <c r="AN547" s="1249"/>
      <c r="AO547" s="1249"/>
      <c r="AP547" s="1249"/>
      <c r="AQ547" s="1250">
        <f t="shared" si="364"/>
        <v>0</v>
      </c>
      <c r="AR547" s="1250"/>
      <c r="AS547" s="1250"/>
      <c r="AT547" s="1250">
        <f t="shared" si="365"/>
        <v>0</v>
      </c>
      <c r="AV547" s="74" t="str">
        <f t="shared" si="360"/>
        <v>LANDSCAPING</v>
      </c>
      <c r="AW547" s="307"/>
      <c r="AX547" s="99"/>
      <c r="AY547" s="99"/>
      <c r="AZ547" s="305"/>
      <c r="BA547" s="28">
        <f t="shared" si="366"/>
        <v>0</v>
      </c>
      <c r="BB547" s="28">
        <f t="shared" si="372"/>
        <v>0</v>
      </c>
      <c r="BC547" s="28">
        <f t="shared" si="373"/>
        <v>0</v>
      </c>
      <c r="BD547" s="28">
        <f t="shared" si="367"/>
        <v>0</v>
      </c>
      <c r="BE547" s="28">
        <f t="shared" si="374"/>
        <v>0</v>
      </c>
      <c r="BF547" s="28">
        <f t="shared" si="368"/>
        <v>0</v>
      </c>
      <c r="BG547" s="28">
        <f t="shared" si="369"/>
        <v>0</v>
      </c>
      <c r="BI547" s="66">
        <f t="shared" si="375"/>
        <v>0</v>
      </c>
      <c r="BJ547" s="66">
        <f t="shared" si="370"/>
        <v>0</v>
      </c>
      <c r="BK547" s="66">
        <f t="shared" si="376"/>
        <v>0</v>
      </c>
    </row>
    <row r="548" spans="1:63" hidden="1">
      <c r="A548" s="95"/>
      <c r="B548" s="1239"/>
      <c r="C548" s="1240"/>
      <c r="D548" s="1252" t="s">
        <v>578</v>
      </c>
      <c r="E548" s="1252"/>
      <c r="F548" s="1252"/>
      <c r="G548" s="1252"/>
      <c r="H548" s="1252"/>
      <c r="I548" s="1252"/>
      <c r="J548" s="1252"/>
      <c r="K548" s="1252"/>
      <c r="L548" s="1252"/>
      <c r="M548" s="1252"/>
      <c r="N548" s="1252"/>
      <c r="O548" s="1252"/>
      <c r="P548" s="1242"/>
      <c r="Q548" s="1242"/>
      <c r="R548" s="1243"/>
      <c r="S548" s="1242" t="s">
        <v>8</v>
      </c>
      <c r="T548" s="1242"/>
      <c r="U548" s="1244">
        <v>0.5</v>
      </c>
      <c r="V548" s="1245"/>
      <c r="W548" s="1245"/>
      <c r="X548" s="1245">
        <v>1</v>
      </c>
      <c r="Y548" s="1245"/>
      <c r="Z548" s="1245"/>
      <c r="AA548" s="1246"/>
      <c r="AB548" s="1247"/>
      <c r="AC548" s="1244"/>
      <c r="AD548" s="1248">
        <f t="shared" si="361"/>
        <v>0</v>
      </c>
      <c r="AE548" s="1248"/>
      <c r="AF548" s="1248"/>
      <c r="AG548" s="1248">
        <f t="shared" si="371"/>
        <v>0</v>
      </c>
      <c r="AH548" s="1248"/>
      <c r="AI548" s="1248"/>
      <c r="AJ548" s="1248">
        <f t="shared" si="362"/>
        <v>0</v>
      </c>
      <c r="AK548" s="1248"/>
      <c r="AL548" s="1248"/>
      <c r="AM548" s="1249">
        <f t="shared" si="363"/>
        <v>0</v>
      </c>
      <c r="AN548" s="1249"/>
      <c r="AO548" s="1249"/>
      <c r="AP548" s="1249"/>
      <c r="AQ548" s="1250">
        <f t="shared" si="364"/>
        <v>0</v>
      </c>
      <c r="AR548" s="1250"/>
      <c r="AS548" s="1250"/>
      <c r="AT548" s="1250">
        <f t="shared" si="365"/>
        <v>0</v>
      </c>
      <c r="AV548" s="74" t="str">
        <f t="shared" si="360"/>
        <v>LANDSCAPING</v>
      </c>
      <c r="AW548" s="307"/>
      <c r="AX548" s="99"/>
      <c r="AY548" s="99"/>
      <c r="AZ548" s="305"/>
      <c r="BA548" s="28">
        <f t="shared" si="366"/>
        <v>0</v>
      </c>
      <c r="BB548" s="28">
        <f t="shared" si="372"/>
        <v>0</v>
      </c>
      <c r="BC548" s="28">
        <f t="shared" si="373"/>
        <v>0</v>
      </c>
      <c r="BD548" s="28">
        <f t="shared" si="367"/>
        <v>0</v>
      </c>
      <c r="BE548" s="28">
        <f t="shared" si="374"/>
        <v>0</v>
      </c>
      <c r="BF548" s="28">
        <f t="shared" si="368"/>
        <v>0</v>
      </c>
      <c r="BG548" s="28">
        <f t="shared" si="369"/>
        <v>0</v>
      </c>
      <c r="BI548" s="66">
        <f t="shared" si="375"/>
        <v>0</v>
      </c>
      <c r="BJ548" s="66">
        <f t="shared" si="370"/>
        <v>0</v>
      </c>
      <c r="BK548" s="66">
        <f t="shared" si="376"/>
        <v>0</v>
      </c>
    </row>
    <row r="549" spans="1:63" hidden="1">
      <c r="A549" s="95"/>
      <c r="B549" s="1239"/>
      <c r="C549" s="1240"/>
      <c r="D549" s="1252" t="s">
        <v>579</v>
      </c>
      <c r="E549" s="1252"/>
      <c r="F549" s="1252"/>
      <c r="G549" s="1252"/>
      <c r="H549" s="1252"/>
      <c r="I549" s="1252"/>
      <c r="J549" s="1252"/>
      <c r="K549" s="1252"/>
      <c r="L549" s="1252"/>
      <c r="M549" s="1252"/>
      <c r="N549" s="1252"/>
      <c r="O549" s="1252"/>
      <c r="P549" s="1242"/>
      <c r="Q549" s="1242"/>
      <c r="R549" s="1243"/>
      <c r="S549" s="1242" t="s">
        <v>8</v>
      </c>
      <c r="T549" s="1242"/>
      <c r="U549" s="1244">
        <v>0.5</v>
      </c>
      <c r="V549" s="1245"/>
      <c r="W549" s="1245"/>
      <c r="X549" s="1245">
        <v>1.75</v>
      </c>
      <c r="Y549" s="1245"/>
      <c r="Z549" s="1245"/>
      <c r="AA549" s="1246"/>
      <c r="AB549" s="1247"/>
      <c r="AC549" s="1244"/>
      <c r="AD549" s="1248">
        <f t="shared" si="361"/>
        <v>0</v>
      </c>
      <c r="AE549" s="1248"/>
      <c r="AF549" s="1248"/>
      <c r="AG549" s="1248">
        <f t="shared" si="371"/>
        <v>0</v>
      </c>
      <c r="AH549" s="1248"/>
      <c r="AI549" s="1248"/>
      <c r="AJ549" s="1248">
        <f t="shared" si="362"/>
        <v>0</v>
      </c>
      <c r="AK549" s="1248"/>
      <c r="AL549" s="1248"/>
      <c r="AM549" s="1249">
        <f t="shared" si="363"/>
        <v>0</v>
      </c>
      <c r="AN549" s="1249"/>
      <c r="AO549" s="1249"/>
      <c r="AP549" s="1249"/>
      <c r="AQ549" s="1250">
        <f t="shared" si="364"/>
        <v>0</v>
      </c>
      <c r="AR549" s="1250"/>
      <c r="AS549" s="1250"/>
      <c r="AT549" s="1250">
        <f t="shared" si="365"/>
        <v>0</v>
      </c>
      <c r="AV549" s="74" t="str">
        <f t="shared" si="360"/>
        <v>LANDSCAPING</v>
      </c>
      <c r="AW549" s="307"/>
      <c r="AX549" s="99"/>
      <c r="AY549" s="99"/>
      <c r="AZ549" s="305"/>
      <c r="BA549" s="28">
        <f t="shared" si="366"/>
        <v>0</v>
      </c>
      <c r="BB549" s="28">
        <f t="shared" si="372"/>
        <v>0</v>
      </c>
      <c r="BC549" s="28">
        <f t="shared" si="373"/>
        <v>0</v>
      </c>
      <c r="BD549" s="28">
        <f t="shared" si="367"/>
        <v>0</v>
      </c>
      <c r="BE549" s="28">
        <f t="shared" si="374"/>
        <v>0</v>
      </c>
      <c r="BF549" s="28">
        <f t="shared" si="368"/>
        <v>0</v>
      </c>
      <c r="BG549" s="28">
        <f t="shared" si="369"/>
        <v>0</v>
      </c>
      <c r="BI549" s="66">
        <f t="shared" si="375"/>
        <v>0</v>
      </c>
      <c r="BJ549" s="66">
        <f t="shared" si="370"/>
        <v>0</v>
      </c>
      <c r="BK549" s="66">
        <f t="shared" si="376"/>
        <v>0</v>
      </c>
    </row>
    <row r="550" spans="1:63" hidden="1">
      <c r="A550" s="95"/>
      <c r="B550" s="1251"/>
      <c r="C550" s="1251"/>
      <c r="D550" s="1252" t="s">
        <v>95</v>
      </c>
      <c r="E550" s="1252"/>
      <c r="F550" s="1252"/>
      <c r="G550" s="1252"/>
      <c r="H550" s="1252"/>
      <c r="I550" s="1252"/>
      <c r="J550" s="1252"/>
      <c r="K550" s="1252"/>
      <c r="L550" s="1252"/>
      <c r="M550" s="1252"/>
      <c r="N550" s="1252"/>
      <c r="O550" s="1252"/>
      <c r="P550" s="1242"/>
      <c r="Q550" s="1242"/>
      <c r="R550" s="1243"/>
      <c r="S550" s="1242" t="s">
        <v>0</v>
      </c>
      <c r="T550" s="1242" t="s">
        <v>0</v>
      </c>
      <c r="U550" s="1244">
        <v>500</v>
      </c>
      <c r="V550" s="1245"/>
      <c r="W550" s="1245"/>
      <c r="X550" s="1245"/>
      <c r="Y550" s="1245"/>
      <c r="Z550" s="1245"/>
      <c r="AA550" s="1246"/>
      <c r="AB550" s="1247"/>
      <c r="AC550" s="1244"/>
      <c r="AD550" s="1248">
        <f t="shared" si="361"/>
        <v>0</v>
      </c>
      <c r="AE550" s="1248"/>
      <c r="AF550" s="1248"/>
      <c r="AG550" s="1248">
        <f t="shared" si="371"/>
        <v>0</v>
      </c>
      <c r="AH550" s="1248"/>
      <c r="AI550" s="1248"/>
      <c r="AJ550" s="1248">
        <f t="shared" si="362"/>
        <v>0</v>
      </c>
      <c r="AK550" s="1248"/>
      <c r="AL550" s="1248"/>
      <c r="AM550" s="1249">
        <f t="shared" si="363"/>
        <v>0</v>
      </c>
      <c r="AN550" s="1249"/>
      <c r="AO550" s="1249"/>
      <c r="AP550" s="1249"/>
      <c r="AQ550" s="1250">
        <f t="shared" si="364"/>
        <v>0</v>
      </c>
      <c r="AR550" s="1250"/>
      <c r="AS550" s="1250"/>
      <c r="AT550" s="1250">
        <f t="shared" si="365"/>
        <v>0</v>
      </c>
      <c r="AV550" s="74" t="str">
        <f t="shared" si="360"/>
        <v>LANDSCAPING</v>
      </c>
      <c r="AW550" s="307"/>
      <c r="AX550" s="99"/>
      <c r="AY550" s="99"/>
      <c r="AZ550" s="305"/>
      <c r="BA550" s="28">
        <f t="shared" si="366"/>
        <v>0</v>
      </c>
      <c r="BB550" s="28">
        <f t="shared" si="372"/>
        <v>0</v>
      </c>
      <c r="BC550" s="28">
        <f t="shared" si="373"/>
        <v>0</v>
      </c>
      <c r="BD550" s="28">
        <f t="shared" si="367"/>
        <v>0</v>
      </c>
      <c r="BE550" s="28">
        <f t="shared" si="374"/>
        <v>0</v>
      </c>
      <c r="BF550" s="28">
        <f t="shared" si="368"/>
        <v>0</v>
      </c>
      <c r="BG550" s="28">
        <f t="shared" si="369"/>
        <v>0</v>
      </c>
      <c r="BI550" s="66">
        <f t="shared" si="375"/>
        <v>0</v>
      </c>
      <c r="BJ550" s="66">
        <f t="shared" si="370"/>
        <v>0</v>
      </c>
      <c r="BK550" s="66">
        <f t="shared" si="376"/>
        <v>0</v>
      </c>
    </row>
    <row r="551" spans="1:63" hidden="1">
      <c r="A551" s="95"/>
      <c r="B551" s="1239"/>
      <c r="C551" s="1240"/>
      <c r="D551" s="1252" t="s">
        <v>580</v>
      </c>
      <c r="E551" s="1252"/>
      <c r="F551" s="1252"/>
      <c r="G551" s="1252"/>
      <c r="H551" s="1252"/>
      <c r="I551" s="1252"/>
      <c r="J551" s="1252"/>
      <c r="K551" s="1252"/>
      <c r="L551" s="1252"/>
      <c r="M551" s="1252"/>
      <c r="N551" s="1252"/>
      <c r="O551" s="1252"/>
      <c r="P551" s="1242"/>
      <c r="Q551" s="1242"/>
      <c r="R551" s="1243"/>
      <c r="S551" s="1242" t="s">
        <v>8</v>
      </c>
      <c r="T551" s="1242" t="s">
        <v>8</v>
      </c>
      <c r="U551" s="1244">
        <v>10</v>
      </c>
      <c r="V551" s="1245"/>
      <c r="W551" s="1245"/>
      <c r="X551" s="1245">
        <v>7.5</v>
      </c>
      <c r="Y551" s="1245"/>
      <c r="Z551" s="1245">
        <v>7.5</v>
      </c>
      <c r="AA551" s="1246"/>
      <c r="AB551" s="1247"/>
      <c r="AC551" s="1244"/>
      <c r="AD551" s="1248">
        <f t="shared" si="361"/>
        <v>0</v>
      </c>
      <c r="AE551" s="1248"/>
      <c r="AF551" s="1248"/>
      <c r="AG551" s="1248">
        <f t="shared" si="371"/>
        <v>0</v>
      </c>
      <c r="AH551" s="1248"/>
      <c r="AI551" s="1248"/>
      <c r="AJ551" s="1248">
        <f t="shared" si="362"/>
        <v>0</v>
      </c>
      <c r="AK551" s="1248"/>
      <c r="AL551" s="1248"/>
      <c r="AM551" s="1249">
        <f t="shared" si="363"/>
        <v>0</v>
      </c>
      <c r="AN551" s="1249"/>
      <c r="AO551" s="1249"/>
      <c r="AP551" s="1249"/>
      <c r="AQ551" s="1250">
        <f t="shared" si="364"/>
        <v>0</v>
      </c>
      <c r="AR551" s="1250"/>
      <c r="AS551" s="1250"/>
      <c r="AT551" s="1250">
        <f t="shared" si="365"/>
        <v>0</v>
      </c>
      <c r="AV551" s="74" t="str">
        <f t="shared" si="360"/>
        <v>LANDSCAPING</v>
      </c>
      <c r="AW551" s="307"/>
      <c r="AX551" s="99"/>
      <c r="AY551" s="99"/>
      <c r="AZ551" s="305"/>
      <c r="BA551" s="28">
        <f t="shared" si="366"/>
        <v>0</v>
      </c>
      <c r="BB551" s="28">
        <f t="shared" si="372"/>
        <v>0</v>
      </c>
      <c r="BC551" s="28">
        <f t="shared" si="373"/>
        <v>0</v>
      </c>
      <c r="BD551" s="28">
        <f t="shared" si="367"/>
        <v>0</v>
      </c>
      <c r="BE551" s="28">
        <f t="shared" si="374"/>
        <v>0</v>
      </c>
      <c r="BF551" s="28">
        <f t="shared" si="368"/>
        <v>0</v>
      </c>
      <c r="BG551" s="28">
        <f t="shared" si="369"/>
        <v>0</v>
      </c>
      <c r="BI551" s="66">
        <f t="shared" si="375"/>
        <v>0</v>
      </c>
      <c r="BJ551" s="66">
        <f t="shared" si="370"/>
        <v>0</v>
      </c>
      <c r="BK551" s="66">
        <f t="shared" si="376"/>
        <v>0</v>
      </c>
    </row>
    <row r="552" spans="1:63" hidden="1">
      <c r="A552" s="95"/>
      <c r="B552" s="1239"/>
      <c r="C552" s="1240"/>
      <c r="D552" s="1252"/>
      <c r="E552" s="1252"/>
      <c r="F552" s="1252"/>
      <c r="G552" s="1252"/>
      <c r="H552" s="1252"/>
      <c r="I552" s="1252"/>
      <c r="J552" s="1252"/>
      <c r="K552" s="1252"/>
      <c r="L552" s="1252"/>
      <c r="M552" s="1252"/>
      <c r="N552" s="1252"/>
      <c r="O552" s="1252"/>
      <c r="P552" s="1242"/>
      <c r="Q552" s="1242"/>
      <c r="R552" s="1243"/>
      <c r="S552" s="1242"/>
      <c r="T552" s="1242"/>
      <c r="U552" s="1244"/>
      <c r="V552" s="1245"/>
      <c r="W552" s="1245"/>
      <c r="X552" s="1245"/>
      <c r="Y552" s="1245"/>
      <c r="Z552" s="1245"/>
      <c r="AA552" s="1246"/>
      <c r="AB552" s="1247"/>
      <c r="AC552" s="1244"/>
      <c r="AD552" s="1248">
        <f t="shared" si="361"/>
        <v>0</v>
      </c>
      <c r="AE552" s="1248"/>
      <c r="AF552" s="1248"/>
      <c r="AG552" s="1248">
        <f t="shared" si="371"/>
        <v>0</v>
      </c>
      <c r="AH552" s="1248"/>
      <c r="AI552" s="1248"/>
      <c r="AJ552" s="1248">
        <f t="shared" si="362"/>
        <v>0</v>
      </c>
      <c r="AK552" s="1248"/>
      <c r="AL552" s="1248"/>
      <c r="AM552" s="1249">
        <f t="shared" si="363"/>
        <v>0</v>
      </c>
      <c r="AN552" s="1249"/>
      <c r="AO552" s="1249"/>
      <c r="AP552" s="1249"/>
      <c r="AQ552" s="1250">
        <f t="shared" si="364"/>
        <v>0</v>
      </c>
      <c r="AR552" s="1250"/>
      <c r="AS552" s="1250"/>
      <c r="AT552" s="1250">
        <f t="shared" si="365"/>
        <v>0</v>
      </c>
      <c r="AV552" s="74" t="str">
        <f t="shared" si="360"/>
        <v>LANDSCAPING</v>
      </c>
      <c r="AW552" s="307"/>
      <c r="AX552" s="99"/>
      <c r="AY552" s="99"/>
      <c r="AZ552" s="305"/>
      <c r="BA552" s="28">
        <f t="shared" si="366"/>
        <v>0</v>
      </c>
      <c r="BB552" s="28">
        <f t="shared" si="372"/>
        <v>0</v>
      </c>
      <c r="BC552" s="28">
        <f t="shared" si="373"/>
        <v>0</v>
      </c>
      <c r="BD552" s="28">
        <f t="shared" si="367"/>
        <v>0</v>
      </c>
      <c r="BE552" s="28">
        <f t="shared" si="374"/>
        <v>0</v>
      </c>
      <c r="BF552" s="28">
        <f t="shared" si="368"/>
        <v>0</v>
      </c>
      <c r="BG552" s="28">
        <f t="shared" si="369"/>
        <v>0</v>
      </c>
      <c r="BI552" s="66">
        <f t="shared" si="375"/>
        <v>0</v>
      </c>
      <c r="BJ552" s="66">
        <f t="shared" si="370"/>
        <v>0</v>
      </c>
      <c r="BK552" s="66">
        <f t="shared" si="376"/>
        <v>0</v>
      </c>
    </row>
    <row r="553" spans="1:63" hidden="1">
      <c r="A553" s="95"/>
      <c r="B553" s="1239"/>
      <c r="C553" s="1240"/>
      <c r="D553" s="1252"/>
      <c r="E553" s="1252"/>
      <c r="F553" s="1252"/>
      <c r="G553" s="1252"/>
      <c r="H553" s="1252"/>
      <c r="I553" s="1252"/>
      <c r="J553" s="1252"/>
      <c r="K553" s="1252"/>
      <c r="L553" s="1252"/>
      <c r="M553" s="1252"/>
      <c r="N553" s="1252"/>
      <c r="O553" s="1252"/>
      <c r="P553" s="1242"/>
      <c r="Q553" s="1242"/>
      <c r="R553" s="1243"/>
      <c r="S553" s="1242"/>
      <c r="T553" s="1242"/>
      <c r="U553" s="1244"/>
      <c r="V553" s="1245"/>
      <c r="W553" s="1245"/>
      <c r="X553" s="1245"/>
      <c r="Y553" s="1245"/>
      <c r="Z553" s="1245"/>
      <c r="AA553" s="1246"/>
      <c r="AB553" s="1247"/>
      <c r="AC553" s="1244"/>
      <c r="AD553" s="1248">
        <f t="shared" si="361"/>
        <v>0</v>
      </c>
      <c r="AE553" s="1248"/>
      <c r="AF553" s="1248"/>
      <c r="AG553" s="1248">
        <f t="shared" si="371"/>
        <v>0</v>
      </c>
      <c r="AH553" s="1248"/>
      <c r="AI553" s="1248"/>
      <c r="AJ553" s="1248">
        <f t="shared" si="362"/>
        <v>0</v>
      </c>
      <c r="AK553" s="1248"/>
      <c r="AL553" s="1248"/>
      <c r="AM553" s="1249">
        <f t="shared" si="363"/>
        <v>0</v>
      </c>
      <c r="AN553" s="1249"/>
      <c r="AO553" s="1249"/>
      <c r="AP553" s="1249"/>
      <c r="AQ553" s="1250">
        <f t="shared" si="364"/>
        <v>0</v>
      </c>
      <c r="AR553" s="1250"/>
      <c r="AS553" s="1250"/>
      <c r="AT553" s="1250">
        <f t="shared" si="365"/>
        <v>0</v>
      </c>
      <c r="AV553" s="74" t="str">
        <f t="shared" si="360"/>
        <v>LANDSCAPING</v>
      </c>
      <c r="AW553" s="307"/>
      <c r="AX553" s="99"/>
      <c r="AY553" s="99"/>
      <c r="AZ553" s="305"/>
      <c r="BA553" s="28">
        <f t="shared" si="366"/>
        <v>0</v>
      </c>
      <c r="BB553" s="28">
        <f t="shared" si="372"/>
        <v>0</v>
      </c>
      <c r="BC553" s="28">
        <f t="shared" si="373"/>
        <v>0</v>
      </c>
      <c r="BD553" s="28">
        <f t="shared" si="367"/>
        <v>0</v>
      </c>
      <c r="BE553" s="28">
        <f t="shared" si="374"/>
        <v>0</v>
      </c>
      <c r="BF553" s="28">
        <f t="shared" si="368"/>
        <v>0</v>
      </c>
      <c r="BG553" s="28">
        <f t="shared" si="369"/>
        <v>0</v>
      </c>
      <c r="BI553" s="66">
        <f t="shared" si="375"/>
        <v>0</v>
      </c>
      <c r="BJ553" s="66">
        <f t="shared" si="370"/>
        <v>0</v>
      </c>
      <c r="BK553" s="66">
        <f t="shared" si="376"/>
        <v>0</v>
      </c>
    </row>
    <row r="554" spans="1:63" hidden="1">
      <c r="A554" s="95"/>
      <c r="B554" s="1251"/>
      <c r="C554" s="1251"/>
      <c r="D554" s="1252"/>
      <c r="E554" s="1252"/>
      <c r="F554" s="1252"/>
      <c r="G554" s="1252"/>
      <c r="H554" s="1252"/>
      <c r="I554" s="1252"/>
      <c r="J554" s="1252"/>
      <c r="K554" s="1252"/>
      <c r="L554" s="1252"/>
      <c r="M554" s="1252"/>
      <c r="N554" s="1252"/>
      <c r="O554" s="1252"/>
      <c r="P554" s="1242"/>
      <c r="Q554" s="1242"/>
      <c r="R554" s="1243"/>
      <c r="S554" s="1242"/>
      <c r="T554" s="1242"/>
      <c r="U554" s="1244"/>
      <c r="V554" s="1245"/>
      <c r="W554" s="1245"/>
      <c r="X554" s="1245"/>
      <c r="Y554" s="1245"/>
      <c r="Z554" s="1245"/>
      <c r="AA554" s="1246"/>
      <c r="AB554" s="1247"/>
      <c r="AC554" s="1244"/>
      <c r="AD554" s="1248">
        <f t="shared" si="361"/>
        <v>0</v>
      </c>
      <c r="AE554" s="1248"/>
      <c r="AF554" s="1248"/>
      <c r="AG554" s="1248">
        <f t="shared" si="371"/>
        <v>0</v>
      </c>
      <c r="AH554" s="1248"/>
      <c r="AI554" s="1248"/>
      <c r="AJ554" s="1248">
        <f t="shared" si="362"/>
        <v>0</v>
      </c>
      <c r="AK554" s="1248"/>
      <c r="AL554" s="1248"/>
      <c r="AM554" s="1249">
        <f t="shared" si="363"/>
        <v>0</v>
      </c>
      <c r="AN554" s="1249"/>
      <c r="AO554" s="1249"/>
      <c r="AP554" s="1249"/>
      <c r="AQ554" s="1250">
        <f t="shared" si="364"/>
        <v>0</v>
      </c>
      <c r="AR554" s="1250"/>
      <c r="AS554" s="1250"/>
      <c r="AT554" s="1250">
        <f t="shared" si="365"/>
        <v>0</v>
      </c>
      <c r="AV554" s="74" t="str">
        <f t="shared" si="360"/>
        <v>LANDSCAPING</v>
      </c>
      <c r="AW554" s="307"/>
      <c r="AX554" s="99"/>
      <c r="AY554" s="99"/>
      <c r="AZ554" s="305"/>
      <c r="BA554" s="28">
        <f t="shared" si="366"/>
        <v>0</v>
      </c>
      <c r="BB554" s="28">
        <f t="shared" si="372"/>
        <v>0</v>
      </c>
      <c r="BC554" s="28">
        <f t="shared" si="373"/>
        <v>0</v>
      </c>
      <c r="BD554" s="28">
        <f t="shared" si="367"/>
        <v>0</v>
      </c>
      <c r="BE554" s="28">
        <f t="shared" si="374"/>
        <v>0</v>
      </c>
      <c r="BF554" s="28">
        <f t="shared" si="368"/>
        <v>0</v>
      </c>
      <c r="BG554" s="28">
        <f t="shared" si="369"/>
        <v>0</v>
      </c>
      <c r="BI554" s="66">
        <f t="shared" si="375"/>
        <v>0</v>
      </c>
      <c r="BJ554" s="66">
        <f t="shared" si="370"/>
        <v>0</v>
      </c>
      <c r="BK554" s="66">
        <f t="shared" si="376"/>
        <v>0</v>
      </c>
    </row>
    <row r="555" spans="1:63" hidden="1">
      <c r="A555" s="95"/>
      <c r="B555" s="1239"/>
      <c r="C555" s="1240"/>
      <c r="D555" s="1252"/>
      <c r="E555" s="1252"/>
      <c r="F555" s="1252"/>
      <c r="G555" s="1252"/>
      <c r="H555" s="1252"/>
      <c r="I555" s="1252"/>
      <c r="J555" s="1252"/>
      <c r="K555" s="1252"/>
      <c r="L555" s="1252"/>
      <c r="M555" s="1252"/>
      <c r="N555" s="1252"/>
      <c r="O555" s="1252"/>
      <c r="P555" s="1242"/>
      <c r="Q555" s="1242"/>
      <c r="R555" s="1243"/>
      <c r="S555" s="1242"/>
      <c r="T555" s="1242"/>
      <c r="U555" s="1244"/>
      <c r="V555" s="1245"/>
      <c r="W555" s="1245"/>
      <c r="X555" s="1245"/>
      <c r="Y555" s="1245"/>
      <c r="Z555" s="1245"/>
      <c r="AA555" s="1246"/>
      <c r="AB555" s="1247"/>
      <c r="AC555" s="1244"/>
      <c r="AD555" s="1248">
        <f t="shared" si="361"/>
        <v>0</v>
      </c>
      <c r="AE555" s="1248"/>
      <c r="AF555" s="1248"/>
      <c r="AG555" s="1248">
        <f t="shared" si="371"/>
        <v>0</v>
      </c>
      <c r="AH555" s="1248"/>
      <c r="AI555" s="1248"/>
      <c r="AJ555" s="1248">
        <f t="shared" si="362"/>
        <v>0</v>
      </c>
      <c r="AK555" s="1248"/>
      <c r="AL555" s="1248"/>
      <c r="AM555" s="1249">
        <f t="shared" si="363"/>
        <v>0</v>
      </c>
      <c r="AN555" s="1249"/>
      <c r="AO555" s="1249"/>
      <c r="AP555" s="1249"/>
      <c r="AQ555" s="1250">
        <f t="shared" si="364"/>
        <v>0</v>
      </c>
      <c r="AR555" s="1250"/>
      <c r="AS555" s="1250"/>
      <c r="AT555" s="1250">
        <f t="shared" si="365"/>
        <v>0</v>
      </c>
      <c r="AV555" s="74" t="str">
        <f t="shared" si="360"/>
        <v>LANDSCAPING</v>
      </c>
      <c r="AW555" s="307"/>
      <c r="AX555" s="99"/>
      <c r="AY555" s="99"/>
      <c r="AZ555" s="305"/>
      <c r="BA555" s="28">
        <f t="shared" si="366"/>
        <v>0</v>
      </c>
      <c r="BB555" s="28">
        <f t="shared" si="372"/>
        <v>0</v>
      </c>
      <c r="BC555" s="28">
        <f t="shared" si="373"/>
        <v>0</v>
      </c>
      <c r="BD555" s="28">
        <f t="shared" si="367"/>
        <v>0</v>
      </c>
      <c r="BE555" s="28">
        <f t="shared" si="374"/>
        <v>0</v>
      </c>
      <c r="BF555" s="28">
        <f t="shared" si="368"/>
        <v>0</v>
      </c>
      <c r="BG555" s="28">
        <f t="shared" si="369"/>
        <v>0</v>
      </c>
      <c r="BI555" s="66">
        <f t="shared" si="375"/>
        <v>0</v>
      </c>
      <c r="BJ555" s="66">
        <f t="shared" si="370"/>
        <v>0</v>
      </c>
      <c r="BK555" s="66">
        <f t="shared" si="376"/>
        <v>0</v>
      </c>
    </row>
    <row r="556" spans="1:63" hidden="1">
      <c r="A556" s="95"/>
      <c r="B556" s="1239"/>
      <c r="C556" s="1240"/>
      <c r="D556" s="1252"/>
      <c r="E556" s="1252"/>
      <c r="F556" s="1252"/>
      <c r="G556" s="1252"/>
      <c r="H556" s="1252"/>
      <c r="I556" s="1252"/>
      <c r="J556" s="1252"/>
      <c r="K556" s="1252"/>
      <c r="L556" s="1252"/>
      <c r="M556" s="1252"/>
      <c r="N556" s="1252"/>
      <c r="O556" s="1252"/>
      <c r="P556" s="1242"/>
      <c r="Q556" s="1242"/>
      <c r="R556" s="1243"/>
      <c r="S556" s="1242"/>
      <c r="T556" s="1242"/>
      <c r="U556" s="1244"/>
      <c r="V556" s="1245"/>
      <c r="W556" s="1245"/>
      <c r="X556" s="1245"/>
      <c r="Y556" s="1245"/>
      <c r="Z556" s="1245"/>
      <c r="AA556" s="1246"/>
      <c r="AB556" s="1247"/>
      <c r="AC556" s="1244"/>
      <c r="AD556" s="1248">
        <f t="shared" si="361"/>
        <v>0</v>
      </c>
      <c r="AE556" s="1248"/>
      <c r="AF556" s="1248"/>
      <c r="AG556" s="1248">
        <f t="shared" si="371"/>
        <v>0</v>
      </c>
      <c r="AH556" s="1248"/>
      <c r="AI556" s="1248"/>
      <c r="AJ556" s="1248">
        <f t="shared" si="362"/>
        <v>0</v>
      </c>
      <c r="AK556" s="1248"/>
      <c r="AL556" s="1248"/>
      <c r="AM556" s="1249">
        <f t="shared" si="363"/>
        <v>0</v>
      </c>
      <c r="AN556" s="1249"/>
      <c r="AO556" s="1249"/>
      <c r="AP556" s="1249"/>
      <c r="AQ556" s="1250">
        <f t="shared" si="364"/>
        <v>0</v>
      </c>
      <c r="AR556" s="1250"/>
      <c r="AS556" s="1250"/>
      <c r="AT556" s="1250">
        <f t="shared" si="365"/>
        <v>0</v>
      </c>
      <c r="AV556" s="74" t="str">
        <f t="shared" si="360"/>
        <v>LANDSCAPING</v>
      </c>
      <c r="AW556" s="307"/>
      <c r="AX556" s="99"/>
      <c r="AY556" s="99"/>
      <c r="AZ556" s="305"/>
      <c r="BA556" s="28">
        <f t="shared" si="366"/>
        <v>0</v>
      </c>
      <c r="BB556" s="28">
        <f t="shared" si="372"/>
        <v>0</v>
      </c>
      <c r="BC556" s="28">
        <f t="shared" si="373"/>
        <v>0</v>
      </c>
      <c r="BD556" s="28">
        <f t="shared" si="367"/>
        <v>0</v>
      </c>
      <c r="BE556" s="28">
        <f>SUM(BA556:BC556)</f>
        <v>0</v>
      </c>
      <c r="BF556" s="28">
        <f t="shared" si="368"/>
        <v>0</v>
      </c>
      <c r="BG556" s="28">
        <f t="shared" si="369"/>
        <v>0</v>
      </c>
      <c r="BI556" s="66">
        <f t="shared" si="375"/>
        <v>0</v>
      </c>
      <c r="BJ556" s="66">
        <f t="shared" si="370"/>
        <v>0</v>
      </c>
      <c r="BK556" s="66">
        <f t="shared" si="376"/>
        <v>0</v>
      </c>
    </row>
    <row r="557" spans="1:63" hidden="1">
      <c r="A557" s="95"/>
      <c r="B557" s="1251"/>
      <c r="C557" s="1251"/>
      <c r="D557" s="1252"/>
      <c r="E557" s="1252"/>
      <c r="F557" s="1252"/>
      <c r="G557" s="1252"/>
      <c r="H557" s="1252"/>
      <c r="I557" s="1252"/>
      <c r="J557" s="1252"/>
      <c r="K557" s="1252"/>
      <c r="L557" s="1252"/>
      <c r="M557" s="1252"/>
      <c r="N557" s="1252"/>
      <c r="O557" s="1252"/>
      <c r="P557" s="1242"/>
      <c r="Q557" s="1242"/>
      <c r="R557" s="1243"/>
      <c r="S557" s="1242"/>
      <c r="T557" s="1242"/>
      <c r="U557" s="1244"/>
      <c r="V557" s="1245"/>
      <c r="W557" s="1245"/>
      <c r="X557" s="1245"/>
      <c r="Y557" s="1245"/>
      <c r="Z557" s="1245"/>
      <c r="AA557" s="1246"/>
      <c r="AB557" s="1247"/>
      <c r="AC557" s="1244"/>
      <c r="AD557" s="1248">
        <f t="shared" si="361"/>
        <v>0</v>
      </c>
      <c r="AE557" s="1248"/>
      <c r="AF557" s="1248"/>
      <c r="AG557" s="1248">
        <f t="shared" si="371"/>
        <v>0</v>
      </c>
      <c r="AH557" s="1248"/>
      <c r="AI557" s="1248"/>
      <c r="AJ557" s="1248">
        <f t="shared" si="362"/>
        <v>0</v>
      </c>
      <c r="AK557" s="1248"/>
      <c r="AL557" s="1248"/>
      <c r="AM557" s="1249">
        <f t="shared" si="363"/>
        <v>0</v>
      </c>
      <c r="AN557" s="1249"/>
      <c r="AO557" s="1249"/>
      <c r="AP557" s="1249"/>
      <c r="AQ557" s="1250">
        <f t="shared" si="364"/>
        <v>0</v>
      </c>
      <c r="AR557" s="1250"/>
      <c r="AS557" s="1250"/>
      <c r="AT557" s="1250">
        <f t="shared" si="365"/>
        <v>0</v>
      </c>
      <c r="AV557" s="74" t="str">
        <f t="shared" si="360"/>
        <v>LANDSCAPING</v>
      </c>
      <c r="AW557" s="307"/>
      <c r="AX557" s="99"/>
      <c r="AY557" s="99"/>
      <c r="AZ557" s="305"/>
      <c r="BA557" s="28">
        <f t="shared" si="366"/>
        <v>0</v>
      </c>
      <c r="BB557" s="28">
        <f t="shared" si="372"/>
        <v>0</v>
      </c>
      <c r="BC557" s="28">
        <f t="shared" si="373"/>
        <v>0</v>
      </c>
      <c r="BD557" s="28">
        <f t="shared" si="367"/>
        <v>0</v>
      </c>
      <c r="BE557" s="28">
        <f>SUM(BA557:BC557)</f>
        <v>0</v>
      </c>
      <c r="BF557" s="28">
        <f t="shared" si="368"/>
        <v>0</v>
      </c>
      <c r="BG557" s="28">
        <f t="shared" si="369"/>
        <v>0</v>
      </c>
      <c r="BI557" s="66">
        <f t="shared" si="375"/>
        <v>0</v>
      </c>
      <c r="BJ557" s="66">
        <f t="shared" si="370"/>
        <v>0</v>
      </c>
      <c r="BK557" s="66">
        <f t="shared" si="376"/>
        <v>0</v>
      </c>
    </row>
    <row r="558" spans="1:63" hidden="1">
      <c r="A558" s="95"/>
      <c r="B558" s="1239"/>
      <c r="C558" s="1240"/>
      <c r="D558" s="1252"/>
      <c r="E558" s="1252"/>
      <c r="F558" s="1252"/>
      <c r="G558" s="1252"/>
      <c r="H558" s="1252"/>
      <c r="I558" s="1252"/>
      <c r="J558" s="1252"/>
      <c r="K558" s="1252"/>
      <c r="L558" s="1252"/>
      <c r="M558" s="1252"/>
      <c r="N558" s="1252"/>
      <c r="O558" s="1252"/>
      <c r="P558" s="1242"/>
      <c r="Q558" s="1242"/>
      <c r="R558" s="1243"/>
      <c r="S558" s="1242"/>
      <c r="T558" s="1242"/>
      <c r="U558" s="1244"/>
      <c r="V558" s="1245"/>
      <c r="W558" s="1245"/>
      <c r="X558" s="1245"/>
      <c r="Y558" s="1245"/>
      <c r="Z558" s="1245"/>
      <c r="AA558" s="1246"/>
      <c r="AB558" s="1247"/>
      <c r="AC558" s="1244"/>
      <c r="AD558" s="1248">
        <f t="shared" ref="AD558:AD577" si="377">((P558*U558)-AM558)</f>
        <v>0</v>
      </c>
      <c r="AE558" s="1248"/>
      <c r="AF558" s="1248"/>
      <c r="AG558" s="1248">
        <f t="shared" si="371"/>
        <v>0</v>
      </c>
      <c r="AH558" s="1248"/>
      <c r="AI558" s="1248"/>
      <c r="AJ558" s="1248">
        <f t="shared" ref="AJ558:AJ577" si="378">P558*AA558</f>
        <v>0</v>
      </c>
      <c r="AK558" s="1248"/>
      <c r="AL558" s="1248"/>
      <c r="AM558" s="1249">
        <f t="shared" si="363"/>
        <v>0</v>
      </c>
      <c r="AN558" s="1249"/>
      <c r="AO558" s="1249"/>
      <c r="AP558" s="1249"/>
      <c r="AQ558" s="1250">
        <f t="shared" ref="AQ558:AQ577" si="379">SUM(AD558:AL558)</f>
        <v>0</v>
      </c>
      <c r="AR558" s="1250"/>
      <c r="AS558" s="1250"/>
      <c r="AT558" s="1250">
        <f t="shared" ref="AT558:AT577" si="380">SUM(AD558:AL558)</f>
        <v>0</v>
      </c>
      <c r="AV558" s="74" t="str">
        <f t="shared" si="360"/>
        <v>LANDSCAPING</v>
      </c>
      <c r="AW558" s="307"/>
      <c r="AX558" s="99"/>
      <c r="AY558" s="99"/>
      <c r="AZ558" s="305"/>
      <c r="BA558" s="28">
        <f t="shared" ref="BA558:BA577" si="381">AD558</f>
        <v>0</v>
      </c>
      <c r="BB558" s="28">
        <f>AG558</f>
        <v>0</v>
      </c>
      <c r="BC558" s="28">
        <f>AJ558</f>
        <v>0</v>
      </c>
      <c r="BD558" s="28">
        <f t="shared" ref="BD558:BD577" si="382">IF(B558="x",1,0)</f>
        <v>0</v>
      </c>
      <c r="BE558" s="28">
        <f>SUM(BA558:BC558)</f>
        <v>0</v>
      </c>
      <c r="BF558" s="28">
        <f t="shared" ref="BF558:BF577" si="383">AQ558</f>
        <v>0</v>
      </c>
      <c r="BG558" s="28">
        <f t="shared" ref="BG558:BG577" si="384">AM558</f>
        <v>0</v>
      </c>
      <c r="BI558" s="66">
        <f>AD558</f>
        <v>0</v>
      </c>
      <c r="BJ558" s="66">
        <f t="shared" ref="BJ558:BJ577" si="385">AM558</f>
        <v>0</v>
      </c>
      <c r="BK558" s="66">
        <f>BJ558+BI558</f>
        <v>0</v>
      </c>
    </row>
    <row r="559" spans="1:63" hidden="1">
      <c r="A559" s="95"/>
      <c r="B559" s="1239"/>
      <c r="C559" s="1240"/>
      <c r="D559" s="1252"/>
      <c r="E559" s="1252"/>
      <c r="F559" s="1252"/>
      <c r="G559" s="1252"/>
      <c r="H559" s="1252"/>
      <c r="I559" s="1252"/>
      <c r="J559" s="1252"/>
      <c r="K559" s="1252"/>
      <c r="L559" s="1252"/>
      <c r="M559" s="1252"/>
      <c r="N559" s="1252"/>
      <c r="O559" s="1252"/>
      <c r="P559" s="1242"/>
      <c r="Q559" s="1242"/>
      <c r="R559" s="1243"/>
      <c r="S559" s="1242"/>
      <c r="T559" s="1242"/>
      <c r="U559" s="1244"/>
      <c r="V559" s="1245"/>
      <c r="W559" s="1245"/>
      <c r="X559" s="1245"/>
      <c r="Y559" s="1245"/>
      <c r="Z559" s="1245"/>
      <c r="AA559" s="1246"/>
      <c r="AB559" s="1247"/>
      <c r="AC559" s="1244"/>
      <c r="AD559" s="1248">
        <f t="shared" si="377"/>
        <v>0</v>
      </c>
      <c r="AE559" s="1248"/>
      <c r="AF559" s="1248"/>
      <c r="AG559" s="1248">
        <f t="shared" si="371"/>
        <v>0</v>
      </c>
      <c r="AH559" s="1248"/>
      <c r="AI559" s="1248"/>
      <c r="AJ559" s="1248">
        <f t="shared" si="378"/>
        <v>0</v>
      </c>
      <c r="AK559" s="1248"/>
      <c r="AL559" s="1248"/>
      <c r="AM559" s="1249">
        <f t="shared" si="363"/>
        <v>0</v>
      </c>
      <c r="AN559" s="1249"/>
      <c r="AO559" s="1249"/>
      <c r="AP559" s="1249"/>
      <c r="AQ559" s="1250">
        <f t="shared" si="379"/>
        <v>0</v>
      </c>
      <c r="AR559" s="1250"/>
      <c r="AS559" s="1250"/>
      <c r="AT559" s="1250">
        <f t="shared" si="380"/>
        <v>0</v>
      </c>
      <c r="AV559" s="74" t="str">
        <f t="shared" si="360"/>
        <v>LANDSCAPING</v>
      </c>
      <c r="AW559" s="307"/>
      <c r="AX559" s="99"/>
      <c r="AY559" s="99"/>
      <c r="AZ559" s="305"/>
      <c r="BA559" s="28">
        <f t="shared" si="381"/>
        <v>0</v>
      </c>
      <c r="BB559" s="28">
        <f t="shared" ref="BB559:BB577" si="386">AG559</f>
        <v>0</v>
      </c>
      <c r="BC559" s="28">
        <f t="shared" ref="BC559:BC577" si="387">AJ559</f>
        <v>0</v>
      </c>
      <c r="BD559" s="28">
        <f t="shared" si="382"/>
        <v>0</v>
      </c>
      <c r="BE559" s="28">
        <f t="shared" ref="BE559:BE575" si="388">SUM(BA559:BC559)</f>
        <v>0</v>
      </c>
      <c r="BF559" s="28">
        <f t="shared" si="383"/>
        <v>0</v>
      </c>
      <c r="BG559" s="28">
        <f t="shared" si="384"/>
        <v>0</v>
      </c>
      <c r="BI559" s="66">
        <f t="shared" ref="BI559:BI577" si="389">AD559</f>
        <v>0</v>
      </c>
      <c r="BJ559" s="66">
        <f t="shared" si="385"/>
        <v>0</v>
      </c>
      <c r="BK559" s="66">
        <f t="shared" ref="BK559:BK577" si="390">BJ559+BI559</f>
        <v>0</v>
      </c>
    </row>
    <row r="560" spans="1:63" hidden="1">
      <c r="A560" s="95"/>
      <c r="B560" s="1251"/>
      <c r="C560" s="1251"/>
      <c r="D560" s="1252"/>
      <c r="E560" s="1252"/>
      <c r="F560" s="1252"/>
      <c r="G560" s="1252"/>
      <c r="H560" s="1252"/>
      <c r="I560" s="1252"/>
      <c r="J560" s="1252"/>
      <c r="K560" s="1252"/>
      <c r="L560" s="1252"/>
      <c r="M560" s="1252"/>
      <c r="N560" s="1252"/>
      <c r="O560" s="1252"/>
      <c r="P560" s="1242"/>
      <c r="Q560" s="1242"/>
      <c r="R560" s="1243"/>
      <c r="S560" s="1242"/>
      <c r="T560" s="1242"/>
      <c r="U560" s="1244"/>
      <c r="V560" s="1245"/>
      <c r="W560" s="1245"/>
      <c r="X560" s="1245"/>
      <c r="Y560" s="1245"/>
      <c r="Z560" s="1245"/>
      <c r="AA560" s="1246"/>
      <c r="AB560" s="1247"/>
      <c r="AC560" s="1244"/>
      <c r="AD560" s="1248">
        <f t="shared" si="377"/>
        <v>0</v>
      </c>
      <c r="AE560" s="1248"/>
      <c r="AF560" s="1248"/>
      <c r="AG560" s="1248">
        <f t="shared" si="371"/>
        <v>0</v>
      </c>
      <c r="AH560" s="1248"/>
      <c r="AI560" s="1248"/>
      <c r="AJ560" s="1248">
        <f t="shared" si="378"/>
        <v>0</v>
      </c>
      <c r="AK560" s="1248"/>
      <c r="AL560" s="1248"/>
      <c r="AM560" s="1249">
        <f t="shared" si="363"/>
        <v>0</v>
      </c>
      <c r="AN560" s="1249"/>
      <c r="AO560" s="1249"/>
      <c r="AP560" s="1249"/>
      <c r="AQ560" s="1250">
        <f t="shared" si="379"/>
        <v>0</v>
      </c>
      <c r="AR560" s="1250"/>
      <c r="AS560" s="1250"/>
      <c r="AT560" s="1250">
        <f t="shared" si="380"/>
        <v>0</v>
      </c>
      <c r="AV560" s="74" t="str">
        <f t="shared" si="360"/>
        <v>LANDSCAPING</v>
      </c>
      <c r="AW560" s="307"/>
      <c r="AX560" s="99"/>
      <c r="AY560" s="99"/>
      <c r="AZ560" s="305"/>
      <c r="BA560" s="28">
        <f t="shared" si="381"/>
        <v>0</v>
      </c>
      <c r="BB560" s="28">
        <f t="shared" si="386"/>
        <v>0</v>
      </c>
      <c r="BC560" s="28">
        <f t="shared" si="387"/>
        <v>0</v>
      </c>
      <c r="BD560" s="28">
        <f t="shared" si="382"/>
        <v>0</v>
      </c>
      <c r="BE560" s="28">
        <f t="shared" si="388"/>
        <v>0</v>
      </c>
      <c r="BF560" s="28">
        <f t="shared" si="383"/>
        <v>0</v>
      </c>
      <c r="BG560" s="28">
        <f t="shared" si="384"/>
        <v>0</v>
      </c>
      <c r="BI560" s="66">
        <f t="shared" si="389"/>
        <v>0</v>
      </c>
      <c r="BJ560" s="66">
        <f t="shared" si="385"/>
        <v>0</v>
      </c>
      <c r="BK560" s="66">
        <f t="shared" si="390"/>
        <v>0</v>
      </c>
    </row>
    <row r="561" spans="1:63" hidden="1">
      <c r="A561" s="95"/>
      <c r="B561" s="1251"/>
      <c r="C561" s="1251"/>
      <c r="D561" s="1252"/>
      <c r="E561" s="1252"/>
      <c r="F561" s="1252"/>
      <c r="G561" s="1252"/>
      <c r="H561" s="1252"/>
      <c r="I561" s="1252"/>
      <c r="J561" s="1252"/>
      <c r="K561" s="1252"/>
      <c r="L561" s="1252"/>
      <c r="M561" s="1252"/>
      <c r="N561" s="1252"/>
      <c r="O561" s="1252"/>
      <c r="P561" s="1242"/>
      <c r="Q561" s="1242"/>
      <c r="R561" s="1243"/>
      <c r="S561" s="1242"/>
      <c r="T561" s="1242"/>
      <c r="U561" s="1244"/>
      <c r="V561" s="1245"/>
      <c r="W561" s="1245"/>
      <c r="X561" s="1245"/>
      <c r="Y561" s="1245"/>
      <c r="Z561" s="1245"/>
      <c r="AA561" s="1246"/>
      <c r="AB561" s="1247"/>
      <c r="AC561" s="1244"/>
      <c r="AD561" s="1248">
        <f t="shared" si="377"/>
        <v>0</v>
      </c>
      <c r="AE561" s="1248"/>
      <c r="AF561" s="1248"/>
      <c r="AG561" s="1248">
        <f t="shared" si="371"/>
        <v>0</v>
      </c>
      <c r="AH561" s="1248"/>
      <c r="AI561" s="1248"/>
      <c r="AJ561" s="1248">
        <f t="shared" si="378"/>
        <v>0</v>
      </c>
      <c r="AK561" s="1248"/>
      <c r="AL561" s="1248"/>
      <c r="AM561" s="1249">
        <f t="shared" si="363"/>
        <v>0</v>
      </c>
      <c r="AN561" s="1249"/>
      <c r="AO561" s="1249"/>
      <c r="AP561" s="1249"/>
      <c r="AQ561" s="1250">
        <f t="shared" si="379"/>
        <v>0</v>
      </c>
      <c r="AR561" s="1250"/>
      <c r="AS561" s="1250"/>
      <c r="AT561" s="1250">
        <f t="shared" si="380"/>
        <v>0</v>
      </c>
      <c r="AV561" s="74" t="str">
        <f t="shared" si="360"/>
        <v>LANDSCAPING</v>
      </c>
      <c r="AW561" s="307"/>
      <c r="AX561" s="99"/>
      <c r="AY561" s="99"/>
      <c r="AZ561" s="305"/>
      <c r="BA561" s="28">
        <f t="shared" si="381"/>
        <v>0</v>
      </c>
      <c r="BB561" s="28">
        <f t="shared" si="386"/>
        <v>0</v>
      </c>
      <c r="BC561" s="28">
        <f t="shared" si="387"/>
        <v>0</v>
      </c>
      <c r="BD561" s="28">
        <f t="shared" si="382"/>
        <v>0</v>
      </c>
      <c r="BE561" s="28">
        <f t="shared" si="388"/>
        <v>0</v>
      </c>
      <c r="BF561" s="28">
        <f t="shared" si="383"/>
        <v>0</v>
      </c>
      <c r="BG561" s="28">
        <f t="shared" si="384"/>
        <v>0</v>
      </c>
      <c r="BI561" s="66">
        <f t="shared" si="389"/>
        <v>0</v>
      </c>
      <c r="BJ561" s="66">
        <f t="shared" si="385"/>
        <v>0</v>
      </c>
      <c r="BK561" s="66">
        <f t="shared" si="390"/>
        <v>0</v>
      </c>
    </row>
    <row r="562" spans="1:63" hidden="1">
      <c r="A562" s="95"/>
      <c r="B562" s="1239"/>
      <c r="C562" s="1240"/>
      <c r="D562" s="1252"/>
      <c r="E562" s="1252"/>
      <c r="F562" s="1252"/>
      <c r="G562" s="1252"/>
      <c r="H562" s="1252"/>
      <c r="I562" s="1252"/>
      <c r="J562" s="1252"/>
      <c r="K562" s="1252"/>
      <c r="L562" s="1252"/>
      <c r="M562" s="1252"/>
      <c r="N562" s="1252"/>
      <c r="O562" s="1252"/>
      <c r="P562" s="1242"/>
      <c r="Q562" s="1242"/>
      <c r="R562" s="1243"/>
      <c r="S562" s="1242"/>
      <c r="T562" s="1242"/>
      <c r="U562" s="1244"/>
      <c r="V562" s="1245"/>
      <c r="W562" s="1245"/>
      <c r="X562" s="1245"/>
      <c r="Y562" s="1245"/>
      <c r="Z562" s="1245"/>
      <c r="AA562" s="1246"/>
      <c r="AB562" s="1247"/>
      <c r="AC562" s="1244"/>
      <c r="AD562" s="1248">
        <f t="shared" si="377"/>
        <v>0</v>
      </c>
      <c r="AE562" s="1248"/>
      <c r="AF562" s="1248"/>
      <c r="AG562" s="1248">
        <f t="shared" si="371"/>
        <v>0</v>
      </c>
      <c r="AH562" s="1248"/>
      <c r="AI562" s="1248"/>
      <c r="AJ562" s="1248">
        <f t="shared" si="378"/>
        <v>0</v>
      </c>
      <c r="AK562" s="1248"/>
      <c r="AL562" s="1248"/>
      <c r="AM562" s="1249">
        <f t="shared" si="363"/>
        <v>0</v>
      </c>
      <c r="AN562" s="1249"/>
      <c r="AO562" s="1249"/>
      <c r="AP562" s="1249"/>
      <c r="AQ562" s="1250">
        <f t="shared" si="379"/>
        <v>0</v>
      </c>
      <c r="AR562" s="1250"/>
      <c r="AS562" s="1250"/>
      <c r="AT562" s="1250">
        <f t="shared" si="380"/>
        <v>0</v>
      </c>
      <c r="AV562" s="74" t="str">
        <f t="shared" si="360"/>
        <v>LANDSCAPING</v>
      </c>
      <c r="AW562" s="307"/>
      <c r="AX562" s="99"/>
      <c r="AY562" s="99"/>
      <c r="AZ562" s="305"/>
      <c r="BA562" s="28">
        <f t="shared" si="381"/>
        <v>0</v>
      </c>
      <c r="BB562" s="28">
        <f t="shared" si="386"/>
        <v>0</v>
      </c>
      <c r="BC562" s="28">
        <f t="shared" si="387"/>
        <v>0</v>
      </c>
      <c r="BD562" s="28">
        <f t="shared" si="382"/>
        <v>0</v>
      </c>
      <c r="BE562" s="28">
        <f t="shared" si="388"/>
        <v>0</v>
      </c>
      <c r="BF562" s="28">
        <f t="shared" si="383"/>
        <v>0</v>
      </c>
      <c r="BG562" s="28">
        <f t="shared" si="384"/>
        <v>0</v>
      </c>
      <c r="BI562" s="66">
        <f t="shared" si="389"/>
        <v>0</v>
      </c>
      <c r="BJ562" s="66">
        <f t="shared" si="385"/>
        <v>0</v>
      </c>
      <c r="BK562" s="66">
        <f t="shared" si="390"/>
        <v>0</v>
      </c>
    </row>
    <row r="563" spans="1:63" hidden="1">
      <c r="A563" s="95"/>
      <c r="B563" s="1239"/>
      <c r="C563" s="1240"/>
      <c r="D563" s="1252"/>
      <c r="E563" s="1252"/>
      <c r="F563" s="1252"/>
      <c r="G563" s="1252"/>
      <c r="H563" s="1252"/>
      <c r="I563" s="1252"/>
      <c r="J563" s="1252"/>
      <c r="K563" s="1252"/>
      <c r="L563" s="1252"/>
      <c r="M563" s="1252"/>
      <c r="N563" s="1252"/>
      <c r="O563" s="1252"/>
      <c r="P563" s="1242"/>
      <c r="Q563" s="1242"/>
      <c r="R563" s="1243"/>
      <c r="S563" s="1242"/>
      <c r="T563" s="1242"/>
      <c r="U563" s="1244"/>
      <c r="V563" s="1245"/>
      <c r="W563" s="1245"/>
      <c r="X563" s="1245"/>
      <c r="Y563" s="1245"/>
      <c r="Z563" s="1245"/>
      <c r="AA563" s="1246"/>
      <c r="AB563" s="1247"/>
      <c r="AC563" s="1244"/>
      <c r="AD563" s="1248">
        <f t="shared" si="377"/>
        <v>0</v>
      </c>
      <c r="AE563" s="1248"/>
      <c r="AF563" s="1248"/>
      <c r="AG563" s="1248">
        <f t="shared" si="371"/>
        <v>0</v>
      </c>
      <c r="AH563" s="1248"/>
      <c r="AI563" s="1248"/>
      <c r="AJ563" s="1248">
        <f t="shared" si="378"/>
        <v>0</v>
      </c>
      <c r="AK563" s="1248"/>
      <c r="AL563" s="1248"/>
      <c r="AM563" s="1249">
        <f t="shared" si="363"/>
        <v>0</v>
      </c>
      <c r="AN563" s="1249"/>
      <c r="AO563" s="1249"/>
      <c r="AP563" s="1249"/>
      <c r="AQ563" s="1250">
        <f t="shared" si="379"/>
        <v>0</v>
      </c>
      <c r="AR563" s="1250"/>
      <c r="AS563" s="1250"/>
      <c r="AT563" s="1250">
        <f t="shared" si="380"/>
        <v>0</v>
      </c>
      <c r="AV563" s="74" t="str">
        <f t="shared" si="360"/>
        <v>LANDSCAPING</v>
      </c>
      <c r="AW563" s="307"/>
      <c r="AX563" s="99"/>
      <c r="AY563" s="99"/>
      <c r="AZ563" s="305"/>
      <c r="BA563" s="28">
        <f t="shared" si="381"/>
        <v>0</v>
      </c>
      <c r="BB563" s="28">
        <f t="shared" si="386"/>
        <v>0</v>
      </c>
      <c r="BC563" s="28">
        <f t="shared" si="387"/>
        <v>0</v>
      </c>
      <c r="BD563" s="28">
        <f t="shared" si="382"/>
        <v>0</v>
      </c>
      <c r="BE563" s="28">
        <f t="shared" si="388"/>
        <v>0</v>
      </c>
      <c r="BF563" s="28">
        <f t="shared" si="383"/>
        <v>0</v>
      </c>
      <c r="BG563" s="28">
        <f t="shared" si="384"/>
        <v>0</v>
      </c>
      <c r="BI563" s="66">
        <f t="shared" si="389"/>
        <v>0</v>
      </c>
      <c r="BJ563" s="66">
        <f t="shared" si="385"/>
        <v>0</v>
      </c>
      <c r="BK563" s="66">
        <f t="shared" si="390"/>
        <v>0</v>
      </c>
    </row>
    <row r="564" spans="1:63" hidden="1">
      <c r="A564" s="95"/>
      <c r="B564" s="1239"/>
      <c r="C564" s="1240"/>
      <c r="D564" s="1252"/>
      <c r="E564" s="1252"/>
      <c r="F564" s="1252"/>
      <c r="G564" s="1252"/>
      <c r="H564" s="1252"/>
      <c r="I564" s="1252"/>
      <c r="J564" s="1252"/>
      <c r="K564" s="1252"/>
      <c r="L564" s="1252"/>
      <c r="M564" s="1252"/>
      <c r="N564" s="1252"/>
      <c r="O564" s="1252"/>
      <c r="P564" s="1242"/>
      <c r="Q564" s="1242"/>
      <c r="R564" s="1243"/>
      <c r="S564" s="1242"/>
      <c r="T564" s="1242"/>
      <c r="U564" s="1244"/>
      <c r="V564" s="1245"/>
      <c r="W564" s="1245"/>
      <c r="X564" s="1245"/>
      <c r="Y564" s="1245"/>
      <c r="Z564" s="1245"/>
      <c r="AA564" s="1246"/>
      <c r="AB564" s="1247"/>
      <c r="AC564" s="1244"/>
      <c r="AD564" s="1248">
        <f t="shared" si="377"/>
        <v>0</v>
      </c>
      <c r="AE564" s="1248"/>
      <c r="AF564" s="1248"/>
      <c r="AG564" s="1248">
        <f t="shared" si="371"/>
        <v>0</v>
      </c>
      <c r="AH564" s="1248"/>
      <c r="AI564" s="1248"/>
      <c r="AJ564" s="1248">
        <f t="shared" si="378"/>
        <v>0</v>
      </c>
      <c r="AK564" s="1248"/>
      <c r="AL564" s="1248"/>
      <c r="AM564" s="1249">
        <f t="shared" si="363"/>
        <v>0</v>
      </c>
      <c r="AN564" s="1249"/>
      <c r="AO564" s="1249"/>
      <c r="AP564" s="1249"/>
      <c r="AQ564" s="1250">
        <f t="shared" si="379"/>
        <v>0</v>
      </c>
      <c r="AR564" s="1250"/>
      <c r="AS564" s="1250"/>
      <c r="AT564" s="1250">
        <f t="shared" si="380"/>
        <v>0</v>
      </c>
      <c r="AV564" s="74" t="str">
        <f t="shared" si="360"/>
        <v>LANDSCAPING</v>
      </c>
      <c r="AW564" s="307"/>
      <c r="AX564" s="99"/>
      <c r="AY564" s="99"/>
      <c r="AZ564" s="305"/>
      <c r="BA564" s="28">
        <f t="shared" si="381"/>
        <v>0</v>
      </c>
      <c r="BB564" s="28">
        <f t="shared" si="386"/>
        <v>0</v>
      </c>
      <c r="BC564" s="28">
        <f t="shared" si="387"/>
        <v>0</v>
      </c>
      <c r="BD564" s="28">
        <f t="shared" si="382"/>
        <v>0</v>
      </c>
      <c r="BE564" s="28">
        <f t="shared" si="388"/>
        <v>0</v>
      </c>
      <c r="BF564" s="28">
        <f t="shared" si="383"/>
        <v>0</v>
      </c>
      <c r="BG564" s="28">
        <f t="shared" si="384"/>
        <v>0</v>
      </c>
      <c r="BI564" s="66">
        <f t="shared" si="389"/>
        <v>0</v>
      </c>
      <c r="BJ564" s="66">
        <f t="shared" si="385"/>
        <v>0</v>
      </c>
      <c r="BK564" s="66">
        <f t="shared" si="390"/>
        <v>0</v>
      </c>
    </row>
    <row r="565" spans="1:63" hidden="1">
      <c r="A565" s="95"/>
      <c r="B565" s="1251"/>
      <c r="C565" s="1251"/>
      <c r="D565" s="1252"/>
      <c r="E565" s="1252"/>
      <c r="F565" s="1252"/>
      <c r="G565" s="1252"/>
      <c r="H565" s="1252"/>
      <c r="I565" s="1252"/>
      <c r="J565" s="1252"/>
      <c r="K565" s="1252"/>
      <c r="L565" s="1252"/>
      <c r="M565" s="1252"/>
      <c r="N565" s="1252"/>
      <c r="O565" s="1252"/>
      <c r="P565" s="1242"/>
      <c r="Q565" s="1242"/>
      <c r="R565" s="1243"/>
      <c r="S565" s="1242"/>
      <c r="T565" s="1242"/>
      <c r="U565" s="1244"/>
      <c r="V565" s="1245"/>
      <c r="W565" s="1245"/>
      <c r="X565" s="1245"/>
      <c r="Y565" s="1245"/>
      <c r="Z565" s="1245"/>
      <c r="AA565" s="1246"/>
      <c r="AB565" s="1247"/>
      <c r="AC565" s="1244"/>
      <c r="AD565" s="1248">
        <f t="shared" si="377"/>
        <v>0</v>
      </c>
      <c r="AE565" s="1248"/>
      <c r="AF565" s="1248"/>
      <c r="AG565" s="1248">
        <f t="shared" si="371"/>
        <v>0</v>
      </c>
      <c r="AH565" s="1248"/>
      <c r="AI565" s="1248"/>
      <c r="AJ565" s="1248">
        <f t="shared" si="378"/>
        <v>0</v>
      </c>
      <c r="AK565" s="1248"/>
      <c r="AL565" s="1248"/>
      <c r="AM565" s="1249">
        <f t="shared" si="363"/>
        <v>0</v>
      </c>
      <c r="AN565" s="1249"/>
      <c r="AO565" s="1249"/>
      <c r="AP565" s="1249"/>
      <c r="AQ565" s="1250">
        <f t="shared" si="379"/>
        <v>0</v>
      </c>
      <c r="AR565" s="1250"/>
      <c r="AS565" s="1250"/>
      <c r="AT565" s="1250">
        <f t="shared" si="380"/>
        <v>0</v>
      </c>
      <c r="AV565" s="74" t="str">
        <f t="shared" si="360"/>
        <v>LANDSCAPING</v>
      </c>
      <c r="AW565" s="307"/>
      <c r="AX565" s="99"/>
      <c r="AY565" s="99"/>
      <c r="AZ565" s="305"/>
      <c r="BA565" s="28">
        <f t="shared" si="381"/>
        <v>0</v>
      </c>
      <c r="BB565" s="28">
        <f t="shared" si="386"/>
        <v>0</v>
      </c>
      <c r="BC565" s="28">
        <f t="shared" si="387"/>
        <v>0</v>
      </c>
      <c r="BD565" s="28">
        <f t="shared" si="382"/>
        <v>0</v>
      </c>
      <c r="BE565" s="28">
        <f t="shared" si="388"/>
        <v>0</v>
      </c>
      <c r="BF565" s="28">
        <f t="shared" si="383"/>
        <v>0</v>
      </c>
      <c r="BG565" s="28">
        <f t="shared" si="384"/>
        <v>0</v>
      </c>
      <c r="BI565" s="66">
        <f t="shared" si="389"/>
        <v>0</v>
      </c>
      <c r="BJ565" s="66">
        <f t="shared" si="385"/>
        <v>0</v>
      </c>
      <c r="BK565" s="66">
        <f t="shared" si="390"/>
        <v>0</v>
      </c>
    </row>
    <row r="566" spans="1:63" hidden="1">
      <c r="A566" s="95"/>
      <c r="B566" s="1251"/>
      <c r="C566" s="1251"/>
      <c r="D566" s="1252"/>
      <c r="E566" s="1252"/>
      <c r="F566" s="1252"/>
      <c r="G566" s="1252"/>
      <c r="H566" s="1252"/>
      <c r="I566" s="1252"/>
      <c r="J566" s="1252"/>
      <c r="K566" s="1252"/>
      <c r="L566" s="1252"/>
      <c r="M566" s="1252"/>
      <c r="N566" s="1252"/>
      <c r="O566" s="1252"/>
      <c r="P566" s="1242"/>
      <c r="Q566" s="1242"/>
      <c r="R566" s="1243"/>
      <c r="S566" s="1242"/>
      <c r="T566" s="1242"/>
      <c r="U566" s="1244"/>
      <c r="V566" s="1245"/>
      <c r="W566" s="1245"/>
      <c r="X566" s="1245"/>
      <c r="Y566" s="1245"/>
      <c r="Z566" s="1245"/>
      <c r="AA566" s="1246"/>
      <c r="AB566" s="1247"/>
      <c r="AC566" s="1244"/>
      <c r="AD566" s="1248">
        <f t="shared" si="377"/>
        <v>0</v>
      </c>
      <c r="AE566" s="1248"/>
      <c r="AF566" s="1248"/>
      <c r="AG566" s="1248">
        <f t="shared" si="371"/>
        <v>0</v>
      </c>
      <c r="AH566" s="1248"/>
      <c r="AI566" s="1248"/>
      <c r="AJ566" s="1248">
        <f t="shared" si="378"/>
        <v>0</v>
      </c>
      <c r="AK566" s="1248"/>
      <c r="AL566" s="1248"/>
      <c r="AM566" s="1249">
        <f t="shared" si="363"/>
        <v>0</v>
      </c>
      <c r="AN566" s="1249"/>
      <c r="AO566" s="1249"/>
      <c r="AP566" s="1249"/>
      <c r="AQ566" s="1250">
        <f t="shared" si="379"/>
        <v>0</v>
      </c>
      <c r="AR566" s="1250"/>
      <c r="AS566" s="1250"/>
      <c r="AT566" s="1250">
        <f t="shared" si="380"/>
        <v>0</v>
      </c>
      <c r="AV566" s="74" t="str">
        <f t="shared" si="360"/>
        <v>LANDSCAPING</v>
      </c>
      <c r="AW566" s="307"/>
      <c r="AX566" s="99"/>
      <c r="AY566" s="99"/>
      <c r="AZ566" s="305"/>
      <c r="BA566" s="28">
        <f t="shared" si="381"/>
        <v>0</v>
      </c>
      <c r="BB566" s="28">
        <f t="shared" si="386"/>
        <v>0</v>
      </c>
      <c r="BC566" s="28">
        <f t="shared" si="387"/>
        <v>0</v>
      </c>
      <c r="BD566" s="28">
        <f t="shared" si="382"/>
        <v>0</v>
      </c>
      <c r="BE566" s="28">
        <f t="shared" si="388"/>
        <v>0</v>
      </c>
      <c r="BF566" s="28">
        <f t="shared" si="383"/>
        <v>0</v>
      </c>
      <c r="BG566" s="28">
        <f t="shared" si="384"/>
        <v>0</v>
      </c>
      <c r="BI566" s="66">
        <f t="shared" si="389"/>
        <v>0</v>
      </c>
      <c r="BJ566" s="66">
        <f t="shared" si="385"/>
        <v>0</v>
      </c>
      <c r="BK566" s="66">
        <f t="shared" si="390"/>
        <v>0</v>
      </c>
    </row>
    <row r="567" spans="1:63" hidden="1">
      <c r="A567" s="95"/>
      <c r="B567" s="1239"/>
      <c r="C567" s="1240"/>
      <c r="D567" s="1252"/>
      <c r="E567" s="1252"/>
      <c r="F567" s="1252"/>
      <c r="G567" s="1252"/>
      <c r="H567" s="1252"/>
      <c r="I567" s="1252"/>
      <c r="J567" s="1252"/>
      <c r="K567" s="1252"/>
      <c r="L567" s="1252"/>
      <c r="M567" s="1252"/>
      <c r="N567" s="1252"/>
      <c r="O567" s="1252"/>
      <c r="P567" s="1242"/>
      <c r="Q567" s="1242"/>
      <c r="R567" s="1243"/>
      <c r="S567" s="1242"/>
      <c r="T567" s="1242"/>
      <c r="U567" s="1244"/>
      <c r="V567" s="1245"/>
      <c r="W567" s="1245"/>
      <c r="X567" s="1245"/>
      <c r="Y567" s="1245"/>
      <c r="Z567" s="1245"/>
      <c r="AA567" s="1246"/>
      <c r="AB567" s="1247"/>
      <c r="AC567" s="1244"/>
      <c r="AD567" s="1248">
        <f t="shared" si="377"/>
        <v>0</v>
      </c>
      <c r="AE567" s="1248"/>
      <c r="AF567" s="1248"/>
      <c r="AG567" s="1248">
        <f t="shared" si="371"/>
        <v>0</v>
      </c>
      <c r="AH567" s="1248"/>
      <c r="AI567" s="1248"/>
      <c r="AJ567" s="1248">
        <f t="shared" si="378"/>
        <v>0</v>
      </c>
      <c r="AK567" s="1248"/>
      <c r="AL567" s="1248"/>
      <c r="AM567" s="1249">
        <f t="shared" si="363"/>
        <v>0</v>
      </c>
      <c r="AN567" s="1249"/>
      <c r="AO567" s="1249"/>
      <c r="AP567" s="1249"/>
      <c r="AQ567" s="1250">
        <f t="shared" si="379"/>
        <v>0</v>
      </c>
      <c r="AR567" s="1250"/>
      <c r="AS567" s="1250"/>
      <c r="AT567" s="1250">
        <f t="shared" si="380"/>
        <v>0</v>
      </c>
      <c r="AV567" s="74" t="str">
        <f t="shared" si="360"/>
        <v>LANDSCAPING</v>
      </c>
      <c r="AW567" s="307"/>
      <c r="AX567" s="99"/>
      <c r="AY567" s="99"/>
      <c r="AZ567" s="305"/>
      <c r="BA567" s="28">
        <f t="shared" si="381"/>
        <v>0</v>
      </c>
      <c r="BB567" s="28">
        <f t="shared" si="386"/>
        <v>0</v>
      </c>
      <c r="BC567" s="28">
        <f t="shared" si="387"/>
        <v>0</v>
      </c>
      <c r="BD567" s="28">
        <f t="shared" si="382"/>
        <v>0</v>
      </c>
      <c r="BE567" s="28">
        <f t="shared" si="388"/>
        <v>0</v>
      </c>
      <c r="BF567" s="28">
        <f t="shared" si="383"/>
        <v>0</v>
      </c>
      <c r="BG567" s="28">
        <f t="shared" si="384"/>
        <v>0</v>
      </c>
      <c r="BI567" s="66">
        <f t="shared" si="389"/>
        <v>0</v>
      </c>
      <c r="BJ567" s="66">
        <f t="shared" si="385"/>
        <v>0</v>
      </c>
      <c r="BK567" s="66">
        <f t="shared" si="390"/>
        <v>0</v>
      </c>
    </row>
    <row r="568" spans="1:63" hidden="1">
      <c r="A568" s="95"/>
      <c r="B568" s="1239"/>
      <c r="C568" s="1240"/>
      <c r="D568" s="1252"/>
      <c r="E568" s="1252"/>
      <c r="F568" s="1252"/>
      <c r="G568" s="1252"/>
      <c r="H568" s="1252"/>
      <c r="I568" s="1252"/>
      <c r="J568" s="1252"/>
      <c r="K568" s="1252"/>
      <c r="L568" s="1252"/>
      <c r="M568" s="1252"/>
      <c r="N568" s="1252"/>
      <c r="O568" s="1252"/>
      <c r="P568" s="1242"/>
      <c r="Q568" s="1242"/>
      <c r="R568" s="1243"/>
      <c r="S568" s="1242"/>
      <c r="T568" s="1242"/>
      <c r="U568" s="1244"/>
      <c r="V568" s="1245"/>
      <c r="W568" s="1245"/>
      <c r="X568" s="1245"/>
      <c r="Y568" s="1245"/>
      <c r="Z568" s="1245"/>
      <c r="AA568" s="1246"/>
      <c r="AB568" s="1247"/>
      <c r="AC568" s="1244"/>
      <c r="AD568" s="1248">
        <f t="shared" si="377"/>
        <v>0</v>
      </c>
      <c r="AE568" s="1248"/>
      <c r="AF568" s="1248"/>
      <c r="AG568" s="1248">
        <f t="shared" si="371"/>
        <v>0</v>
      </c>
      <c r="AH568" s="1248"/>
      <c r="AI568" s="1248"/>
      <c r="AJ568" s="1248">
        <f t="shared" si="378"/>
        <v>0</v>
      </c>
      <c r="AK568" s="1248"/>
      <c r="AL568" s="1248"/>
      <c r="AM568" s="1249">
        <f t="shared" si="363"/>
        <v>0</v>
      </c>
      <c r="AN568" s="1249"/>
      <c r="AO568" s="1249"/>
      <c r="AP568" s="1249"/>
      <c r="AQ568" s="1250">
        <f t="shared" si="379"/>
        <v>0</v>
      </c>
      <c r="AR568" s="1250"/>
      <c r="AS568" s="1250"/>
      <c r="AT568" s="1250">
        <f t="shared" si="380"/>
        <v>0</v>
      </c>
      <c r="AV568" s="74" t="str">
        <f t="shared" si="360"/>
        <v>LANDSCAPING</v>
      </c>
      <c r="AW568" s="307"/>
      <c r="AX568" s="99"/>
      <c r="AY568" s="99"/>
      <c r="AZ568" s="305"/>
      <c r="BA568" s="28">
        <f t="shared" si="381"/>
        <v>0</v>
      </c>
      <c r="BB568" s="28">
        <f t="shared" si="386"/>
        <v>0</v>
      </c>
      <c r="BC568" s="28">
        <f t="shared" si="387"/>
        <v>0</v>
      </c>
      <c r="BD568" s="28">
        <f t="shared" si="382"/>
        <v>0</v>
      </c>
      <c r="BE568" s="28">
        <f t="shared" si="388"/>
        <v>0</v>
      </c>
      <c r="BF568" s="28">
        <f t="shared" si="383"/>
        <v>0</v>
      </c>
      <c r="BG568" s="28">
        <f t="shared" si="384"/>
        <v>0</v>
      </c>
      <c r="BI568" s="66">
        <f t="shared" si="389"/>
        <v>0</v>
      </c>
      <c r="BJ568" s="66">
        <f t="shared" si="385"/>
        <v>0</v>
      </c>
      <c r="BK568" s="66">
        <f t="shared" si="390"/>
        <v>0</v>
      </c>
    </row>
    <row r="569" spans="1:63" hidden="1">
      <c r="A569" s="95"/>
      <c r="B569" s="1239"/>
      <c r="C569" s="1240"/>
      <c r="D569" s="1252"/>
      <c r="E569" s="1252"/>
      <c r="F569" s="1252"/>
      <c r="G569" s="1252"/>
      <c r="H569" s="1252"/>
      <c r="I569" s="1252"/>
      <c r="J569" s="1252"/>
      <c r="K569" s="1252"/>
      <c r="L569" s="1252"/>
      <c r="M569" s="1252"/>
      <c r="N569" s="1252"/>
      <c r="O569" s="1252"/>
      <c r="P569" s="1242"/>
      <c r="Q569" s="1242"/>
      <c r="R569" s="1243"/>
      <c r="S569" s="1242"/>
      <c r="T569" s="1242"/>
      <c r="U569" s="1244"/>
      <c r="V569" s="1245"/>
      <c r="W569" s="1245"/>
      <c r="X569" s="1245"/>
      <c r="Y569" s="1245"/>
      <c r="Z569" s="1245"/>
      <c r="AA569" s="1246"/>
      <c r="AB569" s="1247"/>
      <c r="AC569" s="1244"/>
      <c r="AD569" s="1248">
        <f t="shared" si="377"/>
        <v>0</v>
      </c>
      <c r="AE569" s="1248"/>
      <c r="AF569" s="1248"/>
      <c r="AG569" s="1248">
        <f t="shared" si="371"/>
        <v>0</v>
      </c>
      <c r="AH569" s="1248"/>
      <c r="AI569" s="1248"/>
      <c r="AJ569" s="1248">
        <f t="shared" si="378"/>
        <v>0</v>
      </c>
      <c r="AK569" s="1248"/>
      <c r="AL569" s="1248"/>
      <c r="AM569" s="1249">
        <f t="shared" si="363"/>
        <v>0</v>
      </c>
      <c r="AN569" s="1249"/>
      <c r="AO569" s="1249"/>
      <c r="AP569" s="1249"/>
      <c r="AQ569" s="1250">
        <f t="shared" si="379"/>
        <v>0</v>
      </c>
      <c r="AR569" s="1250"/>
      <c r="AS569" s="1250"/>
      <c r="AT569" s="1250">
        <f t="shared" si="380"/>
        <v>0</v>
      </c>
      <c r="AV569" s="74" t="str">
        <f t="shared" si="360"/>
        <v>LANDSCAPING</v>
      </c>
      <c r="AW569" s="307"/>
      <c r="AX569" s="99"/>
      <c r="AY569" s="99"/>
      <c r="AZ569" s="305"/>
      <c r="BA569" s="28">
        <f t="shared" si="381"/>
        <v>0</v>
      </c>
      <c r="BB569" s="28">
        <f t="shared" si="386"/>
        <v>0</v>
      </c>
      <c r="BC569" s="28">
        <f t="shared" si="387"/>
        <v>0</v>
      </c>
      <c r="BD569" s="28">
        <f t="shared" si="382"/>
        <v>0</v>
      </c>
      <c r="BE569" s="28">
        <f t="shared" si="388"/>
        <v>0</v>
      </c>
      <c r="BF569" s="28">
        <f t="shared" si="383"/>
        <v>0</v>
      </c>
      <c r="BG569" s="28">
        <f t="shared" si="384"/>
        <v>0</v>
      </c>
      <c r="BI569" s="66">
        <f t="shared" si="389"/>
        <v>0</v>
      </c>
      <c r="BJ569" s="66">
        <f t="shared" si="385"/>
        <v>0</v>
      </c>
      <c r="BK569" s="66">
        <f t="shared" si="390"/>
        <v>0</v>
      </c>
    </row>
    <row r="570" spans="1:63" hidden="1">
      <c r="A570" s="95"/>
      <c r="B570" s="1251"/>
      <c r="C570" s="1251"/>
      <c r="D570" s="1252"/>
      <c r="E570" s="1252"/>
      <c r="F570" s="1252"/>
      <c r="G570" s="1252"/>
      <c r="H570" s="1252"/>
      <c r="I570" s="1252"/>
      <c r="J570" s="1252"/>
      <c r="K570" s="1252"/>
      <c r="L570" s="1252"/>
      <c r="M570" s="1252"/>
      <c r="N570" s="1252"/>
      <c r="O570" s="1252"/>
      <c r="P570" s="1242"/>
      <c r="Q570" s="1242"/>
      <c r="R570" s="1243"/>
      <c r="S570" s="1242"/>
      <c r="T570" s="1242"/>
      <c r="U570" s="1244"/>
      <c r="V570" s="1245"/>
      <c r="W570" s="1245"/>
      <c r="X570" s="1245"/>
      <c r="Y570" s="1245"/>
      <c r="Z570" s="1245"/>
      <c r="AA570" s="1246"/>
      <c r="AB570" s="1247"/>
      <c r="AC570" s="1244"/>
      <c r="AD570" s="1248">
        <f t="shared" si="377"/>
        <v>0</v>
      </c>
      <c r="AE570" s="1248"/>
      <c r="AF570" s="1248"/>
      <c r="AG570" s="1248">
        <f t="shared" si="371"/>
        <v>0</v>
      </c>
      <c r="AH570" s="1248"/>
      <c r="AI570" s="1248"/>
      <c r="AJ570" s="1248">
        <f t="shared" si="378"/>
        <v>0</v>
      </c>
      <c r="AK570" s="1248"/>
      <c r="AL570" s="1248"/>
      <c r="AM570" s="1249">
        <f t="shared" si="363"/>
        <v>0</v>
      </c>
      <c r="AN570" s="1249"/>
      <c r="AO570" s="1249"/>
      <c r="AP570" s="1249"/>
      <c r="AQ570" s="1250">
        <f t="shared" si="379"/>
        <v>0</v>
      </c>
      <c r="AR570" s="1250"/>
      <c r="AS570" s="1250"/>
      <c r="AT570" s="1250">
        <f t="shared" si="380"/>
        <v>0</v>
      </c>
      <c r="AV570" s="74" t="str">
        <f t="shared" si="360"/>
        <v>LANDSCAPING</v>
      </c>
      <c r="AW570" s="307"/>
      <c r="AX570" s="99"/>
      <c r="AY570" s="99"/>
      <c r="AZ570" s="305"/>
      <c r="BA570" s="28">
        <f t="shared" si="381"/>
        <v>0</v>
      </c>
      <c r="BB570" s="28">
        <f t="shared" si="386"/>
        <v>0</v>
      </c>
      <c r="BC570" s="28">
        <f t="shared" si="387"/>
        <v>0</v>
      </c>
      <c r="BD570" s="28">
        <f t="shared" si="382"/>
        <v>0</v>
      </c>
      <c r="BE570" s="28">
        <f t="shared" si="388"/>
        <v>0</v>
      </c>
      <c r="BF570" s="28">
        <f t="shared" si="383"/>
        <v>0</v>
      </c>
      <c r="BG570" s="28">
        <f t="shared" si="384"/>
        <v>0</v>
      </c>
      <c r="BI570" s="66">
        <f t="shared" si="389"/>
        <v>0</v>
      </c>
      <c r="BJ570" s="66">
        <f t="shared" si="385"/>
        <v>0</v>
      </c>
      <c r="BK570" s="66">
        <f t="shared" si="390"/>
        <v>0</v>
      </c>
    </row>
    <row r="571" spans="1:63" hidden="1">
      <c r="A571" s="95"/>
      <c r="B571" s="1239"/>
      <c r="C571" s="1240"/>
      <c r="D571" s="1252"/>
      <c r="E571" s="1252"/>
      <c r="F571" s="1252"/>
      <c r="G571" s="1252"/>
      <c r="H571" s="1252"/>
      <c r="I571" s="1252"/>
      <c r="J571" s="1252"/>
      <c r="K571" s="1252"/>
      <c r="L571" s="1252"/>
      <c r="M571" s="1252"/>
      <c r="N571" s="1252"/>
      <c r="O571" s="1252"/>
      <c r="P571" s="1242"/>
      <c r="Q571" s="1242"/>
      <c r="R571" s="1243"/>
      <c r="S571" s="1242"/>
      <c r="T571" s="1242"/>
      <c r="U571" s="1244"/>
      <c r="V571" s="1245"/>
      <c r="W571" s="1245"/>
      <c r="X571" s="1245"/>
      <c r="Y571" s="1245"/>
      <c r="Z571" s="1245"/>
      <c r="AA571" s="1246"/>
      <c r="AB571" s="1247"/>
      <c r="AC571" s="1244"/>
      <c r="AD571" s="1248">
        <f t="shared" si="377"/>
        <v>0</v>
      </c>
      <c r="AE571" s="1248"/>
      <c r="AF571" s="1248"/>
      <c r="AG571" s="1248">
        <f t="shared" si="371"/>
        <v>0</v>
      </c>
      <c r="AH571" s="1248"/>
      <c r="AI571" s="1248"/>
      <c r="AJ571" s="1248">
        <f t="shared" si="378"/>
        <v>0</v>
      </c>
      <c r="AK571" s="1248"/>
      <c r="AL571" s="1248"/>
      <c r="AM571" s="1249">
        <f t="shared" si="363"/>
        <v>0</v>
      </c>
      <c r="AN571" s="1249"/>
      <c r="AO571" s="1249"/>
      <c r="AP571" s="1249"/>
      <c r="AQ571" s="1250">
        <f t="shared" si="379"/>
        <v>0</v>
      </c>
      <c r="AR571" s="1250"/>
      <c r="AS571" s="1250"/>
      <c r="AT571" s="1250">
        <f t="shared" si="380"/>
        <v>0</v>
      </c>
      <c r="AV571" s="74" t="str">
        <f t="shared" si="360"/>
        <v>LANDSCAPING</v>
      </c>
      <c r="AW571" s="307"/>
      <c r="AX571" s="99"/>
      <c r="AY571" s="99"/>
      <c r="AZ571" s="305"/>
      <c r="BA571" s="28">
        <f t="shared" si="381"/>
        <v>0</v>
      </c>
      <c r="BB571" s="28">
        <f t="shared" si="386"/>
        <v>0</v>
      </c>
      <c r="BC571" s="28">
        <f t="shared" si="387"/>
        <v>0</v>
      </c>
      <c r="BD571" s="28">
        <f t="shared" si="382"/>
        <v>0</v>
      </c>
      <c r="BE571" s="28">
        <f t="shared" si="388"/>
        <v>0</v>
      </c>
      <c r="BF571" s="28">
        <f t="shared" si="383"/>
        <v>0</v>
      </c>
      <c r="BG571" s="28">
        <f t="shared" si="384"/>
        <v>0</v>
      </c>
      <c r="BI571" s="66">
        <f t="shared" si="389"/>
        <v>0</v>
      </c>
      <c r="BJ571" s="66">
        <f t="shared" si="385"/>
        <v>0</v>
      </c>
      <c r="BK571" s="66">
        <f t="shared" si="390"/>
        <v>0</v>
      </c>
    </row>
    <row r="572" spans="1:63" hidden="1">
      <c r="A572" s="95"/>
      <c r="B572" s="1239"/>
      <c r="C572" s="1240"/>
      <c r="D572" s="1252"/>
      <c r="E572" s="1252"/>
      <c r="F572" s="1252"/>
      <c r="G572" s="1252"/>
      <c r="H572" s="1252"/>
      <c r="I572" s="1252"/>
      <c r="J572" s="1252"/>
      <c r="K572" s="1252"/>
      <c r="L572" s="1252"/>
      <c r="M572" s="1252"/>
      <c r="N572" s="1252"/>
      <c r="O572" s="1252"/>
      <c r="P572" s="1242"/>
      <c r="Q572" s="1242"/>
      <c r="R572" s="1243"/>
      <c r="S572" s="1242"/>
      <c r="T572" s="1242"/>
      <c r="U572" s="1244"/>
      <c r="V572" s="1245"/>
      <c r="W572" s="1245"/>
      <c r="X572" s="1245"/>
      <c r="Y572" s="1245"/>
      <c r="Z572" s="1245"/>
      <c r="AA572" s="1246"/>
      <c r="AB572" s="1247"/>
      <c r="AC572" s="1244"/>
      <c r="AD572" s="1248">
        <f t="shared" si="377"/>
        <v>0</v>
      </c>
      <c r="AE572" s="1248"/>
      <c r="AF572" s="1248"/>
      <c r="AG572" s="1248">
        <f t="shared" si="371"/>
        <v>0</v>
      </c>
      <c r="AH572" s="1248"/>
      <c r="AI572" s="1248"/>
      <c r="AJ572" s="1248">
        <f t="shared" si="378"/>
        <v>0</v>
      </c>
      <c r="AK572" s="1248"/>
      <c r="AL572" s="1248"/>
      <c r="AM572" s="1249">
        <f t="shared" si="363"/>
        <v>0</v>
      </c>
      <c r="AN572" s="1249"/>
      <c r="AO572" s="1249"/>
      <c r="AP572" s="1249"/>
      <c r="AQ572" s="1250">
        <f t="shared" si="379"/>
        <v>0</v>
      </c>
      <c r="AR572" s="1250"/>
      <c r="AS572" s="1250"/>
      <c r="AT572" s="1250">
        <f t="shared" si="380"/>
        <v>0</v>
      </c>
      <c r="AV572" s="74" t="str">
        <f t="shared" si="360"/>
        <v>LANDSCAPING</v>
      </c>
      <c r="AW572" s="307"/>
      <c r="AX572" s="99"/>
      <c r="AY572" s="99"/>
      <c r="AZ572" s="305"/>
      <c r="BA572" s="28">
        <f t="shared" si="381"/>
        <v>0</v>
      </c>
      <c r="BB572" s="28">
        <f t="shared" si="386"/>
        <v>0</v>
      </c>
      <c r="BC572" s="28">
        <f t="shared" si="387"/>
        <v>0</v>
      </c>
      <c r="BD572" s="28">
        <f t="shared" si="382"/>
        <v>0</v>
      </c>
      <c r="BE572" s="28">
        <f t="shared" si="388"/>
        <v>0</v>
      </c>
      <c r="BF572" s="28">
        <f t="shared" si="383"/>
        <v>0</v>
      </c>
      <c r="BG572" s="28">
        <f t="shared" si="384"/>
        <v>0</v>
      </c>
      <c r="BI572" s="66">
        <f t="shared" si="389"/>
        <v>0</v>
      </c>
      <c r="BJ572" s="66">
        <f t="shared" si="385"/>
        <v>0</v>
      </c>
      <c r="BK572" s="66">
        <f t="shared" si="390"/>
        <v>0</v>
      </c>
    </row>
    <row r="573" spans="1:63" hidden="1">
      <c r="A573" s="95"/>
      <c r="B573" s="1239"/>
      <c r="C573" s="1240"/>
      <c r="D573" s="1252"/>
      <c r="E573" s="1252"/>
      <c r="F573" s="1252"/>
      <c r="G573" s="1252"/>
      <c r="H573" s="1252"/>
      <c r="I573" s="1252"/>
      <c r="J573" s="1252"/>
      <c r="K573" s="1252"/>
      <c r="L573" s="1252"/>
      <c r="M573" s="1252"/>
      <c r="N573" s="1252"/>
      <c r="O573" s="1252"/>
      <c r="P573" s="1242"/>
      <c r="Q573" s="1242"/>
      <c r="R573" s="1243"/>
      <c r="S573" s="1242"/>
      <c r="T573" s="1242"/>
      <c r="U573" s="1244"/>
      <c r="V573" s="1245"/>
      <c r="W573" s="1245"/>
      <c r="X573" s="1245"/>
      <c r="Y573" s="1245"/>
      <c r="Z573" s="1245"/>
      <c r="AA573" s="1246"/>
      <c r="AB573" s="1247"/>
      <c r="AC573" s="1244"/>
      <c r="AD573" s="1248">
        <f t="shared" si="377"/>
        <v>0</v>
      </c>
      <c r="AE573" s="1248"/>
      <c r="AF573" s="1248"/>
      <c r="AG573" s="1248">
        <f t="shared" si="371"/>
        <v>0</v>
      </c>
      <c r="AH573" s="1248"/>
      <c r="AI573" s="1248"/>
      <c r="AJ573" s="1248">
        <f t="shared" si="378"/>
        <v>0</v>
      </c>
      <c r="AK573" s="1248"/>
      <c r="AL573" s="1248"/>
      <c r="AM573" s="1249">
        <f t="shared" si="363"/>
        <v>0</v>
      </c>
      <c r="AN573" s="1249"/>
      <c r="AO573" s="1249"/>
      <c r="AP573" s="1249"/>
      <c r="AQ573" s="1250">
        <f t="shared" si="379"/>
        <v>0</v>
      </c>
      <c r="AR573" s="1250"/>
      <c r="AS573" s="1250"/>
      <c r="AT573" s="1250">
        <f t="shared" si="380"/>
        <v>0</v>
      </c>
      <c r="AV573" s="74" t="str">
        <f t="shared" si="360"/>
        <v>LANDSCAPING</v>
      </c>
      <c r="AW573" s="307"/>
      <c r="AX573" s="99"/>
      <c r="AY573" s="99"/>
      <c r="AZ573" s="305"/>
      <c r="BA573" s="28">
        <f t="shared" si="381"/>
        <v>0</v>
      </c>
      <c r="BB573" s="28">
        <f t="shared" si="386"/>
        <v>0</v>
      </c>
      <c r="BC573" s="28">
        <f t="shared" si="387"/>
        <v>0</v>
      </c>
      <c r="BD573" s="28">
        <f t="shared" si="382"/>
        <v>0</v>
      </c>
      <c r="BE573" s="28">
        <f t="shared" si="388"/>
        <v>0</v>
      </c>
      <c r="BF573" s="28">
        <f t="shared" si="383"/>
        <v>0</v>
      </c>
      <c r="BG573" s="28">
        <f t="shared" si="384"/>
        <v>0</v>
      </c>
      <c r="BI573" s="66">
        <f t="shared" si="389"/>
        <v>0</v>
      </c>
      <c r="BJ573" s="66">
        <f t="shared" si="385"/>
        <v>0</v>
      </c>
      <c r="BK573" s="66">
        <f t="shared" si="390"/>
        <v>0</v>
      </c>
    </row>
    <row r="574" spans="1:63" hidden="1">
      <c r="A574" s="95"/>
      <c r="B574" s="1251"/>
      <c r="C574" s="1251"/>
      <c r="D574" s="1252"/>
      <c r="E574" s="1252"/>
      <c r="F574" s="1252"/>
      <c r="G574" s="1252"/>
      <c r="H574" s="1252"/>
      <c r="I574" s="1252"/>
      <c r="J574" s="1252"/>
      <c r="K574" s="1252"/>
      <c r="L574" s="1252"/>
      <c r="M574" s="1252"/>
      <c r="N574" s="1252"/>
      <c r="O574" s="1252"/>
      <c r="P574" s="1242"/>
      <c r="Q574" s="1242"/>
      <c r="R574" s="1243"/>
      <c r="S574" s="1242"/>
      <c r="T574" s="1242"/>
      <c r="U574" s="1244"/>
      <c r="V574" s="1245"/>
      <c r="W574" s="1245"/>
      <c r="X574" s="1245"/>
      <c r="Y574" s="1245"/>
      <c r="Z574" s="1245"/>
      <c r="AA574" s="1246"/>
      <c r="AB574" s="1247"/>
      <c r="AC574" s="1244"/>
      <c r="AD574" s="1248">
        <f t="shared" si="377"/>
        <v>0</v>
      </c>
      <c r="AE574" s="1248"/>
      <c r="AF574" s="1248"/>
      <c r="AG574" s="1248">
        <f t="shared" si="371"/>
        <v>0</v>
      </c>
      <c r="AH574" s="1248"/>
      <c r="AI574" s="1248"/>
      <c r="AJ574" s="1248">
        <f t="shared" si="378"/>
        <v>0</v>
      </c>
      <c r="AK574" s="1248"/>
      <c r="AL574" s="1248"/>
      <c r="AM574" s="1249">
        <f t="shared" si="363"/>
        <v>0</v>
      </c>
      <c r="AN574" s="1249"/>
      <c r="AO574" s="1249"/>
      <c r="AP574" s="1249"/>
      <c r="AQ574" s="1250">
        <f t="shared" si="379"/>
        <v>0</v>
      </c>
      <c r="AR574" s="1250"/>
      <c r="AS574" s="1250"/>
      <c r="AT574" s="1250">
        <f t="shared" si="380"/>
        <v>0</v>
      </c>
      <c r="AV574" s="74" t="str">
        <f t="shared" si="360"/>
        <v>LANDSCAPING</v>
      </c>
      <c r="AW574" s="307"/>
      <c r="AX574" s="99"/>
      <c r="AY574" s="99"/>
      <c r="AZ574" s="305"/>
      <c r="BA574" s="28">
        <f t="shared" si="381"/>
        <v>0</v>
      </c>
      <c r="BB574" s="28">
        <f t="shared" si="386"/>
        <v>0</v>
      </c>
      <c r="BC574" s="28">
        <f t="shared" si="387"/>
        <v>0</v>
      </c>
      <c r="BD574" s="28">
        <f t="shared" si="382"/>
        <v>0</v>
      </c>
      <c r="BE574" s="28">
        <f t="shared" si="388"/>
        <v>0</v>
      </c>
      <c r="BF574" s="28">
        <f t="shared" si="383"/>
        <v>0</v>
      </c>
      <c r="BG574" s="28">
        <f t="shared" si="384"/>
        <v>0</v>
      </c>
      <c r="BI574" s="66">
        <f t="shared" si="389"/>
        <v>0</v>
      </c>
      <c r="BJ574" s="66">
        <f t="shared" si="385"/>
        <v>0</v>
      </c>
      <c r="BK574" s="66">
        <f t="shared" si="390"/>
        <v>0</v>
      </c>
    </row>
    <row r="575" spans="1:63" hidden="1">
      <c r="A575" s="95"/>
      <c r="B575" s="1239"/>
      <c r="C575" s="1240"/>
      <c r="D575" s="1252"/>
      <c r="E575" s="1252"/>
      <c r="F575" s="1252"/>
      <c r="G575" s="1252"/>
      <c r="H575" s="1252"/>
      <c r="I575" s="1252"/>
      <c r="J575" s="1252"/>
      <c r="K575" s="1252"/>
      <c r="L575" s="1252"/>
      <c r="M575" s="1252"/>
      <c r="N575" s="1252"/>
      <c r="O575" s="1252"/>
      <c r="P575" s="1242"/>
      <c r="Q575" s="1242"/>
      <c r="R575" s="1243"/>
      <c r="S575" s="1242"/>
      <c r="T575" s="1242"/>
      <c r="U575" s="1244"/>
      <c r="V575" s="1245"/>
      <c r="W575" s="1245"/>
      <c r="X575" s="1245"/>
      <c r="Y575" s="1245"/>
      <c r="Z575" s="1245"/>
      <c r="AA575" s="1246"/>
      <c r="AB575" s="1247"/>
      <c r="AC575" s="1244"/>
      <c r="AD575" s="1248">
        <f t="shared" si="377"/>
        <v>0</v>
      </c>
      <c r="AE575" s="1248"/>
      <c r="AF575" s="1248"/>
      <c r="AG575" s="1248">
        <f t="shared" si="371"/>
        <v>0</v>
      </c>
      <c r="AH575" s="1248"/>
      <c r="AI575" s="1248"/>
      <c r="AJ575" s="1248">
        <f t="shared" si="378"/>
        <v>0</v>
      </c>
      <c r="AK575" s="1248"/>
      <c r="AL575" s="1248"/>
      <c r="AM575" s="1249">
        <f t="shared" si="363"/>
        <v>0</v>
      </c>
      <c r="AN575" s="1249"/>
      <c r="AO575" s="1249"/>
      <c r="AP575" s="1249"/>
      <c r="AQ575" s="1250">
        <f t="shared" si="379"/>
        <v>0</v>
      </c>
      <c r="AR575" s="1250"/>
      <c r="AS575" s="1250"/>
      <c r="AT575" s="1250">
        <f t="shared" si="380"/>
        <v>0</v>
      </c>
      <c r="AV575" s="74" t="str">
        <f t="shared" si="360"/>
        <v>LANDSCAPING</v>
      </c>
      <c r="AW575" s="307"/>
      <c r="AX575" s="99"/>
      <c r="AY575" s="99"/>
      <c r="AZ575" s="305"/>
      <c r="BA575" s="28">
        <f t="shared" si="381"/>
        <v>0</v>
      </c>
      <c r="BB575" s="28">
        <f t="shared" si="386"/>
        <v>0</v>
      </c>
      <c r="BC575" s="28">
        <f t="shared" si="387"/>
        <v>0</v>
      </c>
      <c r="BD575" s="28">
        <f t="shared" si="382"/>
        <v>0</v>
      </c>
      <c r="BE575" s="28">
        <f t="shared" si="388"/>
        <v>0</v>
      </c>
      <c r="BF575" s="28">
        <f t="shared" si="383"/>
        <v>0</v>
      </c>
      <c r="BG575" s="28">
        <f t="shared" si="384"/>
        <v>0</v>
      </c>
      <c r="BI575" s="66">
        <f t="shared" si="389"/>
        <v>0</v>
      </c>
      <c r="BJ575" s="66">
        <f t="shared" si="385"/>
        <v>0</v>
      </c>
      <c r="BK575" s="66">
        <f t="shared" si="390"/>
        <v>0</v>
      </c>
    </row>
    <row r="576" spans="1:63" hidden="1">
      <c r="A576" s="95"/>
      <c r="B576" s="1239"/>
      <c r="C576" s="1240"/>
      <c r="D576" s="1252"/>
      <c r="E576" s="1252"/>
      <c r="F576" s="1252"/>
      <c r="G576" s="1252"/>
      <c r="H576" s="1252"/>
      <c r="I576" s="1252"/>
      <c r="J576" s="1252"/>
      <c r="K576" s="1252"/>
      <c r="L576" s="1252"/>
      <c r="M576" s="1252"/>
      <c r="N576" s="1252"/>
      <c r="O576" s="1252"/>
      <c r="P576" s="1242"/>
      <c r="Q576" s="1242"/>
      <c r="R576" s="1243"/>
      <c r="S576" s="1242"/>
      <c r="T576" s="1242"/>
      <c r="U576" s="1244"/>
      <c r="V576" s="1245"/>
      <c r="W576" s="1245"/>
      <c r="X576" s="1245"/>
      <c r="Y576" s="1245"/>
      <c r="Z576" s="1245"/>
      <c r="AA576" s="1246"/>
      <c r="AB576" s="1247"/>
      <c r="AC576" s="1244"/>
      <c r="AD576" s="1248">
        <f t="shared" si="377"/>
        <v>0</v>
      </c>
      <c r="AE576" s="1248"/>
      <c r="AF576" s="1248"/>
      <c r="AG576" s="1248">
        <f t="shared" si="371"/>
        <v>0</v>
      </c>
      <c r="AH576" s="1248"/>
      <c r="AI576" s="1248"/>
      <c r="AJ576" s="1248">
        <f t="shared" si="378"/>
        <v>0</v>
      </c>
      <c r="AK576" s="1248"/>
      <c r="AL576" s="1248"/>
      <c r="AM576" s="1249">
        <f t="shared" si="363"/>
        <v>0</v>
      </c>
      <c r="AN576" s="1249"/>
      <c r="AO576" s="1249"/>
      <c r="AP576" s="1249"/>
      <c r="AQ576" s="1250">
        <f t="shared" si="379"/>
        <v>0</v>
      </c>
      <c r="AR576" s="1250"/>
      <c r="AS576" s="1250"/>
      <c r="AT576" s="1250">
        <f t="shared" si="380"/>
        <v>0</v>
      </c>
      <c r="AV576" s="74" t="str">
        <f t="shared" si="360"/>
        <v>LANDSCAPING</v>
      </c>
      <c r="AW576" s="307"/>
      <c r="AX576" s="99"/>
      <c r="AY576" s="99"/>
      <c r="AZ576" s="305"/>
      <c r="BA576" s="28">
        <f t="shared" si="381"/>
        <v>0</v>
      </c>
      <c r="BB576" s="28">
        <f t="shared" si="386"/>
        <v>0</v>
      </c>
      <c r="BC576" s="28">
        <f t="shared" si="387"/>
        <v>0</v>
      </c>
      <c r="BD576" s="28">
        <f t="shared" si="382"/>
        <v>0</v>
      </c>
      <c r="BE576" s="28">
        <f>SUM(BA576:BC576)</f>
        <v>0</v>
      </c>
      <c r="BF576" s="28">
        <f t="shared" si="383"/>
        <v>0</v>
      </c>
      <c r="BG576" s="28">
        <f t="shared" si="384"/>
        <v>0</v>
      </c>
      <c r="BI576" s="66">
        <f t="shared" si="389"/>
        <v>0</v>
      </c>
      <c r="BJ576" s="66">
        <f t="shared" si="385"/>
        <v>0</v>
      </c>
      <c r="BK576" s="66">
        <f t="shared" si="390"/>
        <v>0</v>
      </c>
    </row>
    <row r="577" spans="1:63" hidden="1">
      <c r="A577" s="95"/>
      <c r="B577" s="1251"/>
      <c r="C577" s="1251"/>
      <c r="D577" s="1252"/>
      <c r="E577" s="1252"/>
      <c r="F577" s="1252"/>
      <c r="G577" s="1252"/>
      <c r="H577" s="1252"/>
      <c r="I577" s="1252"/>
      <c r="J577" s="1252"/>
      <c r="K577" s="1252"/>
      <c r="L577" s="1252"/>
      <c r="M577" s="1252"/>
      <c r="N577" s="1252"/>
      <c r="O577" s="1252"/>
      <c r="P577" s="1242"/>
      <c r="Q577" s="1242"/>
      <c r="R577" s="1243"/>
      <c r="S577" s="1242"/>
      <c r="T577" s="1242"/>
      <c r="U577" s="1244"/>
      <c r="V577" s="1245"/>
      <c r="W577" s="1245"/>
      <c r="X577" s="1245"/>
      <c r="Y577" s="1245"/>
      <c r="Z577" s="1245"/>
      <c r="AA577" s="1246"/>
      <c r="AB577" s="1247"/>
      <c r="AC577" s="1244"/>
      <c r="AD577" s="1248">
        <f t="shared" si="377"/>
        <v>0</v>
      </c>
      <c r="AE577" s="1248"/>
      <c r="AF577" s="1248"/>
      <c r="AG577" s="1248">
        <f t="shared" si="371"/>
        <v>0</v>
      </c>
      <c r="AH577" s="1248"/>
      <c r="AI577" s="1248"/>
      <c r="AJ577" s="1248">
        <f t="shared" si="378"/>
        <v>0</v>
      </c>
      <c r="AK577" s="1248"/>
      <c r="AL577" s="1248"/>
      <c r="AM577" s="1249">
        <f t="shared" si="363"/>
        <v>0</v>
      </c>
      <c r="AN577" s="1249"/>
      <c r="AO577" s="1249"/>
      <c r="AP577" s="1249"/>
      <c r="AQ577" s="1250">
        <f t="shared" si="379"/>
        <v>0</v>
      </c>
      <c r="AR577" s="1250"/>
      <c r="AS577" s="1250"/>
      <c r="AT577" s="1250">
        <f t="shared" si="380"/>
        <v>0</v>
      </c>
      <c r="AV577" s="74" t="str">
        <f t="shared" si="360"/>
        <v>LANDSCAPING</v>
      </c>
      <c r="AW577" s="307"/>
      <c r="AX577" s="99"/>
      <c r="AY577" s="99"/>
      <c r="AZ577" s="305"/>
      <c r="BA577" s="28">
        <f t="shared" si="381"/>
        <v>0</v>
      </c>
      <c r="BB577" s="28">
        <f t="shared" si="386"/>
        <v>0</v>
      </c>
      <c r="BC577" s="28">
        <f t="shared" si="387"/>
        <v>0</v>
      </c>
      <c r="BD577" s="28">
        <f t="shared" si="382"/>
        <v>0</v>
      </c>
      <c r="BE577" s="28">
        <f>SUM(BA577:BC577)</f>
        <v>0</v>
      </c>
      <c r="BF577" s="28">
        <f t="shared" si="383"/>
        <v>0</v>
      </c>
      <c r="BG577" s="28">
        <f t="shared" si="384"/>
        <v>0</v>
      </c>
      <c r="BI577" s="66">
        <f t="shared" si="389"/>
        <v>0</v>
      </c>
      <c r="BJ577" s="66">
        <f t="shared" si="385"/>
        <v>0</v>
      </c>
      <c r="BK577" s="66">
        <f t="shared" si="390"/>
        <v>0</v>
      </c>
    </row>
    <row r="578" spans="1:63" ht="5.0999999999999996" hidden="1" customHeight="1">
      <c r="A578" s="95"/>
      <c r="B578" s="42"/>
      <c r="C578" s="42"/>
      <c r="D578" s="353"/>
      <c r="E578" s="353"/>
      <c r="F578" s="353"/>
      <c r="G578" s="353"/>
      <c r="H578" s="353"/>
      <c r="I578" s="353"/>
      <c r="J578" s="353"/>
      <c r="K578" s="353"/>
      <c r="L578" s="353"/>
      <c r="M578" s="353"/>
      <c r="N578" s="353"/>
      <c r="O578" s="353"/>
      <c r="P578" s="44"/>
      <c r="Q578" s="44"/>
      <c r="R578" s="44"/>
      <c r="S578" s="44"/>
      <c r="T578" s="44"/>
      <c r="U578" s="45"/>
      <c r="V578" s="45"/>
      <c r="W578" s="45"/>
      <c r="X578" s="45"/>
      <c r="Y578" s="45"/>
      <c r="Z578" s="45"/>
      <c r="AA578" s="45"/>
      <c r="AB578" s="45"/>
      <c r="AC578" s="45"/>
      <c r="AD578" s="46"/>
      <c r="AE578" s="46"/>
      <c r="AF578" s="46"/>
      <c r="AG578" s="46"/>
      <c r="AH578" s="46"/>
      <c r="AI578" s="46"/>
      <c r="AJ578" s="46"/>
      <c r="AK578" s="46"/>
      <c r="AL578" s="46"/>
      <c r="AM578" s="47"/>
      <c r="AN578" s="47"/>
      <c r="AO578" s="47"/>
      <c r="AP578" s="47"/>
      <c r="AQ578" s="295"/>
      <c r="AR578" s="295"/>
      <c r="AS578" s="295"/>
      <c r="AT578" s="295"/>
      <c r="AV578" s="201" t="str">
        <f t="shared" si="360"/>
        <v>LANDSCAPING</v>
      </c>
      <c r="AW578" s="322"/>
      <c r="AX578" s="322"/>
      <c r="AY578" s="322"/>
      <c r="AZ578" s="201"/>
      <c r="BA578" s="53">
        <f>BA537</f>
        <v>0</v>
      </c>
      <c r="BB578" s="53">
        <f>BB537</f>
        <v>0</v>
      </c>
      <c r="BC578" s="53">
        <f>BC537</f>
        <v>0</v>
      </c>
      <c r="BD578" s="53">
        <f>BD537</f>
        <v>0</v>
      </c>
      <c r="BE578" s="53">
        <f>BE537</f>
        <v>0</v>
      </c>
      <c r="BF578" s="53"/>
      <c r="BG578" s="53"/>
      <c r="BI578" s="53"/>
      <c r="BJ578" s="53"/>
      <c r="BK578" s="53"/>
    </row>
    <row r="579" spans="1:63" ht="21.6" hidden="1" customHeight="1">
      <c r="A579" s="95"/>
      <c r="B579" s="1259"/>
      <c r="C579" s="1259"/>
      <c r="D579" s="354"/>
      <c r="E579" s="354"/>
      <c r="F579" s="354"/>
      <c r="G579" s="354"/>
      <c r="H579" s="354"/>
      <c r="I579" s="354"/>
      <c r="J579" s="354"/>
      <c r="K579" s="354"/>
      <c r="L579" s="354"/>
      <c r="M579" s="354"/>
      <c r="N579" s="354"/>
      <c r="O579" s="354"/>
      <c r="P579" s="19"/>
      <c r="Q579" s="19"/>
      <c r="R579" s="19"/>
      <c r="S579" s="19"/>
      <c r="T579" s="19"/>
      <c r="U579" s="19"/>
      <c r="V579" s="19"/>
      <c r="W579" s="19"/>
      <c r="X579" s="19"/>
      <c r="Y579" s="19"/>
      <c r="Z579" s="19"/>
      <c r="AA579" s="19"/>
      <c r="AB579" s="19"/>
      <c r="AC579" s="202" t="str">
        <f>CONCATENATE(D537," ","TOTAL")</f>
        <v>LANDSCAPING TOTAL</v>
      </c>
      <c r="AD579" s="1260">
        <f>SUBTOTAL(9,AD538:AD578)</f>
        <v>0</v>
      </c>
      <c r="AE579" s="1260"/>
      <c r="AF579" s="1260"/>
      <c r="AG579" s="1260">
        <f>SUBTOTAL(9,AG538:AG578)</f>
        <v>0</v>
      </c>
      <c r="AH579" s="1260"/>
      <c r="AI579" s="1260"/>
      <c r="AJ579" s="1260">
        <f>SUBTOTAL(9,AJ538:AJ578)</f>
        <v>0</v>
      </c>
      <c r="AK579" s="1260"/>
      <c r="AL579" s="1260"/>
      <c r="AM579" s="1260">
        <f>SUBTOTAL(9,AM538:AM578)</f>
        <v>0</v>
      </c>
      <c r="AN579" s="1260"/>
      <c r="AO579" s="1260"/>
      <c r="AP579" s="1260"/>
      <c r="AQ579" s="1254">
        <f>SUBTOTAL(9,AQ538:AQ578)</f>
        <v>0</v>
      </c>
      <c r="AR579" s="1254"/>
      <c r="AS579" s="1254"/>
      <c r="AT579" s="1254" t="e">
        <f>SUM(AT535:AT570)</f>
        <v>#REF!</v>
      </c>
      <c r="AV579" s="74" t="str">
        <f t="shared" si="360"/>
        <v>LANDSCAPING</v>
      </c>
      <c r="AW579" s="308"/>
      <c r="AX579" s="321"/>
      <c r="AY579" s="321"/>
      <c r="AZ579" s="118"/>
      <c r="BA579" s="52">
        <f>BA537</f>
        <v>0</v>
      </c>
      <c r="BB579" s="52">
        <f>BB537</f>
        <v>0</v>
      </c>
      <c r="BC579" s="52">
        <f>BC537</f>
        <v>0</v>
      </c>
      <c r="BD579" s="52">
        <f>BD537</f>
        <v>0</v>
      </c>
      <c r="BE579" s="52">
        <f>BE537</f>
        <v>0</v>
      </c>
      <c r="BF579" s="52">
        <f>SUM(BF537:BF578)</f>
        <v>0</v>
      </c>
      <c r="BG579" s="28">
        <f>SUM(BG537:BG578)</f>
        <v>0</v>
      </c>
      <c r="BI579" s="52">
        <f>SUM(BI538:BI578)</f>
        <v>0</v>
      </c>
      <c r="BJ579" s="52">
        <f>SUM(BJ538:BJ578)</f>
        <v>0</v>
      </c>
      <c r="BK579" s="28">
        <f>SUM(BK538:BK578)</f>
        <v>0</v>
      </c>
    </row>
    <row r="580" spans="1:63" ht="5.0999999999999996" hidden="1" customHeight="1">
      <c r="A580" s="95"/>
      <c r="B580" s="42"/>
      <c r="C580" s="42"/>
      <c r="D580" s="353"/>
      <c r="E580" s="353"/>
      <c r="F580" s="353"/>
      <c r="G580" s="353"/>
      <c r="H580" s="353"/>
      <c r="I580" s="353"/>
      <c r="J580" s="353"/>
      <c r="K580" s="353"/>
      <c r="L580" s="353"/>
      <c r="M580" s="353"/>
      <c r="N580" s="353"/>
      <c r="O580" s="353"/>
      <c r="P580" s="44"/>
      <c r="Q580" s="44"/>
      <c r="R580" s="44"/>
      <c r="S580" s="44"/>
      <c r="T580" s="44"/>
      <c r="U580" s="45"/>
      <c r="V580" s="45"/>
      <c r="W580" s="45"/>
      <c r="X580" s="45"/>
      <c r="Y580" s="45"/>
      <c r="Z580" s="45"/>
      <c r="AA580" s="45"/>
      <c r="AB580" s="45"/>
      <c r="AC580" s="45"/>
      <c r="AD580" s="46"/>
      <c r="AE580" s="46"/>
      <c r="AF580" s="46"/>
      <c r="AG580" s="46"/>
      <c r="AH580" s="46"/>
      <c r="AI580" s="46"/>
      <c r="AJ580" s="46"/>
      <c r="AK580" s="46"/>
      <c r="AL580" s="46"/>
      <c r="AM580" s="47"/>
      <c r="AN580" s="47"/>
      <c r="AO580" s="47"/>
      <c r="AP580" s="47"/>
      <c r="AQ580" s="295"/>
      <c r="AR580" s="295"/>
      <c r="AS580" s="295"/>
      <c r="AT580" s="295"/>
      <c r="AV580" s="201" t="str">
        <f t="shared" si="360"/>
        <v>LANDSCAPING</v>
      </c>
      <c r="AW580" s="322"/>
      <c r="AX580" s="322"/>
      <c r="AY580" s="322"/>
      <c r="AZ580" s="201"/>
      <c r="BA580" s="53">
        <f>BA537</f>
        <v>0</v>
      </c>
      <c r="BB580" s="53">
        <f>BB537</f>
        <v>0</v>
      </c>
      <c r="BC580" s="53">
        <f>BC537</f>
        <v>0</v>
      </c>
      <c r="BD580" s="53">
        <f>BD537</f>
        <v>0</v>
      </c>
      <c r="BE580" s="53">
        <f>BE537</f>
        <v>0</v>
      </c>
      <c r="BF580" s="53"/>
      <c r="BG580" s="53"/>
      <c r="BI580" s="53"/>
      <c r="BJ580" s="53"/>
      <c r="BK580" s="53"/>
    </row>
    <row r="581" spans="1:63" ht="9.6999999999999993" hidden="1" customHeight="1">
      <c r="A581" s="95"/>
      <c r="B581" s="49"/>
      <c r="C581" s="49"/>
      <c r="D581" s="355"/>
      <c r="E581" s="355"/>
      <c r="F581" s="355"/>
      <c r="G581" s="355"/>
      <c r="H581" s="355"/>
      <c r="I581" s="355"/>
      <c r="J581" s="355"/>
      <c r="K581" s="355"/>
      <c r="L581" s="355"/>
      <c r="M581" s="355"/>
      <c r="N581" s="355"/>
      <c r="O581" s="355"/>
      <c r="P581" s="50"/>
      <c r="Q581" s="50"/>
      <c r="R581" s="50"/>
      <c r="S581" s="50"/>
      <c r="T581" s="50"/>
      <c r="U581" s="50"/>
      <c r="V581" s="50"/>
      <c r="W581" s="50"/>
      <c r="X581" s="50"/>
      <c r="Y581" s="50"/>
      <c r="Z581" s="50"/>
      <c r="AA581" s="50"/>
      <c r="AB581" s="50"/>
      <c r="AC581" s="51"/>
      <c r="AD581" s="296"/>
      <c r="AE581" s="296"/>
      <c r="AF581" s="296"/>
      <c r="AG581" s="296"/>
      <c r="AH581" s="296"/>
      <c r="AI581" s="296"/>
      <c r="AJ581" s="296"/>
      <c r="AK581" s="296"/>
      <c r="AL581" s="296"/>
      <c r="AM581" s="296"/>
      <c r="AN581" s="296"/>
      <c r="AO581" s="296"/>
      <c r="AP581" s="296"/>
      <c r="AQ581" s="297"/>
      <c r="AR581" s="297"/>
      <c r="AS581" s="297"/>
      <c r="AT581" s="297"/>
      <c r="AV581" s="203" t="str">
        <f t="shared" si="360"/>
        <v>LANDSCAPING</v>
      </c>
      <c r="AW581" s="325"/>
      <c r="AX581" s="344"/>
      <c r="AY581" s="344"/>
      <c r="AZ581" s="203"/>
      <c r="BA581" s="65">
        <f>BA579</f>
        <v>0</v>
      </c>
      <c r="BB581" s="65">
        <f t="shared" ref="BB581:BG581" si="391">BB579</f>
        <v>0</v>
      </c>
      <c r="BC581" s="65">
        <f>BC579</f>
        <v>0</v>
      </c>
      <c r="BD581" s="65">
        <f t="shared" si="391"/>
        <v>0</v>
      </c>
      <c r="BE581" s="65">
        <f t="shared" si="391"/>
        <v>0</v>
      </c>
      <c r="BF581" s="65">
        <f t="shared" si="391"/>
        <v>0</v>
      </c>
      <c r="BG581" s="65">
        <f t="shared" si="391"/>
        <v>0</v>
      </c>
      <c r="BI581" s="65"/>
      <c r="BJ581" s="65"/>
      <c r="BK581" s="65"/>
    </row>
    <row r="582" spans="1:63" ht="21.6" customHeight="1">
      <c r="A582" s="94" t="s">
        <v>665</v>
      </c>
      <c r="B582" s="1261"/>
      <c r="C582" s="1262"/>
      <c r="D582" s="1301" t="str">
        <f>T(Y78)</f>
        <v>MISC. EXTERIOR ITEMS</v>
      </c>
      <c r="E582" s="1302"/>
      <c r="F582" s="1302"/>
      <c r="G582" s="1302"/>
      <c r="H582" s="1302"/>
      <c r="I582" s="1302"/>
      <c r="J582" s="1302"/>
      <c r="K582" s="1302"/>
      <c r="L582" s="1302"/>
      <c r="M582" s="1302"/>
      <c r="N582" s="1302"/>
      <c r="O582" s="1303"/>
      <c r="P582" s="1263"/>
      <c r="Q582" s="1263"/>
      <c r="R582" s="1263"/>
      <c r="S582" s="1264"/>
      <c r="T582" s="1265"/>
      <c r="U582" s="1266"/>
      <c r="V582" s="1266"/>
      <c r="W582" s="1266"/>
      <c r="X582" s="1266"/>
      <c r="Y582" s="1266"/>
      <c r="Z582" s="1266"/>
      <c r="AA582" s="1266"/>
      <c r="AB582" s="1266"/>
      <c r="AC582" s="1266"/>
      <c r="AD582" s="1260">
        <f>AD624</f>
        <v>0</v>
      </c>
      <c r="AE582" s="1260"/>
      <c r="AF582" s="1260"/>
      <c r="AG582" s="1260">
        <f>AG624</f>
        <v>0</v>
      </c>
      <c r="AH582" s="1260"/>
      <c r="AI582" s="1260"/>
      <c r="AJ582" s="1260">
        <f>AJ624</f>
        <v>0</v>
      </c>
      <c r="AK582" s="1260"/>
      <c r="AL582" s="1260"/>
      <c r="AM582" s="1260">
        <f>AM624</f>
        <v>0</v>
      </c>
      <c r="AN582" s="1260"/>
      <c r="AO582" s="1260"/>
      <c r="AP582" s="1260"/>
      <c r="AQ582" s="1254">
        <f>AQ624</f>
        <v>0</v>
      </c>
      <c r="AR582" s="1254"/>
      <c r="AS582" s="1254"/>
      <c r="AT582" s="1254" t="e">
        <f>SUM(#REF!)</f>
        <v>#REF!</v>
      </c>
      <c r="AV582" s="74" t="str">
        <f t="shared" ref="AV582:AV626" si="392">$D$582</f>
        <v>MISC. EXTERIOR ITEMS</v>
      </c>
      <c r="AW582" s="326"/>
      <c r="AX582" s="326"/>
      <c r="AY582" s="326"/>
      <c r="AZ582" s="327"/>
      <c r="BA582" s="28">
        <f>SUM(BA583:BA622)</f>
        <v>0</v>
      </c>
      <c r="BB582" s="28">
        <f>SUM(BB583:BB622)</f>
        <v>0</v>
      </c>
      <c r="BC582" s="28">
        <f>SUM(BC583:BC622)</f>
        <v>0</v>
      </c>
      <c r="BD582" s="28">
        <f>SUM(BD583:BD622)</f>
        <v>0</v>
      </c>
      <c r="BE582" s="28">
        <f>SUM(BE583:BE622)</f>
        <v>0</v>
      </c>
      <c r="BF582" s="28">
        <f t="shared" ref="BF582:BF618" si="393">AQ582</f>
        <v>0</v>
      </c>
      <c r="BG582" s="28">
        <f t="shared" ref="BG582:BG618" si="394">AM582</f>
        <v>0</v>
      </c>
      <c r="BI582" s="66">
        <f>AD582</f>
        <v>0</v>
      </c>
      <c r="BJ582" s="66">
        <f>AM582</f>
        <v>0</v>
      </c>
      <c r="BK582" s="66">
        <f>BJ582+BI582</f>
        <v>0</v>
      </c>
    </row>
    <row r="583" spans="1:63" hidden="1">
      <c r="A583" s="95"/>
      <c r="B583" s="1239"/>
      <c r="C583" s="1240"/>
      <c r="D583" s="1256" t="s">
        <v>611</v>
      </c>
      <c r="E583" s="1256"/>
      <c r="F583" s="1256"/>
      <c r="G583" s="1256"/>
      <c r="H583" s="1256"/>
      <c r="I583" s="1256"/>
      <c r="J583" s="1256"/>
      <c r="K583" s="1256"/>
      <c r="L583" s="1256"/>
      <c r="M583" s="1256"/>
      <c r="N583" s="1256"/>
      <c r="O583" s="1256"/>
      <c r="P583" s="1242"/>
      <c r="Q583" s="1242"/>
      <c r="R583" s="1243"/>
      <c r="S583" s="1242" t="s">
        <v>1</v>
      </c>
      <c r="T583" s="1242" t="s">
        <v>8</v>
      </c>
      <c r="U583" s="1244"/>
      <c r="V583" s="1245"/>
      <c r="W583" s="1245"/>
      <c r="X583" s="1245"/>
      <c r="Y583" s="1245"/>
      <c r="Z583" s="1245"/>
      <c r="AA583" s="1246"/>
      <c r="AB583" s="1247"/>
      <c r="AC583" s="1244"/>
      <c r="AD583" s="1248">
        <f t="shared" ref="AD583:AD618" si="395">((P583*U583)-AM583)</f>
        <v>0</v>
      </c>
      <c r="AE583" s="1248"/>
      <c r="AF583" s="1248"/>
      <c r="AG583" s="1248">
        <f>P583*X583*(1+$Y$85)</f>
        <v>0</v>
      </c>
      <c r="AH583" s="1248"/>
      <c r="AI583" s="1248"/>
      <c r="AJ583" s="1248">
        <f t="shared" ref="AJ583:AJ618" si="396">P583*AA583</f>
        <v>0</v>
      </c>
      <c r="AK583" s="1248"/>
      <c r="AL583" s="1248"/>
      <c r="AM583" s="1249">
        <f t="shared" ref="AM583:AM622" si="397">IF($B583="x",$P583*$U583,0)</f>
        <v>0</v>
      </c>
      <c r="AN583" s="1249"/>
      <c r="AO583" s="1249"/>
      <c r="AP583" s="1249"/>
      <c r="AQ583" s="1250">
        <f t="shared" ref="AQ583:AQ618" si="398">SUM(AD583:AL583)</f>
        <v>0</v>
      </c>
      <c r="AR583" s="1250"/>
      <c r="AS583" s="1250"/>
      <c r="AT583" s="1250">
        <f t="shared" ref="AT583:AT618" si="399">SUM(AD583:AL583)</f>
        <v>0</v>
      </c>
      <c r="AV583" s="74" t="str">
        <f t="shared" si="392"/>
        <v>MISC. EXTERIOR ITEMS</v>
      </c>
      <c r="AW583" s="307"/>
      <c r="AX583" s="99"/>
      <c r="AY583" s="99"/>
      <c r="AZ583" s="305"/>
      <c r="BA583" s="28">
        <f t="shared" ref="BA583:BA618" si="400">AD583</f>
        <v>0</v>
      </c>
      <c r="BB583" s="28">
        <f>AG583</f>
        <v>0</v>
      </c>
      <c r="BC583" s="28">
        <f>AJ583</f>
        <v>0</v>
      </c>
      <c r="BD583" s="28">
        <f t="shared" ref="BD583:BD618" si="401">IF(B583="x",1,0)</f>
        <v>0</v>
      </c>
      <c r="BE583" s="28">
        <f>SUM(BA583:BC583)</f>
        <v>0</v>
      </c>
      <c r="BF583" s="28">
        <f t="shared" si="393"/>
        <v>0</v>
      </c>
      <c r="BG583" s="28">
        <f t="shared" si="394"/>
        <v>0</v>
      </c>
      <c r="BI583" s="66">
        <f>AD583</f>
        <v>0</v>
      </c>
      <c r="BJ583" s="66">
        <f t="shared" ref="BJ583:BJ618" si="402">AM583</f>
        <v>0</v>
      </c>
      <c r="BK583" s="66">
        <f>BJ583+BI583</f>
        <v>0</v>
      </c>
    </row>
    <row r="584" spans="1:63" hidden="1">
      <c r="A584" s="95"/>
      <c r="B584" s="1239"/>
      <c r="C584" s="1240"/>
      <c r="D584" s="1255" t="s">
        <v>505</v>
      </c>
      <c r="E584" s="1255"/>
      <c r="F584" s="1255"/>
      <c r="G584" s="1255"/>
      <c r="H584" s="1255"/>
      <c r="I584" s="1255"/>
      <c r="J584" s="1255"/>
      <c r="K584" s="1255"/>
      <c r="L584" s="1255"/>
      <c r="M584" s="1255"/>
      <c r="N584" s="1255"/>
      <c r="O584" s="1255"/>
      <c r="P584" s="1242"/>
      <c r="Q584" s="1242"/>
      <c r="R584" s="1243"/>
      <c r="S584" s="1242"/>
      <c r="T584" s="1242"/>
      <c r="U584" s="1244"/>
      <c r="V584" s="1245"/>
      <c r="W584" s="1245"/>
      <c r="X584" s="1245"/>
      <c r="Y584" s="1245"/>
      <c r="Z584" s="1245"/>
      <c r="AA584" s="1246"/>
      <c r="AB584" s="1247"/>
      <c r="AC584" s="1244"/>
      <c r="AD584" s="1248">
        <f t="shared" si="395"/>
        <v>0</v>
      </c>
      <c r="AE584" s="1248"/>
      <c r="AF584" s="1248"/>
      <c r="AG584" s="1248">
        <f t="shared" ref="AG584:AG622" si="403">P584*X584*(1+$Y$85)</f>
        <v>0</v>
      </c>
      <c r="AH584" s="1248"/>
      <c r="AI584" s="1248"/>
      <c r="AJ584" s="1248">
        <f t="shared" si="396"/>
        <v>0</v>
      </c>
      <c r="AK584" s="1248"/>
      <c r="AL584" s="1248"/>
      <c r="AM584" s="1249">
        <f t="shared" si="397"/>
        <v>0</v>
      </c>
      <c r="AN584" s="1249"/>
      <c r="AO584" s="1249"/>
      <c r="AP584" s="1249"/>
      <c r="AQ584" s="1250">
        <f t="shared" si="398"/>
        <v>0</v>
      </c>
      <c r="AR584" s="1250"/>
      <c r="AS584" s="1250"/>
      <c r="AT584" s="1250">
        <f t="shared" si="399"/>
        <v>0</v>
      </c>
      <c r="AV584" s="74" t="str">
        <f t="shared" si="392"/>
        <v>MISC. EXTERIOR ITEMS</v>
      </c>
      <c r="AW584" s="307"/>
      <c r="AX584" s="99"/>
      <c r="AY584" s="99"/>
      <c r="AZ584" s="305"/>
      <c r="BA584" s="28">
        <f t="shared" si="400"/>
        <v>0</v>
      </c>
      <c r="BB584" s="28">
        <f t="shared" ref="BB584:BB618" si="404">AG584</f>
        <v>0</v>
      </c>
      <c r="BC584" s="28">
        <f t="shared" ref="BC584:BC618" si="405">AJ584</f>
        <v>0</v>
      </c>
      <c r="BD584" s="28">
        <f t="shared" si="401"/>
        <v>0</v>
      </c>
      <c r="BE584" s="28">
        <f t="shared" ref="BE584:BE600" si="406">SUM(BA584:BC584)</f>
        <v>0</v>
      </c>
      <c r="BF584" s="28">
        <f t="shared" si="393"/>
        <v>0</v>
      </c>
      <c r="BG584" s="28">
        <f t="shared" si="394"/>
        <v>0</v>
      </c>
      <c r="BI584" s="66">
        <f t="shared" ref="BI584:BI618" si="407">AD584</f>
        <v>0</v>
      </c>
      <c r="BJ584" s="66">
        <f t="shared" si="402"/>
        <v>0</v>
      </c>
      <c r="BK584" s="66">
        <f t="shared" ref="BK584:BK618" si="408">BJ584+BI584</f>
        <v>0</v>
      </c>
    </row>
    <row r="585" spans="1:63" hidden="1">
      <c r="A585" s="95"/>
      <c r="B585" s="1251"/>
      <c r="C585" s="1251"/>
      <c r="D585" s="1252" t="s">
        <v>12</v>
      </c>
      <c r="E585" s="1252"/>
      <c r="F585" s="1252"/>
      <c r="G585" s="1252"/>
      <c r="H585" s="1252"/>
      <c r="I585" s="1252"/>
      <c r="J585" s="1252"/>
      <c r="K585" s="1252"/>
      <c r="L585" s="1252"/>
      <c r="M585" s="1252"/>
      <c r="N585" s="1252"/>
      <c r="O585" s="1252"/>
      <c r="P585" s="1242"/>
      <c r="Q585" s="1242"/>
      <c r="R585" s="1243"/>
      <c r="S585" s="1242" t="s">
        <v>0</v>
      </c>
      <c r="T585" s="1242"/>
      <c r="U585" s="1244">
        <v>50</v>
      </c>
      <c r="V585" s="1245"/>
      <c r="W585" s="1245"/>
      <c r="X585" s="1245">
        <v>100</v>
      </c>
      <c r="Y585" s="1245"/>
      <c r="Z585" s="1245"/>
      <c r="AA585" s="1246"/>
      <c r="AB585" s="1247"/>
      <c r="AC585" s="1244"/>
      <c r="AD585" s="1248">
        <f t="shared" si="395"/>
        <v>0</v>
      </c>
      <c r="AE585" s="1248"/>
      <c r="AF585" s="1248"/>
      <c r="AG585" s="1248">
        <f t="shared" si="403"/>
        <v>0</v>
      </c>
      <c r="AH585" s="1248"/>
      <c r="AI585" s="1248"/>
      <c r="AJ585" s="1248">
        <f t="shared" si="396"/>
        <v>0</v>
      </c>
      <c r="AK585" s="1248"/>
      <c r="AL585" s="1248"/>
      <c r="AM585" s="1249">
        <f t="shared" si="397"/>
        <v>0</v>
      </c>
      <c r="AN585" s="1249"/>
      <c r="AO585" s="1249"/>
      <c r="AP585" s="1249"/>
      <c r="AQ585" s="1250">
        <f t="shared" si="398"/>
        <v>0</v>
      </c>
      <c r="AR585" s="1250"/>
      <c r="AS585" s="1250"/>
      <c r="AT585" s="1250">
        <f t="shared" si="399"/>
        <v>0</v>
      </c>
      <c r="AV585" s="74" t="str">
        <f t="shared" si="392"/>
        <v>MISC. EXTERIOR ITEMS</v>
      </c>
      <c r="AW585" s="307"/>
      <c r="AX585" s="99"/>
      <c r="AY585" s="99"/>
      <c r="AZ585" s="305"/>
      <c r="BA585" s="28">
        <f t="shared" si="400"/>
        <v>0</v>
      </c>
      <c r="BB585" s="28">
        <f t="shared" si="404"/>
        <v>0</v>
      </c>
      <c r="BC585" s="28">
        <f t="shared" si="405"/>
        <v>0</v>
      </c>
      <c r="BD585" s="28">
        <f t="shared" si="401"/>
        <v>0</v>
      </c>
      <c r="BE585" s="28">
        <f t="shared" si="406"/>
        <v>0</v>
      </c>
      <c r="BF585" s="28">
        <f t="shared" si="393"/>
        <v>0</v>
      </c>
      <c r="BG585" s="28">
        <f t="shared" si="394"/>
        <v>0</v>
      </c>
      <c r="BI585" s="66">
        <f t="shared" si="407"/>
        <v>0</v>
      </c>
      <c r="BJ585" s="66">
        <f t="shared" si="402"/>
        <v>0</v>
      </c>
      <c r="BK585" s="66">
        <f t="shared" si="408"/>
        <v>0</v>
      </c>
    </row>
    <row r="586" spans="1:63" hidden="1">
      <c r="A586" s="95"/>
      <c r="B586" s="1251"/>
      <c r="C586" s="1251"/>
      <c r="D586" s="1252" t="s">
        <v>42</v>
      </c>
      <c r="E586" s="1252"/>
      <c r="F586" s="1252"/>
      <c r="G586" s="1252"/>
      <c r="H586" s="1252"/>
      <c r="I586" s="1252"/>
      <c r="J586" s="1252"/>
      <c r="K586" s="1252"/>
      <c r="L586" s="1252"/>
      <c r="M586" s="1252"/>
      <c r="N586" s="1252"/>
      <c r="O586" s="1252"/>
      <c r="P586" s="1242"/>
      <c r="Q586" s="1242"/>
      <c r="R586" s="1243"/>
      <c r="S586" s="1242" t="s">
        <v>0</v>
      </c>
      <c r="T586" s="1242"/>
      <c r="U586" s="1244">
        <v>25</v>
      </c>
      <c r="V586" s="1245"/>
      <c r="W586" s="1245"/>
      <c r="X586" s="1245">
        <v>40</v>
      </c>
      <c r="Y586" s="1245"/>
      <c r="Z586" s="1245"/>
      <c r="AA586" s="1246"/>
      <c r="AB586" s="1247"/>
      <c r="AC586" s="1244"/>
      <c r="AD586" s="1248">
        <f t="shared" si="395"/>
        <v>0</v>
      </c>
      <c r="AE586" s="1248"/>
      <c r="AF586" s="1248"/>
      <c r="AG586" s="1248">
        <f t="shared" si="403"/>
        <v>0</v>
      </c>
      <c r="AH586" s="1248"/>
      <c r="AI586" s="1248"/>
      <c r="AJ586" s="1248">
        <f t="shared" si="396"/>
        <v>0</v>
      </c>
      <c r="AK586" s="1248"/>
      <c r="AL586" s="1248"/>
      <c r="AM586" s="1249">
        <f t="shared" si="397"/>
        <v>0</v>
      </c>
      <c r="AN586" s="1249"/>
      <c r="AO586" s="1249"/>
      <c r="AP586" s="1249"/>
      <c r="AQ586" s="1250">
        <f t="shared" si="398"/>
        <v>0</v>
      </c>
      <c r="AR586" s="1250"/>
      <c r="AS586" s="1250"/>
      <c r="AT586" s="1250">
        <f t="shared" si="399"/>
        <v>0</v>
      </c>
      <c r="AV586" s="74" t="str">
        <f t="shared" si="392"/>
        <v>MISC. EXTERIOR ITEMS</v>
      </c>
      <c r="AW586" s="307"/>
      <c r="AX586" s="99"/>
      <c r="AY586" s="99"/>
      <c r="AZ586" s="305"/>
      <c r="BA586" s="28">
        <f t="shared" si="400"/>
        <v>0</v>
      </c>
      <c r="BB586" s="28">
        <f t="shared" si="404"/>
        <v>0</v>
      </c>
      <c r="BC586" s="28">
        <f t="shared" si="405"/>
        <v>0</v>
      </c>
      <c r="BD586" s="28">
        <f t="shared" si="401"/>
        <v>0</v>
      </c>
      <c r="BE586" s="28">
        <f t="shared" si="406"/>
        <v>0</v>
      </c>
      <c r="BF586" s="28">
        <f t="shared" si="393"/>
        <v>0</v>
      </c>
      <c r="BG586" s="28">
        <f t="shared" si="394"/>
        <v>0</v>
      </c>
      <c r="BI586" s="66">
        <f t="shared" si="407"/>
        <v>0</v>
      </c>
      <c r="BJ586" s="66">
        <f t="shared" si="402"/>
        <v>0</v>
      </c>
      <c r="BK586" s="66">
        <f t="shared" si="408"/>
        <v>0</v>
      </c>
    </row>
    <row r="587" spans="1:63" hidden="1">
      <c r="A587" s="95"/>
      <c r="B587" s="1239"/>
      <c r="C587" s="1240"/>
      <c r="D587" s="1252" t="s">
        <v>84</v>
      </c>
      <c r="E587" s="1252"/>
      <c r="F587" s="1252"/>
      <c r="G587" s="1252"/>
      <c r="H587" s="1252"/>
      <c r="I587" s="1252"/>
      <c r="J587" s="1252"/>
      <c r="K587" s="1252"/>
      <c r="L587" s="1252"/>
      <c r="M587" s="1252"/>
      <c r="N587" s="1252"/>
      <c r="O587" s="1252"/>
      <c r="P587" s="1242"/>
      <c r="Q587" s="1242"/>
      <c r="R587" s="1243"/>
      <c r="S587" s="1242" t="s">
        <v>0</v>
      </c>
      <c r="T587" s="1242"/>
      <c r="U587" s="1244">
        <v>25</v>
      </c>
      <c r="V587" s="1245"/>
      <c r="W587" s="1245"/>
      <c r="X587" s="1245">
        <v>40</v>
      </c>
      <c r="Y587" s="1245"/>
      <c r="Z587" s="1245"/>
      <c r="AA587" s="1246"/>
      <c r="AB587" s="1247"/>
      <c r="AC587" s="1244"/>
      <c r="AD587" s="1248">
        <f t="shared" si="395"/>
        <v>0</v>
      </c>
      <c r="AE587" s="1248"/>
      <c r="AF587" s="1248"/>
      <c r="AG587" s="1248">
        <f t="shared" si="403"/>
        <v>0</v>
      </c>
      <c r="AH587" s="1248"/>
      <c r="AI587" s="1248"/>
      <c r="AJ587" s="1248">
        <f t="shared" si="396"/>
        <v>0</v>
      </c>
      <c r="AK587" s="1248"/>
      <c r="AL587" s="1248"/>
      <c r="AM587" s="1249">
        <f t="shared" si="397"/>
        <v>0</v>
      </c>
      <c r="AN587" s="1249"/>
      <c r="AO587" s="1249"/>
      <c r="AP587" s="1249"/>
      <c r="AQ587" s="1250">
        <f t="shared" si="398"/>
        <v>0</v>
      </c>
      <c r="AR587" s="1250"/>
      <c r="AS587" s="1250"/>
      <c r="AT587" s="1250">
        <f t="shared" si="399"/>
        <v>0</v>
      </c>
      <c r="AV587" s="74" t="str">
        <f t="shared" si="392"/>
        <v>MISC. EXTERIOR ITEMS</v>
      </c>
      <c r="AW587" s="307"/>
      <c r="AX587" s="99"/>
      <c r="AY587" s="99"/>
      <c r="AZ587" s="305"/>
      <c r="BA587" s="28">
        <f t="shared" si="400"/>
        <v>0</v>
      </c>
      <c r="BB587" s="28">
        <f t="shared" si="404"/>
        <v>0</v>
      </c>
      <c r="BC587" s="28">
        <f t="shared" si="405"/>
        <v>0</v>
      </c>
      <c r="BD587" s="28">
        <f t="shared" si="401"/>
        <v>0</v>
      </c>
      <c r="BE587" s="28">
        <f t="shared" si="406"/>
        <v>0</v>
      </c>
      <c r="BF587" s="28">
        <f t="shared" si="393"/>
        <v>0</v>
      </c>
      <c r="BG587" s="28">
        <f t="shared" si="394"/>
        <v>0</v>
      </c>
      <c r="BI587" s="66">
        <f t="shared" si="407"/>
        <v>0</v>
      </c>
      <c r="BJ587" s="66">
        <f t="shared" si="402"/>
        <v>0</v>
      </c>
      <c r="BK587" s="66">
        <f t="shared" si="408"/>
        <v>0</v>
      </c>
    </row>
    <row r="588" spans="1:63" hidden="1">
      <c r="A588" s="95"/>
      <c r="B588" s="1239"/>
      <c r="C588" s="1240"/>
      <c r="D588" s="1252"/>
      <c r="E588" s="1252"/>
      <c r="F588" s="1252"/>
      <c r="G588" s="1252"/>
      <c r="H588" s="1252"/>
      <c r="I588" s="1252"/>
      <c r="J588" s="1252"/>
      <c r="K588" s="1252"/>
      <c r="L588" s="1252"/>
      <c r="M588" s="1252"/>
      <c r="N588" s="1252"/>
      <c r="O588" s="1252"/>
      <c r="P588" s="1242"/>
      <c r="Q588" s="1242"/>
      <c r="R588" s="1243"/>
      <c r="S588" s="1242"/>
      <c r="T588" s="1242"/>
      <c r="U588" s="1244"/>
      <c r="V588" s="1245"/>
      <c r="W588" s="1245"/>
      <c r="X588" s="1245"/>
      <c r="Y588" s="1245"/>
      <c r="Z588" s="1245"/>
      <c r="AA588" s="1246"/>
      <c r="AB588" s="1247"/>
      <c r="AC588" s="1244"/>
      <c r="AD588" s="1248">
        <f t="shared" si="395"/>
        <v>0</v>
      </c>
      <c r="AE588" s="1248"/>
      <c r="AF588" s="1248"/>
      <c r="AG588" s="1248">
        <f t="shared" si="403"/>
        <v>0</v>
      </c>
      <c r="AH588" s="1248"/>
      <c r="AI588" s="1248"/>
      <c r="AJ588" s="1248">
        <f t="shared" si="396"/>
        <v>0</v>
      </c>
      <c r="AK588" s="1248"/>
      <c r="AL588" s="1248"/>
      <c r="AM588" s="1249">
        <f t="shared" si="397"/>
        <v>0</v>
      </c>
      <c r="AN588" s="1249"/>
      <c r="AO588" s="1249"/>
      <c r="AP588" s="1249"/>
      <c r="AQ588" s="1250">
        <f t="shared" si="398"/>
        <v>0</v>
      </c>
      <c r="AR588" s="1250"/>
      <c r="AS588" s="1250"/>
      <c r="AT588" s="1250">
        <f t="shared" si="399"/>
        <v>0</v>
      </c>
      <c r="AV588" s="74" t="str">
        <f t="shared" si="392"/>
        <v>MISC. EXTERIOR ITEMS</v>
      </c>
      <c r="AW588" s="307"/>
      <c r="AX588" s="99"/>
      <c r="AY588" s="99"/>
      <c r="AZ588" s="305"/>
      <c r="BA588" s="28">
        <f t="shared" si="400"/>
        <v>0</v>
      </c>
      <c r="BB588" s="28">
        <f t="shared" si="404"/>
        <v>0</v>
      </c>
      <c r="BC588" s="28">
        <f t="shared" si="405"/>
        <v>0</v>
      </c>
      <c r="BD588" s="28">
        <f t="shared" si="401"/>
        <v>0</v>
      </c>
      <c r="BE588" s="28">
        <f t="shared" si="406"/>
        <v>0</v>
      </c>
      <c r="BF588" s="28">
        <f t="shared" si="393"/>
        <v>0</v>
      </c>
      <c r="BG588" s="28">
        <f t="shared" si="394"/>
        <v>0</v>
      </c>
      <c r="BI588" s="66">
        <f t="shared" si="407"/>
        <v>0</v>
      </c>
      <c r="BJ588" s="66">
        <f t="shared" si="402"/>
        <v>0</v>
      </c>
      <c r="BK588" s="66">
        <f t="shared" si="408"/>
        <v>0</v>
      </c>
    </row>
    <row r="589" spans="1:63" hidden="1">
      <c r="A589" s="95"/>
      <c r="B589" s="1239"/>
      <c r="C589" s="1240"/>
      <c r="D589" s="1255" t="s">
        <v>506</v>
      </c>
      <c r="E589" s="1255"/>
      <c r="F589" s="1255"/>
      <c r="G589" s="1255"/>
      <c r="H589" s="1255"/>
      <c r="I589" s="1255"/>
      <c r="J589" s="1255"/>
      <c r="K589" s="1255"/>
      <c r="L589" s="1255"/>
      <c r="M589" s="1255"/>
      <c r="N589" s="1255"/>
      <c r="O589" s="1255"/>
      <c r="P589" s="1242"/>
      <c r="Q589" s="1242"/>
      <c r="R589" s="1243"/>
      <c r="S589" s="1242"/>
      <c r="T589" s="1242"/>
      <c r="U589" s="1244"/>
      <c r="V589" s="1245"/>
      <c r="W589" s="1245"/>
      <c r="X589" s="1245"/>
      <c r="Y589" s="1245"/>
      <c r="Z589" s="1245"/>
      <c r="AA589" s="1246"/>
      <c r="AB589" s="1247"/>
      <c r="AC589" s="1244"/>
      <c r="AD589" s="1248">
        <f t="shared" si="395"/>
        <v>0</v>
      </c>
      <c r="AE589" s="1248"/>
      <c r="AF589" s="1248"/>
      <c r="AG589" s="1248">
        <f t="shared" si="403"/>
        <v>0</v>
      </c>
      <c r="AH589" s="1248"/>
      <c r="AI589" s="1248"/>
      <c r="AJ589" s="1248">
        <f t="shared" si="396"/>
        <v>0</v>
      </c>
      <c r="AK589" s="1248"/>
      <c r="AL589" s="1248"/>
      <c r="AM589" s="1249">
        <f t="shared" si="397"/>
        <v>0</v>
      </c>
      <c r="AN589" s="1249"/>
      <c r="AO589" s="1249"/>
      <c r="AP589" s="1249"/>
      <c r="AQ589" s="1250">
        <f t="shared" si="398"/>
        <v>0</v>
      </c>
      <c r="AR589" s="1250"/>
      <c r="AS589" s="1250"/>
      <c r="AT589" s="1250">
        <f t="shared" si="399"/>
        <v>0</v>
      </c>
      <c r="AV589" s="74" t="str">
        <f t="shared" si="392"/>
        <v>MISC. EXTERIOR ITEMS</v>
      </c>
      <c r="AW589" s="307"/>
      <c r="AX589" s="99"/>
      <c r="AY589" s="99"/>
      <c r="AZ589" s="305"/>
      <c r="BA589" s="28">
        <f t="shared" si="400"/>
        <v>0</v>
      </c>
      <c r="BB589" s="28">
        <f t="shared" si="404"/>
        <v>0</v>
      </c>
      <c r="BC589" s="28">
        <f t="shared" si="405"/>
        <v>0</v>
      </c>
      <c r="BD589" s="28">
        <f t="shared" si="401"/>
        <v>0</v>
      </c>
      <c r="BE589" s="28">
        <f t="shared" si="406"/>
        <v>0</v>
      </c>
      <c r="BF589" s="28">
        <f t="shared" si="393"/>
        <v>0</v>
      </c>
      <c r="BG589" s="28">
        <f t="shared" si="394"/>
        <v>0</v>
      </c>
      <c r="BI589" s="66">
        <f t="shared" si="407"/>
        <v>0</v>
      </c>
      <c r="BJ589" s="66">
        <f t="shared" si="402"/>
        <v>0</v>
      </c>
      <c r="BK589" s="66">
        <f t="shared" si="408"/>
        <v>0</v>
      </c>
    </row>
    <row r="590" spans="1:63" hidden="1">
      <c r="A590" s="95"/>
      <c r="B590" s="1251"/>
      <c r="C590" s="1251"/>
      <c r="D590" s="1252" t="s">
        <v>605</v>
      </c>
      <c r="E590" s="1255"/>
      <c r="F590" s="1255"/>
      <c r="G590" s="1255"/>
      <c r="H590" s="1255"/>
      <c r="I590" s="1255"/>
      <c r="J590" s="1255"/>
      <c r="K590" s="1255"/>
      <c r="L590" s="1255"/>
      <c r="M590" s="1255"/>
      <c r="N590" s="1255"/>
      <c r="O590" s="1255"/>
      <c r="P590" s="1242"/>
      <c r="Q590" s="1242"/>
      <c r="R590" s="1243"/>
      <c r="S590" s="1242" t="s">
        <v>9</v>
      </c>
      <c r="T590" s="1242"/>
      <c r="U590" s="1244">
        <v>7</v>
      </c>
      <c r="V590" s="1245"/>
      <c r="W590" s="1245"/>
      <c r="X590" s="1245">
        <v>8</v>
      </c>
      <c r="Y590" s="1245"/>
      <c r="Z590" s="1245"/>
      <c r="AA590" s="1246"/>
      <c r="AB590" s="1247"/>
      <c r="AC590" s="1244"/>
      <c r="AD590" s="1248">
        <f t="shared" si="395"/>
        <v>0</v>
      </c>
      <c r="AE590" s="1248"/>
      <c r="AF590" s="1248"/>
      <c r="AG590" s="1248">
        <f t="shared" si="403"/>
        <v>0</v>
      </c>
      <c r="AH590" s="1248"/>
      <c r="AI590" s="1248"/>
      <c r="AJ590" s="1248">
        <f t="shared" si="396"/>
        <v>0</v>
      </c>
      <c r="AK590" s="1248"/>
      <c r="AL590" s="1248"/>
      <c r="AM590" s="1249">
        <f t="shared" si="397"/>
        <v>0</v>
      </c>
      <c r="AN590" s="1249"/>
      <c r="AO590" s="1249"/>
      <c r="AP590" s="1249"/>
      <c r="AQ590" s="1250">
        <f t="shared" si="398"/>
        <v>0</v>
      </c>
      <c r="AR590" s="1250"/>
      <c r="AS590" s="1250"/>
      <c r="AT590" s="1250">
        <f t="shared" si="399"/>
        <v>0</v>
      </c>
      <c r="AV590" s="74" t="str">
        <f t="shared" si="392"/>
        <v>MISC. EXTERIOR ITEMS</v>
      </c>
      <c r="AW590" s="307"/>
      <c r="AX590" s="99"/>
      <c r="AY590" s="99"/>
      <c r="AZ590" s="305"/>
      <c r="BA590" s="28">
        <f t="shared" si="400"/>
        <v>0</v>
      </c>
      <c r="BB590" s="28">
        <f t="shared" si="404"/>
        <v>0</v>
      </c>
      <c r="BC590" s="28">
        <f t="shared" si="405"/>
        <v>0</v>
      </c>
      <c r="BD590" s="28">
        <f t="shared" si="401"/>
        <v>0</v>
      </c>
      <c r="BE590" s="28">
        <f t="shared" si="406"/>
        <v>0</v>
      </c>
      <c r="BF590" s="28">
        <f t="shared" si="393"/>
        <v>0</v>
      </c>
      <c r="BG590" s="28">
        <f t="shared" si="394"/>
        <v>0</v>
      </c>
      <c r="BI590" s="66">
        <f t="shared" si="407"/>
        <v>0</v>
      </c>
      <c r="BJ590" s="66">
        <f t="shared" si="402"/>
        <v>0</v>
      </c>
      <c r="BK590" s="66">
        <f t="shared" si="408"/>
        <v>0</v>
      </c>
    </row>
    <row r="591" spans="1:63" hidden="1">
      <c r="A591" s="95"/>
      <c r="B591" s="1251"/>
      <c r="C591" s="1251"/>
      <c r="D591" s="1252" t="s">
        <v>258</v>
      </c>
      <c r="E591" s="1252"/>
      <c r="F591" s="1252"/>
      <c r="G591" s="1252"/>
      <c r="H591" s="1252"/>
      <c r="I591" s="1252"/>
      <c r="J591" s="1252"/>
      <c r="K591" s="1252"/>
      <c r="L591" s="1252"/>
      <c r="M591" s="1252"/>
      <c r="N591" s="1252"/>
      <c r="O591" s="1252"/>
      <c r="P591" s="1242"/>
      <c r="Q591" s="1242"/>
      <c r="R591" s="1243"/>
      <c r="S591" s="1242" t="s">
        <v>9</v>
      </c>
      <c r="T591" s="1242"/>
      <c r="U591" s="1244">
        <v>10</v>
      </c>
      <c r="V591" s="1245"/>
      <c r="W591" s="1245"/>
      <c r="X591" s="1245">
        <v>13.5</v>
      </c>
      <c r="Y591" s="1245"/>
      <c r="Z591" s="1245"/>
      <c r="AA591" s="1246"/>
      <c r="AB591" s="1247"/>
      <c r="AC591" s="1244"/>
      <c r="AD591" s="1248">
        <f t="shared" si="395"/>
        <v>0</v>
      </c>
      <c r="AE591" s="1248"/>
      <c r="AF591" s="1248"/>
      <c r="AG591" s="1248">
        <f t="shared" si="403"/>
        <v>0</v>
      </c>
      <c r="AH591" s="1248"/>
      <c r="AI591" s="1248"/>
      <c r="AJ591" s="1248">
        <f t="shared" si="396"/>
        <v>0</v>
      </c>
      <c r="AK591" s="1248"/>
      <c r="AL591" s="1248"/>
      <c r="AM591" s="1249">
        <f t="shared" si="397"/>
        <v>0</v>
      </c>
      <c r="AN591" s="1249"/>
      <c r="AO591" s="1249"/>
      <c r="AP591" s="1249"/>
      <c r="AQ591" s="1250">
        <f t="shared" si="398"/>
        <v>0</v>
      </c>
      <c r="AR591" s="1250"/>
      <c r="AS591" s="1250"/>
      <c r="AT591" s="1250">
        <f t="shared" si="399"/>
        <v>0</v>
      </c>
      <c r="AV591" s="74" t="str">
        <f t="shared" si="392"/>
        <v>MISC. EXTERIOR ITEMS</v>
      </c>
      <c r="AW591" s="307"/>
      <c r="AX591" s="99"/>
      <c r="AY591" s="99"/>
      <c r="AZ591" s="305"/>
      <c r="BA591" s="28">
        <f t="shared" si="400"/>
        <v>0</v>
      </c>
      <c r="BB591" s="28">
        <f t="shared" si="404"/>
        <v>0</v>
      </c>
      <c r="BC591" s="28">
        <f t="shared" si="405"/>
        <v>0</v>
      </c>
      <c r="BD591" s="28">
        <f t="shared" si="401"/>
        <v>0</v>
      </c>
      <c r="BE591" s="28">
        <f t="shared" si="406"/>
        <v>0</v>
      </c>
      <c r="BF591" s="28">
        <f t="shared" si="393"/>
        <v>0</v>
      </c>
      <c r="BG591" s="28">
        <f t="shared" si="394"/>
        <v>0</v>
      </c>
      <c r="BI591" s="66">
        <f t="shared" si="407"/>
        <v>0</v>
      </c>
      <c r="BJ591" s="66">
        <f t="shared" si="402"/>
        <v>0</v>
      </c>
      <c r="BK591" s="66">
        <f t="shared" si="408"/>
        <v>0</v>
      </c>
    </row>
    <row r="592" spans="1:63" hidden="1">
      <c r="A592" s="95"/>
      <c r="B592" s="1239"/>
      <c r="C592" s="1240"/>
      <c r="D592" s="1252"/>
      <c r="E592" s="1252"/>
      <c r="F592" s="1252"/>
      <c r="G592" s="1252"/>
      <c r="H592" s="1252"/>
      <c r="I592" s="1252"/>
      <c r="J592" s="1252"/>
      <c r="K592" s="1252"/>
      <c r="L592" s="1252"/>
      <c r="M592" s="1252"/>
      <c r="N592" s="1252"/>
      <c r="O592" s="1252"/>
      <c r="P592" s="1242"/>
      <c r="Q592" s="1242"/>
      <c r="R592" s="1243"/>
      <c r="S592" s="1242"/>
      <c r="T592" s="1242"/>
      <c r="U592" s="1244"/>
      <c r="V592" s="1245"/>
      <c r="W592" s="1245"/>
      <c r="X592" s="1245"/>
      <c r="Y592" s="1245"/>
      <c r="Z592" s="1245"/>
      <c r="AA592" s="1246"/>
      <c r="AB592" s="1247"/>
      <c r="AC592" s="1244"/>
      <c r="AD592" s="1248">
        <f t="shared" si="395"/>
        <v>0</v>
      </c>
      <c r="AE592" s="1248"/>
      <c r="AF592" s="1248"/>
      <c r="AG592" s="1248">
        <f t="shared" si="403"/>
        <v>0</v>
      </c>
      <c r="AH592" s="1248"/>
      <c r="AI592" s="1248"/>
      <c r="AJ592" s="1248">
        <f t="shared" si="396"/>
        <v>0</v>
      </c>
      <c r="AK592" s="1248"/>
      <c r="AL592" s="1248"/>
      <c r="AM592" s="1249">
        <f t="shared" si="397"/>
        <v>0</v>
      </c>
      <c r="AN592" s="1249"/>
      <c r="AO592" s="1249"/>
      <c r="AP592" s="1249"/>
      <c r="AQ592" s="1250">
        <f t="shared" si="398"/>
        <v>0</v>
      </c>
      <c r="AR592" s="1250"/>
      <c r="AS592" s="1250"/>
      <c r="AT592" s="1250">
        <f t="shared" si="399"/>
        <v>0</v>
      </c>
      <c r="AV592" s="74" t="str">
        <f t="shared" si="392"/>
        <v>MISC. EXTERIOR ITEMS</v>
      </c>
      <c r="AW592" s="307"/>
      <c r="AX592" s="99"/>
      <c r="AY592" s="99"/>
      <c r="AZ592" s="305"/>
      <c r="BA592" s="28">
        <f t="shared" si="400"/>
        <v>0</v>
      </c>
      <c r="BB592" s="28">
        <f t="shared" si="404"/>
        <v>0</v>
      </c>
      <c r="BC592" s="28">
        <f t="shared" si="405"/>
        <v>0</v>
      </c>
      <c r="BD592" s="28">
        <f t="shared" si="401"/>
        <v>0</v>
      </c>
      <c r="BE592" s="28">
        <f t="shared" si="406"/>
        <v>0</v>
      </c>
      <c r="BF592" s="28">
        <f t="shared" si="393"/>
        <v>0</v>
      </c>
      <c r="BG592" s="28">
        <f t="shared" si="394"/>
        <v>0</v>
      </c>
      <c r="BI592" s="66">
        <f t="shared" si="407"/>
        <v>0</v>
      </c>
      <c r="BJ592" s="66">
        <f t="shared" si="402"/>
        <v>0</v>
      </c>
      <c r="BK592" s="66">
        <f t="shared" si="408"/>
        <v>0</v>
      </c>
    </row>
    <row r="593" spans="1:63" hidden="1">
      <c r="A593" s="95"/>
      <c r="B593" s="1239"/>
      <c r="C593" s="1240"/>
      <c r="D593" s="1255" t="s">
        <v>500</v>
      </c>
      <c r="E593" s="1255"/>
      <c r="F593" s="1255"/>
      <c r="G593" s="1255"/>
      <c r="H593" s="1255"/>
      <c r="I593" s="1255"/>
      <c r="J593" s="1255"/>
      <c r="K593" s="1255"/>
      <c r="L593" s="1255"/>
      <c r="M593" s="1255"/>
      <c r="N593" s="1255"/>
      <c r="O593" s="1255"/>
      <c r="P593" s="1242"/>
      <c r="Q593" s="1242"/>
      <c r="R593" s="1243"/>
      <c r="S593" s="1242"/>
      <c r="T593" s="1242"/>
      <c r="U593" s="1244"/>
      <c r="V593" s="1245"/>
      <c r="W593" s="1245"/>
      <c r="X593" s="1245"/>
      <c r="Y593" s="1245"/>
      <c r="Z593" s="1245"/>
      <c r="AA593" s="1246"/>
      <c r="AB593" s="1247"/>
      <c r="AC593" s="1244"/>
      <c r="AD593" s="1248">
        <f t="shared" si="395"/>
        <v>0</v>
      </c>
      <c r="AE593" s="1248"/>
      <c r="AF593" s="1248"/>
      <c r="AG593" s="1248">
        <f t="shared" si="403"/>
        <v>0</v>
      </c>
      <c r="AH593" s="1248"/>
      <c r="AI593" s="1248"/>
      <c r="AJ593" s="1248">
        <f t="shared" si="396"/>
        <v>0</v>
      </c>
      <c r="AK593" s="1248"/>
      <c r="AL593" s="1248"/>
      <c r="AM593" s="1249">
        <f t="shared" si="397"/>
        <v>0</v>
      </c>
      <c r="AN593" s="1249"/>
      <c r="AO593" s="1249"/>
      <c r="AP593" s="1249"/>
      <c r="AQ593" s="1250">
        <f t="shared" si="398"/>
        <v>0</v>
      </c>
      <c r="AR593" s="1250"/>
      <c r="AS593" s="1250"/>
      <c r="AT593" s="1250">
        <f t="shared" si="399"/>
        <v>0</v>
      </c>
      <c r="AV593" s="74" t="str">
        <f t="shared" si="392"/>
        <v>MISC. EXTERIOR ITEMS</v>
      </c>
      <c r="AW593" s="307"/>
      <c r="AX593" s="99"/>
      <c r="AY593" s="99"/>
      <c r="AZ593" s="305"/>
      <c r="BA593" s="28">
        <f t="shared" si="400"/>
        <v>0</v>
      </c>
      <c r="BB593" s="28">
        <f t="shared" si="404"/>
        <v>0</v>
      </c>
      <c r="BC593" s="28">
        <f t="shared" si="405"/>
        <v>0</v>
      </c>
      <c r="BD593" s="28">
        <f t="shared" si="401"/>
        <v>0</v>
      </c>
      <c r="BE593" s="28">
        <f t="shared" si="406"/>
        <v>0</v>
      </c>
      <c r="BF593" s="28">
        <f t="shared" si="393"/>
        <v>0</v>
      </c>
      <c r="BG593" s="28">
        <f t="shared" si="394"/>
        <v>0</v>
      </c>
      <c r="BI593" s="66">
        <f t="shared" si="407"/>
        <v>0</v>
      </c>
      <c r="BJ593" s="66">
        <f t="shared" si="402"/>
        <v>0</v>
      </c>
      <c r="BK593" s="66">
        <f t="shared" si="408"/>
        <v>0</v>
      </c>
    </row>
    <row r="594" spans="1:63" hidden="1">
      <c r="A594" s="95"/>
      <c r="B594" s="1239"/>
      <c r="C594" s="1240"/>
      <c r="D594" s="1252" t="s">
        <v>259</v>
      </c>
      <c r="E594" s="1252"/>
      <c r="F594" s="1252"/>
      <c r="G594" s="1252"/>
      <c r="H594" s="1252"/>
      <c r="I594" s="1252"/>
      <c r="J594" s="1252"/>
      <c r="K594" s="1252"/>
      <c r="L594" s="1252"/>
      <c r="M594" s="1252"/>
      <c r="N594" s="1252"/>
      <c r="O594" s="1252"/>
      <c r="P594" s="1242"/>
      <c r="Q594" s="1242"/>
      <c r="R594" s="1243"/>
      <c r="S594" s="1242" t="s">
        <v>0</v>
      </c>
      <c r="T594" s="1242" t="s">
        <v>9</v>
      </c>
      <c r="U594" s="1244">
        <v>750</v>
      </c>
      <c r="V594" s="1245"/>
      <c r="W594" s="1245"/>
      <c r="X594" s="1245">
        <v>4500</v>
      </c>
      <c r="Y594" s="1245"/>
      <c r="Z594" s="1245">
        <v>4500</v>
      </c>
      <c r="AA594" s="1246"/>
      <c r="AB594" s="1247"/>
      <c r="AC594" s="1244"/>
      <c r="AD594" s="1248">
        <f t="shared" si="395"/>
        <v>0</v>
      </c>
      <c r="AE594" s="1248"/>
      <c r="AF594" s="1248"/>
      <c r="AG594" s="1248">
        <f t="shared" si="403"/>
        <v>0</v>
      </c>
      <c r="AH594" s="1248"/>
      <c r="AI594" s="1248"/>
      <c r="AJ594" s="1248">
        <f t="shared" si="396"/>
        <v>0</v>
      </c>
      <c r="AK594" s="1248"/>
      <c r="AL594" s="1248"/>
      <c r="AM594" s="1249">
        <f t="shared" si="397"/>
        <v>0</v>
      </c>
      <c r="AN594" s="1249"/>
      <c r="AO594" s="1249"/>
      <c r="AP594" s="1249"/>
      <c r="AQ594" s="1250">
        <f t="shared" si="398"/>
        <v>0</v>
      </c>
      <c r="AR594" s="1250"/>
      <c r="AS594" s="1250"/>
      <c r="AT594" s="1250">
        <f t="shared" si="399"/>
        <v>0</v>
      </c>
      <c r="AV594" s="74" t="str">
        <f t="shared" si="392"/>
        <v>MISC. EXTERIOR ITEMS</v>
      </c>
      <c r="AW594" s="307"/>
      <c r="AX594" s="99"/>
      <c r="AY594" s="99"/>
      <c r="AZ594" s="305"/>
      <c r="BA594" s="28">
        <f t="shared" si="400"/>
        <v>0</v>
      </c>
      <c r="BB594" s="28">
        <f t="shared" si="404"/>
        <v>0</v>
      </c>
      <c r="BC594" s="28">
        <f t="shared" si="405"/>
        <v>0</v>
      </c>
      <c r="BD594" s="28">
        <f t="shared" si="401"/>
        <v>0</v>
      </c>
      <c r="BE594" s="28">
        <f t="shared" si="406"/>
        <v>0</v>
      </c>
      <c r="BF594" s="28">
        <f t="shared" si="393"/>
        <v>0</v>
      </c>
      <c r="BG594" s="28">
        <f t="shared" si="394"/>
        <v>0</v>
      </c>
      <c r="BI594" s="66">
        <f t="shared" si="407"/>
        <v>0</v>
      </c>
      <c r="BJ594" s="66">
        <f t="shared" si="402"/>
        <v>0</v>
      </c>
      <c r="BK594" s="66">
        <f t="shared" si="408"/>
        <v>0</v>
      </c>
    </row>
    <row r="595" spans="1:63" hidden="1">
      <c r="A595" s="95"/>
      <c r="B595" s="1251"/>
      <c r="C595" s="1251"/>
      <c r="D595" s="1252" t="s">
        <v>504</v>
      </c>
      <c r="E595" s="1252"/>
      <c r="F595" s="1252"/>
      <c r="G595" s="1252"/>
      <c r="H595" s="1252"/>
      <c r="I595" s="1252"/>
      <c r="J595" s="1252"/>
      <c r="K595" s="1252"/>
      <c r="L595" s="1252"/>
      <c r="M595" s="1252"/>
      <c r="N595" s="1252"/>
      <c r="O595" s="1252"/>
      <c r="P595" s="1242"/>
      <c r="Q595" s="1242"/>
      <c r="R595" s="1243"/>
      <c r="S595" s="1242" t="s">
        <v>0</v>
      </c>
      <c r="T595" s="1242" t="s">
        <v>0</v>
      </c>
      <c r="U595" s="1244">
        <v>500</v>
      </c>
      <c r="V595" s="1245"/>
      <c r="W595" s="1245"/>
      <c r="X595" s="1245">
        <v>1750</v>
      </c>
      <c r="Y595" s="1245"/>
      <c r="Z595" s="1245">
        <v>1600</v>
      </c>
      <c r="AA595" s="1246"/>
      <c r="AB595" s="1247"/>
      <c r="AC595" s="1244"/>
      <c r="AD595" s="1248">
        <f t="shared" si="395"/>
        <v>0</v>
      </c>
      <c r="AE595" s="1248"/>
      <c r="AF595" s="1248"/>
      <c r="AG595" s="1248">
        <f t="shared" si="403"/>
        <v>0</v>
      </c>
      <c r="AH595" s="1248"/>
      <c r="AI595" s="1248"/>
      <c r="AJ595" s="1248">
        <f t="shared" si="396"/>
        <v>0</v>
      </c>
      <c r="AK595" s="1248"/>
      <c r="AL595" s="1248"/>
      <c r="AM595" s="1249">
        <f t="shared" si="397"/>
        <v>0</v>
      </c>
      <c r="AN595" s="1249"/>
      <c r="AO595" s="1249"/>
      <c r="AP595" s="1249"/>
      <c r="AQ595" s="1250">
        <f t="shared" si="398"/>
        <v>0</v>
      </c>
      <c r="AR595" s="1250"/>
      <c r="AS595" s="1250"/>
      <c r="AT595" s="1250">
        <f t="shared" si="399"/>
        <v>0</v>
      </c>
      <c r="AV595" s="74" t="str">
        <f t="shared" si="392"/>
        <v>MISC. EXTERIOR ITEMS</v>
      </c>
      <c r="AW595" s="307"/>
      <c r="AX595" s="99"/>
      <c r="AY595" s="99"/>
      <c r="AZ595" s="305"/>
      <c r="BA595" s="28">
        <f t="shared" si="400"/>
        <v>0</v>
      </c>
      <c r="BB595" s="28">
        <f t="shared" si="404"/>
        <v>0</v>
      </c>
      <c r="BC595" s="28">
        <f t="shared" si="405"/>
        <v>0</v>
      </c>
      <c r="BD595" s="28">
        <f t="shared" si="401"/>
        <v>0</v>
      </c>
      <c r="BE595" s="28">
        <f t="shared" si="406"/>
        <v>0</v>
      </c>
      <c r="BF595" s="28">
        <f t="shared" si="393"/>
        <v>0</v>
      </c>
      <c r="BG595" s="28">
        <f t="shared" si="394"/>
        <v>0</v>
      </c>
      <c r="BI595" s="66">
        <f t="shared" si="407"/>
        <v>0</v>
      </c>
      <c r="BJ595" s="66">
        <f t="shared" si="402"/>
        <v>0</v>
      </c>
      <c r="BK595" s="66">
        <f t="shared" si="408"/>
        <v>0</v>
      </c>
    </row>
    <row r="596" spans="1:63" hidden="1">
      <c r="A596" s="95"/>
      <c r="B596" s="1239"/>
      <c r="C596" s="1240"/>
      <c r="D596" s="1252" t="s">
        <v>507</v>
      </c>
      <c r="E596" s="1252"/>
      <c r="F596" s="1252"/>
      <c r="G596" s="1252"/>
      <c r="H596" s="1252"/>
      <c r="I596" s="1252"/>
      <c r="J596" s="1252"/>
      <c r="K596" s="1252"/>
      <c r="L596" s="1252"/>
      <c r="M596" s="1252"/>
      <c r="N596" s="1252"/>
      <c r="O596" s="1252"/>
      <c r="P596" s="1242"/>
      <c r="Q596" s="1242"/>
      <c r="R596" s="1243"/>
      <c r="S596" s="1242" t="s">
        <v>8</v>
      </c>
      <c r="T596" s="1242"/>
      <c r="U596" s="1244">
        <v>30</v>
      </c>
      <c r="V596" s="1245"/>
      <c r="W596" s="1245"/>
      <c r="X596" s="1245">
        <v>45</v>
      </c>
      <c r="Y596" s="1245"/>
      <c r="Z596" s="1245"/>
      <c r="AA596" s="1246"/>
      <c r="AB596" s="1247"/>
      <c r="AC596" s="1244"/>
      <c r="AD596" s="1248">
        <f t="shared" si="395"/>
        <v>0</v>
      </c>
      <c r="AE596" s="1248"/>
      <c r="AF596" s="1248"/>
      <c r="AG596" s="1248">
        <f t="shared" si="403"/>
        <v>0</v>
      </c>
      <c r="AH596" s="1248"/>
      <c r="AI596" s="1248"/>
      <c r="AJ596" s="1248">
        <f t="shared" si="396"/>
        <v>0</v>
      </c>
      <c r="AK596" s="1248"/>
      <c r="AL596" s="1248"/>
      <c r="AM596" s="1249">
        <f t="shared" si="397"/>
        <v>0</v>
      </c>
      <c r="AN596" s="1249"/>
      <c r="AO596" s="1249"/>
      <c r="AP596" s="1249"/>
      <c r="AQ596" s="1250">
        <f t="shared" si="398"/>
        <v>0</v>
      </c>
      <c r="AR596" s="1250"/>
      <c r="AS596" s="1250"/>
      <c r="AT596" s="1250">
        <f t="shared" si="399"/>
        <v>0</v>
      </c>
      <c r="AV596" s="74" t="str">
        <f t="shared" si="392"/>
        <v>MISC. EXTERIOR ITEMS</v>
      </c>
      <c r="AW596" s="307"/>
      <c r="AX596" s="99"/>
      <c r="AY596" s="99"/>
      <c r="AZ596" s="305"/>
      <c r="BA596" s="28">
        <f t="shared" si="400"/>
        <v>0</v>
      </c>
      <c r="BB596" s="28">
        <f t="shared" si="404"/>
        <v>0</v>
      </c>
      <c r="BC596" s="28">
        <f t="shared" si="405"/>
        <v>0</v>
      </c>
      <c r="BD596" s="28">
        <f t="shared" si="401"/>
        <v>0</v>
      </c>
      <c r="BE596" s="28">
        <f t="shared" si="406"/>
        <v>0</v>
      </c>
      <c r="BF596" s="28">
        <f t="shared" si="393"/>
        <v>0</v>
      </c>
      <c r="BG596" s="28">
        <f t="shared" si="394"/>
        <v>0</v>
      </c>
      <c r="BI596" s="66">
        <f t="shared" si="407"/>
        <v>0</v>
      </c>
      <c r="BJ596" s="66">
        <f t="shared" si="402"/>
        <v>0</v>
      </c>
      <c r="BK596" s="66">
        <f t="shared" si="408"/>
        <v>0</v>
      </c>
    </row>
    <row r="597" spans="1:63" hidden="1">
      <c r="A597" s="95"/>
      <c r="B597" s="1239"/>
      <c r="C597" s="1240"/>
      <c r="D597" s="1252"/>
      <c r="E597" s="1252"/>
      <c r="F597" s="1252"/>
      <c r="G597" s="1252"/>
      <c r="H597" s="1252"/>
      <c r="I597" s="1252"/>
      <c r="J597" s="1252"/>
      <c r="K597" s="1252"/>
      <c r="L597" s="1252"/>
      <c r="M597" s="1252"/>
      <c r="N597" s="1252"/>
      <c r="O597" s="1252"/>
      <c r="P597" s="1242"/>
      <c r="Q597" s="1242"/>
      <c r="R597" s="1243"/>
      <c r="S597" s="1242"/>
      <c r="T597" s="1242"/>
      <c r="U597" s="1244"/>
      <c r="V597" s="1245"/>
      <c r="W597" s="1245"/>
      <c r="X597" s="1245"/>
      <c r="Y597" s="1245"/>
      <c r="Z597" s="1245"/>
      <c r="AA597" s="1246"/>
      <c r="AB597" s="1247"/>
      <c r="AC597" s="1244"/>
      <c r="AD597" s="1248">
        <f t="shared" si="395"/>
        <v>0</v>
      </c>
      <c r="AE597" s="1248"/>
      <c r="AF597" s="1248"/>
      <c r="AG597" s="1248">
        <f t="shared" si="403"/>
        <v>0</v>
      </c>
      <c r="AH597" s="1248"/>
      <c r="AI597" s="1248"/>
      <c r="AJ597" s="1248">
        <f t="shared" si="396"/>
        <v>0</v>
      </c>
      <c r="AK597" s="1248"/>
      <c r="AL597" s="1248"/>
      <c r="AM597" s="1249">
        <f t="shared" si="397"/>
        <v>0</v>
      </c>
      <c r="AN597" s="1249"/>
      <c r="AO597" s="1249"/>
      <c r="AP597" s="1249"/>
      <c r="AQ597" s="1250">
        <f t="shared" si="398"/>
        <v>0</v>
      </c>
      <c r="AR597" s="1250"/>
      <c r="AS597" s="1250"/>
      <c r="AT597" s="1250">
        <f t="shared" si="399"/>
        <v>0</v>
      </c>
      <c r="AV597" s="74" t="str">
        <f t="shared" si="392"/>
        <v>MISC. EXTERIOR ITEMS</v>
      </c>
      <c r="AW597" s="307"/>
      <c r="AX597" s="99"/>
      <c r="AY597" s="99"/>
      <c r="AZ597" s="305"/>
      <c r="BA597" s="28">
        <f t="shared" si="400"/>
        <v>0</v>
      </c>
      <c r="BB597" s="28">
        <f t="shared" si="404"/>
        <v>0</v>
      </c>
      <c r="BC597" s="28">
        <f t="shared" si="405"/>
        <v>0</v>
      </c>
      <c r="BD597" s="28">
        <f t="shared" si="401"/>
        <v>0</v>
      </c>
      <c r="BE597" s="28">
        <f t="shared" si="406"/>
        <v>0</v>
      </c>
      <c r="BF597" s="28">
        <f t="shared" si="393"/>
        <v>0</v>
      </c>
      <c r="BG597" s="28">
        <f t="shared" si="394"/>
        <v>0</v>
      </c>
      <c r="BI597" s="66">
        <f t="shared" si="407"/>
        <v>0</v>
      </c>
      <c r="BJ597" s="66">
        <f t="shared" si="402"/>
        <v>0</v>
      </c>
      <c r="BK597" s="66">
        <f t="shared" si="408"/>
        <v>0</v>
      </c>
    </row>
    <row r="598" spans="1:63" hidden="1">
      <c r="A598" s="95"/>
      <c r="B598" s="1239"/>
      <c r="C598" s="1240"/>
      <c r="D598" s="1255" t="s">
        <v>501</v>
      </c>
      <c r="E598" s="1255"/>
      <c r="F598" s="1255"/>
      <c r="G598" s="1255"/>
      <c r="H598" s="1255"/>
      <c r="I598" s="1255"/>
      <c r="J598" s="1255"/>
      <c r="K598" s="1255"/>
      <c r="L598" s="1255"/>
      <c r="M598" s="1255"/>
      <c r="N598" s="1255"/>
      <c r="O598" s="1255"/>
      <c r="P598" s="1242"/>
      <c r="Q598" s="1242"/>
      <c r="R598" s="1243"/>
      <c r="S598" s="1242"/>
      <c r="T598" s="1242"/>
      <c r="U598" s="1244"/>
      <c r="V598" s="1245"/>
      <c r="W598" s="1245"/>
      <c r="X598" s="1245"/>
      <c r="Y598" s="1245"/>
      <c r="Z598" s="1245"/>
      <c r="AA598" s="1246"/>
      <c r="AB598" s="1247"/>
      <c r="AC598" s="1244"/>
      <c r="AD598" s="1248">
        <f t="shared" si="395"/>
        <v>0</v>
      </c>
      <c r="AE598" s="1248"/>
      <c r="AF598" s="1248"/>
      <c r="AG598" s="1248">
        <f t="shared" si="403"/>
        <v>0</v>
      </c>
      <c r="AH598" s="1248"/>
      <c r="AI598" s="1248"/>
      <c r="AJ598" s="1248">
        <f t="shared" si="396"/>
        <v>0</v>
      </c>
      <c r="AK598" s="1248"/>
      <c r="AL598" s="1248"/>
      <c r="AM598" s="1249">
        <f t="shared" si="397"/>
        <v>0</v>
      </c>
      <c r="AN598" s="1249"/>
      <c r="AO598" s="1249"/>
      <c r="AP598" s="1249"/>
      <c r="AQ598" s="1250">
        <f t="shared" si="398"/>
        <v>0</v>
      </c>
      <c r="AR598" s="1250"/>
      <c r="AS598" s="1250"/>
      <c r="AT598" s="1250">
        <f t="shared" si="399"/>
        <v>0</v>
      </c>
      <c r="AV598" s="74" t="str">
        <f t="shared" si="392"/>
        <v>MISC. EXTERIOR ITEMS</v>
      </c>
      <c r="AW598" s="307"/>
      <c r="AX598" s="99"/>
      <c r="AY598" s="99"/>
      <c r="AZ598" s="305"/>
      <c r="BA598" s="28">
        <f t="shared" si="400"/>
        <v>0</v>
      </c>
      <c r="BB598" s="28">
        <f t="shared" si="404"/>
        <v>0</v>
      </c>
      <c r="BC598" s="28">
        <f t="shared" si="405"/>
        <v>0</v>
      </c>
      <c r="BD598" s="28">
        <f t="shared" si="401"/>
        <v>0</v>
      </c>
      <c r="BE598" s="28">
        <f t="shared" si="406"/>
        <v>0</v>
      </c>
      <c r="BF598" s="28">
        <f t="shared" si="393"/>
        <v>0</v>
      </c>
      <c r="BG598" s="28">
        <f t="shared" si="394"/>
        <v>0</v>
      </c>
      <c r="BI598" s="66">
        <f t="shared" si="407"/>
        <v>0</v>
      </c>
      <c r="BJ598" s="66">
        <f t="shared" si="402"/>
        <v>0</v>
      </c>
      <c r="BK598" s="66">
        <f t="shared" si="408"/>
        <v>0</v>
      </c>
    </row>
    <row r="599" spans="1:63" hidden="1">
      <c r="A599" s="95"/>
      <c r="B599" s="1251"/>
      <c r="C599" s="1251"/>
      <c r="D599" s="1252" t="s">
        <v>518</v>
      </c>
      <c r="E599" s="1252"/>
      <c r="F599" s="1252"/>
      <c r="G599" s="1252"/>
      <c r="H599" s="1252"/>
      <c r="I599" s="1252"/>
      <c r="J599" s="1252"/>
      <c r="K599" s="1252"/>
      <c r="L599" s="1252"/>
      <c r="M599" s="1252"/>
      <c r="N599" s="1252"/>
      <c r="O599" s="1252"/>
      <c r="P599" s="1242"/>
      <c r="Q599" s="1242"/>
      <c r="R599" s="1243"/>
      <c r="S599" s="1242" t="s">
        <v>8</v>
      </c>
      <c r="T599" s="1242"/>
      <c r="U599" s="1244"/>
      <c r="V599" s="1245"/>
      <c r="W599" s="1245"/>
      <c r="X599" s="1245"/>
      <c r="Y599" s="1245"/>
      <c r="Z599" s="1245"/>
      <c r="AA599" s="1246">
        <v>65</v>
      </c>
      <c r="AB599" s="1247"/>
      <c r="AC599" s="1244"/>
      <c r="AD599" s="1248">
        <f t="shared" si="395"/>
        <v>0</v>
      </c>
      <c r="AE599" s="1248"/>
      <c r="AF599" s="1248"/>
      <c r="AG599" s="1248">
        <f t="shared" si="403"/>
        <v>0</v>
      </c>
      <c r="AH599" s="1248"/>
      <c r="AI599" s="1248"/>
      <c r="AJ599" s="1248">
        <f t="shared" si="396"/>
        <v>0</v>
      </c>
      <c r="AK599" s="1248"/>
      <c r="AL599" s="1248"/>
      <c r="AM599" s="1249">
        <f t="shared" si="397"/>
        <v>0</v>
      </c>
      <c r="AN599" s="1249"/>
      <c r="AO599" s="1249"/>
      <c r="AP599" s="1249"/>
      <c r="AQ599" s="1250">
        <f t="shared" si="398"/>
        <v>0</v>
      </c>
      <c r="AR599" s="1250"/>
      <c r="AS599" s="1250"/>
      <c r="AT599" s="1250">
        <f t="shared" si="399"/>
        <v>0</v>
      </c>
      <c r="AV599" s="74" t="str">
        <f t="shared" si="392"/>
        <v>MISC. EXTERIOR ITEMS</v>
      </c>
      <c r="AW599" s="307"/>
      <c r="AX599" s="99"/>
      <c r="AY599" s="99"/>
      <c r="AZ599" s="305"/>
      <c r="BA599" s="28">
        <f t="shared" si="400"/>
        <v>0</v>
      </c>
      <c r="BB599" s="28">
        <f t="shared" si="404"/>
        <v>0</v>
      </c>
      <c r="BC599" s="28">
        <f t="shared" si="405"/>
        <v>0</v>
      </c>
      <c r="BD599" s="28">
        <f t="shared" si="401"/>
        <v>0</v>
      </c>
      <c r="BE599" s="28">
        <f t="shared" si="406"/>
        <v>0</v>
      </c>
      <c r="BF599" s="28">
        <f t="shared" si="393"/>
        <v>0</v>
      </c>
      <c r="BG599" s="28">
        <f t="shared" si="394"/>
        <v>0</v>
      </c>
      <c r="BI599" s="66">
        <f t="shared" si="407"/>
        <v>0</v>
      </c>
      <c r="BJ599" s="66">
        <f t="shared" si="402"/>
        <v>0</v>
      </c>
      <c r="BK599" s="66">
        <f t="shared" si="408"/>
        <v>0</v>
      </c>
    </row>
    <row r="600" spans="1:63" hidden="1">
      <c r="A600" s="95"/>
      <c r="B600" s="1251"/>
      <c r="C600" s="1251"/>
      <c r="D600" s="1252" t="s">
        <v>502</v>
      </c>
      <c r="E600" s="1252"/>
      <c r="F600" s="1252"/>
      <c r="G600" s="1252"/>
      <c r="H600" s="1252"/>
      <c r="I600" s="1252"/>
      <c r="J600" s="1252"/>
      <c r="K600" s="1252"/>
      <c r="L600" s="1252"/>
      <c r="M600" s="1252"/>
      <c r="N600" s="1252"/>
      <c r="O600" s="1252"/>
      <c r="P600" s="1242"/>
      <c r="Q600" s="1242"/>
      <c r="R600" s="1243"/>
      <c r="S600" s="1242" t="s">
        <v>0</v>
      </c>
      <c r="T600" s="1242"/>
      <c r="U600" s="1244">
        <v>2400</v>
      </c>
      <c r="V600" s="1245"/>
      <c r="W600" s="1245"/>
      <c r="X600" s="1245">
        <v>500</v>
      </c>
      <c r="Y600" s="1245"/>
      <c r="Z600" s="1245"/>
      <c r="AA600" s="1246"/>
      <c r="AB600" s="1247"/>
      <c r="AC600" s="1244"/>
      <c r="AD600" s="1248">
        <f t="shared" si="395"/>
        <v>0</v>
      </c>
      <c r="AE600" s="1248"/>
      <c r="AF600" s="1248"/>
      <c r="AG600" s="1248">
        <f t="shared" si="403"/>
        <v>0</v>
      </c>
      <c r="AH600" s="1248"/>
      <c r="AI600" s="1248"/>
      <c r="AJ600" s="1248">
        <f t="shared" si="396"/>
        <v>0</v>
      </c>
      <c r="AK600" s="1248"/>
      <c r="AL600" s="1248"/>
      <c r="AM600" s="1249">
        <f t="shared" si="397"/>
        <v>0</v>
      </c>
      <c r="AN600" s="1249"/>
      <c r="AO600" s="1249"/>
      <c r="AP600" s="1249"/>
      <c r="AQ600" s="1250">
        <f t="shared" si="398"/>
        <v>0</v>
      </c>
      <c r="AR600" s="1250"/>
      <c r="AS600" s="1250"/>
      <c r="AT600" s="1250">
        <f t="shared" si="399"/>
        <v>0</v>
      </c>
      <c r="AV600" s="74" t="str">
        <f t="shared" si="392"/>
        <v>MISC. EXTERIOR ITEMS</v>
      </c>
      <c r="AW600" s="307"/>
      <c r="AX600" s="99"/>
      <c r="AY600" s="99"/>
      <c r="AZ600" s="305"/>
      <c r="BA600" s="28">
        <f t="shared" si="400"/>
        <v>0</v>
      </c>
      <c r="BB600" s="28">
        <f t="shared" si="404"/>
        <v>0</v>
      </c>
      <c r="BC600" s="28">
        <f t="shared" si="405"/>
        <v>0</v>
      </c>
      <c r="BD600" s="28">
        <f t="shared" si="401"/>
        <v>0</v>
      </c>
      <c r="BE600" s="28">
        <f t="shared" si="406"/>
        <v>0</v>
      </c>
      <c r="BF600" s="28">
        <f t="shared" si="393"/>
        <v>0</v>
      </c>
      <c r="BG600" s="28">
        <f t="shared" si="394"/>
        <v>0</v>
      </c>
      <c r="BI600" s="66">
        <f t="shared" si="407"/>
        <v>0</v>
      </c>
      <c r="BJ600" s="66">
        <f t="shared" si="402"/>
        <v>0</v>
      </c>
      <c r="BK600" s="66">
        <f t="shared" si="408"/>
        <v>0</v>
      </c>
    </row>
    <row r="601" spans="1:63" hidden="1">
      <c r="A601" s="95"/>
      <c r="B601" s="1239"/>
      <c r="C601" s="1240"/>
      <c r="D601" s="1252" t="s">
        <v>503</v>
      </c>
      <c r="E601" s="1252"/>
      <c r="F601" s="1252"/>
      <c r="G601" s="1252"/>
      <c r="H601" s="1252"/>
      <c r="I601" s="1252"/>
      <c r="J601" s="1252"/>
      <c r="K601" s="1252"/>
      <c r="L601" s="1252"/>
      <c r="M601" s="1252"/>
      <c r="N601" s="1252"/>
      <c r="O601" s="1252"/>
      <c r="P601" s="1242"/>
      <c r="Q601" s="1242"/>
      <c r="R601" s="1243"/>
      <c r="S601" s="1242" t="s">
        <v>0</v>
      </c>
      <c r="T601" s="1242"/>
      <c r="U601" s="1244">
        <v>1500</v>
      </c>
      <c r="V601" s="1245"/>
      <c r="W601" s="1245"/>
      <c r="X601" s="1245">
        <v>400</v>
      </c>
      <c r="Y601" s="1245"/>
      <c r="Z601" s="1245"/>
      <c r="AA601" s="1246"/>
      <c r="AB601" s="1247"/>
      <c r="AC601" s="1244"/>
      <c r="AD601" s="1248">
        <f t="shared" si="395"/>
        <v>0</v>
      </c>
      <c r="AE601" s="1248"/>
      <c r="AF601" s="1248"/>
      <c r="AG601" s="1248">
        <f t="shared" si="403"/>
        <v>0</v>
      </c>
      <c r="AH601" s="1248"/>
      <c r="AI601" s="1248"/>
      <c r="AJ601" s="1248">
        <f t="shared" si="396"/>
        <v>0</v>
      </c>
      <c r="AK601" s="1248"/>
      <c r="AL601" s="1248"/>
      <c r="AM601" s="1249">
        <f t="shared" si="397"/>
        <v>0</v>
      </c>
      <c r="AN601" s="1249"/>
      <c r="AO601" s="1249"/>
      <c r="AP601" s="1249"/>
      <c r="AQ601" s="1250">
        <f t="shared" si="398"/>
        <v>0</v>
      </c>
      <c r="AR601" s="1250"/>
      <c r="AS601" s="1250"/>
      <c r="AT601" s="1250">
        <f t="shared" si="399"/>
        <v>0</v>
      </c>
      <c r="AV601" s="74" t="str">
        <f t="shared" si="392"/>
        <v>MISC. EXTERIOR ITEMS</v>
      </c>
      <c r="AW601" s="307"/>
      <c r="AX601" s="99"/>
      <c r="AY601" s="99"/>
      <c r="AZ601" s="305"/>
      <c r="BA601" s="28">
        <f t="shared" si="400"/>
        <v>0</v>
      </c>
      <c r="BB601" s="28">
        <f t="shared" si="404"/>
        <v>0</v>
      </c>
      <c r="BC601" s="28">
        <f t="shared" si="405"/>
        <v>0</v>
      </c>
      <c r="BD601" s="28">
        <f t="shared" si="401"/>
        <v>0</v>
      </c>
      <c r="BE601" s="28">
        <f t="shared" ref="BE601:BE622" si="409">SUM(BA601:BC601)</f>
        <v>0</v>
      </c>
      <c r="BF601" s="28">
        <f t="shared" si="393"/>
        <v>0</v>
      </c>
      <c r="BG601" s="28">
        <f t="shared" si="394"/>
        <v>0</v>
      </c>
      <c r="BI601" s="66">
        <f t="shared" si="407"/>
        <v>0</v>
      </c>
      <c r="BJ601" s="66">
        <f t="shared" si="402"/>
        <v>0</v>
      </c>
      <c r="BK601" s="66">
        <f t="shared" si="408"/>
        <v>0</v>
      </c>
    </row>
    <row r="602" spans="1:63" hidden="1">
      <c r="A602" s="95"/>
      <c r="B602" s="1239"/>
      <c r="C602" s="1240"/>
      <c r="D602" s="1252" t="s">
        <v>519</v>
      </c>
      <c r="E602" s="1252"/>
      <c r="F602" s="1252"/>
      <c r="G602" s="1252"/>
      <c r="H602" s="1252"/>
      <c r="I602" s="1252"/>
      <c r="J602" s="1252"/>
      <c r="K602" s="1252"/>
      <c r="L602" s="1252"/>
      <c r="M602" s="1252"/>
      <c r="N602" s="1252"/>
      <c r="O602" s="1252"/>
      <c r="P602" s="1242"/>
      <c r="Q602" s="1242"/>
      <c r="R602" s="1243"/>
      <c r="S602" s="1242" t="s">
        <v>8</v>
      </c>
      <c r="T602" s="1242"/>
      <c r="U602" s="1244">
        <v>9</v>
      </c>
      <c r="V602" s="1245"/>
      <c r="W602" s="1245"/>
      <c r="X602" s="1245">
        <v>1.5</v>
      </c>
      <c r="Y602" s="1245"/>
      <c r="Z602" s="1245"/>
      <c r="AA602" s="1246"/>
      <c r="AB602" s="1247"/>
      <c r="AC602" s="1244"/>
      <c r="AD602" s="1248">
        <f t="shared" si="395"/>
        <v>0</v>
      </c>
      <c r="AE602" s="1248"/>
      <c r="AF602" s="1248"/>
      <c r="AG602" s="1248">
        <f t="shared" si="403"/>
        <v>0</v>
      </c>
      <c r="AH602" s="1248"/>
      <c r="AI602" s="1248"/>
      <c r="AJ602" s="1248">
        <f t="shared" si="396"/>
        <v>0</v>
      </c>
      <c r="AK602" s="1248"/>
      <c r="AL602" s="1248"/>
      <c r="AM602" s="1249">
        <f t="shared" si="397"/>
        <v>0</v>
      </c>
      <c r="AN602" s="1249"/>
      <c r="AO602" s="1249"/>
      <c r="AP602" s="1249"/>
      <c r="AQ602" s="1250">
        <f t="shared" si="398"/>
        <v>0</v>
      </c>
      <c r="AR602" s="1250"/>
      <c r="AS602" s="1250"/>
      <c r="AT602" s="1250">
        <f t="shared" si="399"/>
        <v>0</v>
      </c>
      <c r="AV602" s="74" t="str">
        <f t="shared" si="392"/>
        <v>MISC. EXTERIOR ITEMS</v>
      </c>
      <c r="AW602" s="307"/>
      <c r="AX602" s="99"/>
      <c r="AY602" s="99"/>
      <c r="AZ602" s="305"/>
      <c r="BA602" s="28">
        <f t="shared" si="400"/>
        <v>0</v>
      </c>
      <c r="BB602" s="28">
        <f t="shared" si="404"/>
        <v>0</v>
      </c>
      <c r="BC602" s="28">
        <f t="shared" si="405"/>
        <v>0</v>
      </c>
      <c r="BD602" s="28">
        <f t="shared" si="401"/>
        <v>0</v>
      </c>
      <c r="BE602" s="28">
        <f t="shared" si="409"/>
        <v>0</v>
      </c>
      <c r="BF602" s="28">
        <f t="shared" si="393"/>
        <v>0</v>
      </c>
      <c r="BG602" s="28">
        <f t="shared" si="394"/>
        <v>0</v>
      </c>
      <c r="BI602" s="66">
        <f t="shared" si="407"/>
        <v>0</v>
      </c>
      <c r="BJ602" s="66">
        <f t="shared" si="402"/>
        <v>0</v>
      </c>
      <c r="BK602" s="66">
        <f t="shared" si="408"/>
        <v>0</v>
      </c>
    </row>
    <row r="603" spans="1:63" hidden="1">
      <c r="A603" s="95"/>
      <c r="B603" s="1251"/>
      <c r="C603" s="1251"/>
      <c r="D603" s="1252"/>
      <c r="E603" s="1252"/>
      <c r="F603" s="1252"/>
      <c r="G603" s="1252"/>
      <c r="H603" s="1252"/>
      <c r="I603" s="1252"/>
      <c r="J603" s="1252"/>
      <c r="K603" s="1252"/>
      <c r="L603" s="1252"/>
      <c r="M603" s="1252"/>
      <c r="N603" s="1252"/>
      <c r="O603" s="1252"/>
      <c r="P603" s="1242"/>
      <c r="Q603" s="1242"/>
      <c r="R603" s="1243"/>
      <c r="S603" s="1242"/>
      <c r="T603" s="1242"/>
      <c r="U603" s="1244"/>
      <c r="V603" s="1245"/>
      <c r="W603" s="1245"/>
      <c r="X603" s="1245"/>
      <c r="Y603" s="1245"/>
      <c r="Z603" s="1245"/>
      <c r="AA603" s="1246"/>
      <c r="AB603" s="1247"/>
      <c r="AC603" s="1244"/>
      <c r="AD603" s="1248">
        <f t="shared" si="395"/>
        <v>0</v>
      </c>
      <c r="AE603" s="1248"/>
      <c r="AF603" s="1248"/>
      <c r="AG603" s="1248">
        <f t="shared" si="403"/>
        <v>0</v>
      </c>
      <c r="AH603" s="1248"/>
      <c r="AI603" s="1248"/>
      <c r="AJ603" s="1248">
        <f t="shared" si="396"/>
        <v>0</v>
      </c>
      <c r="AK603" s="1248"/>
      <c r="AL603" s="1248"/>
      <c r="AM603" s="1249">
        <f t="shared" si="397"/>
        <v>0</v>
      </c>
      <c r="AN603" s="1249"/>
      <c r="AO603" s="1249"/>
      <c r="AP603" s="1249"/>
      <c r="AQ603" s="1250">
        <f t="shared" si="398"/>
        <v>0</v>
      </c>
      <c r="AR603" s="1250"/>
      <c r="AS603" s="1250"/>
      <c r="AT603" s="1250">
        <f t="shared" si="399"/>
        <v>0</v>
      </c>
      <c r="AV603" s="74" t="str">
        <f t="shared" si="392"/>
        <v>MISC. EXTERIOR ITEMS</v>
      </c>
      <c r="AW603" s="307"/>
      <c r="AX603" s="99"/>
      <c r="AY603" s="99"/>
      <c r="AZ603" s="305"/>
      <c r="BA603" s="28">
        <f t="shared" si="400"/>
        <v>0</v>
      </c>
      <c r="BB603" s="28">
        <f t="shared" si="404"/>
        <v>0</v>
      </c>
      <c r="BC603" s="28">
        <f t="shared" si="405"/>
        <v>0</v>
      </c>
      <c r="BD603" s="28">
        <f t="shared" si="401"/>
        <v>0</v>
      </c>
      <c r="BE603" s="28">
        <f t="shared" si="409"/>
        <v>0</v>
      </c>
      <c r="BF603" s="28">
        <f t="shared" si="393"/>
        <v>0</v>
      </c>
      <c r="BG603" s="28">
        <f t="shared" si="394"/>
        <v>0</v>
      </c>
      <c r="BI603" s="66">
        <f t="shared" si="407"/>
        <v>0</v>
      </c>
      <c r="BJ603" s="66">
        <f t="shared" si="402"/>
        <v>0</v>
      </c>
      <c r="BK603" s="66">
        <f t="shared" si="408"/>
        <v>0</v>
      </c>
    </row>
    <row r="604" spans="1:63" hidden="1">
      <c r="A604" s="95"/>
      <c r="B604" s="1251"/>
      <c r="C604" s="1251"/>
      <c r="D604" s="1252"/>
      <c r="E604" s="1252"/>
      <c r="F604" s="1252"/>
      <c r="G604" s="1252"/>
      <c r="H604" s="1252"/>
      <c r="I604" s="1252"/>
      <c r="J604" s="1252"/>
      <c r="K604" s="1252"/>
      <c r="L604" s="1252"/>
      <c r="M604" s="1252"/>
      <c r="N604" s="1252"/>
      <c r="O604" s="1252"/>
      <c r="P604" s="1242"/>
      <c r="Q604" s="1242"/>
      <c r="R604" s="1243"/>
      <c r="S604" s="1242"/>
      <c r="T604" s="1242"/>
      <c r="U604" s="1244"/>
      <c r="V604" s="1245"/>
      <c r="W604" s="1245"/>
      <c r="X604" s="1245"/>
      <c r="Y604" s="1245"/>
      <c r="Z604" s="1245"/>
      <c r="AA604" s="1246"/>
      <c r="AB604" s="1247"/>
      <c r="AC604" s="1244"/>
      <c r="AD604" s="1248">
        <f t="shared" si="395"/>
        <v>0</v>
      </c>
      <c r="AE604" s="1248"/>
      <c r="AF604" s="1248"/>
      <c r="AG604" s="1248">
        <f t="shared" si="403"/>
        <v>0</v>
      </c>
      <c r="AH604" s="1248"/>
      <c r="AI604" s="1248"/>
      <c r="AJ604" s="1248">
        <f t="shared" si="396"/>
        <v>0</v>
      </c>
      <c r="AK604" s="1248"/>
      <c r="AL604" s="1248"/>
      <c r="AM604" s="1249">
        <f t="shared" si="397"/>
        <v>0</v>
      </c>
      <c r="AN604" s="1249"/>
      <c r="AO604" s="1249"/>
      <c r="AP604" s="1249"/>
      <c r="AQ604" s="1250">
        <f t="shared" si="398"/>
        <v>0</v>
      </c>
      <c r="AR604" s="1250"/>
      <c r="AS604" s="1250"/>
      <c r="AT604" s="1250">
        <f t="shared" si="399"/>
        <v>0</v>
      </c>
      <c r="AV604" s="74" t="str">
        <f t="shared" si="392"/>
        <v>MISC. EXTERIOR ITEMS</v>
      </c>
      <c r="AW604" s="307"/>
      <c r="AX604" s="99"/>
      <c r="AY604" s="99"/>
      <c r="AZ604" s="305"/>
      <c r="BA604" s="28">
        <f t="shared" si="400"/>
        <v>0</v>
      </c>
      <c r="BB604" s="28">
        <f t="shared" si="404"/>
        <v>0</v>
      </c>
      <c r="BC604" s="28">
        <f t="shared" si="405"/>
        <v>0</v>
      </c>
      <c r="BD604" s="28">
        <f t="shared" si="401"/>
        <v>0</v>
      </c>
      <c r="BE604" s="28">
        <f t="shared" si="409"/>
        <v>0</v>
      </c>
      <c r="BF604" s="28">
        <f t="shared" si="393"/>
        <v>0</v>
      </c>
      <c r="BG604" s="28">
        <f t="shared" si="394"/>
        <v>0</v>
      </c>
      <c r="BI604" s="66">
        <f t="shared" si="407"/>
        <v>0</v>
      </c>
      <c r="BJ604" s="66">
        <f t="shared" si="402"/>
        <v>0</v>
      </c>
      <c r="BK604" s="66">
        <f t="shared" si="408"/>
        <v>0</v>
      </c>
    </row>
    <row r="605" spans="1:63" hidden="1">
      <c r="A605" s="95"/>
      <c r="B605" s="1251"/>
      <c r="C605" s="1251"/>
      <c r="D605" s="1252"/>
      <c r="E605" s="1252"/>
      <c r="F605" s="1252"/>
      <c r="G605" s="1252"/>
      <c r="H605" s="1252"/>
      <c r="I605" s="1252"/>
      <c r="J605" s="1252"/>
      <c r="K605" s="1252"/>
      <c r="L605" s="1252"/>
      <c r="M605" s="1252"/>
      <c r="N605" s="1252"/>
      <c r="O605" s="1252"/>
      <c r="P605" s="1242"/>
      <c r="Q605" s="1242"/>
      <c r="R605" s="1243"/>
      <c r="S605" s="1242"/>
      <c r="T605" s="1242"/>
      <c r="U605" s="1244"/>
      <c r="V605" s="1245"/>
      <c r="W605" s="1245"/>
      <c r="X605" s="1245"/>
      <c r="Y605" s="1245"/>
      <c r="Z605" s="1245"/>
      <c r="AA605" s="1246"/>
      <c r="AB605" s="1247"/>
      <c r="AC605" s="1244"/>
      <c r="AD605" s="1248">
        <f t="shared" ref="AD605:AD612" si="410">((P605*U605)-AM605)</f>
        <v>0</v>
      </c>
      <c r="AE605" s="1248"/>
      <c r="AF605" s="1248"/>
      <c r="AG605" s="1248">
        <f t="shared" si="403"/>
        <v>0</v>
      </c>
      <c r="AH605" s="1248"/>
      <c r="AI605" s="1248"/>
      <c r="AJ605" s="1248">
        <f t="shared" ref="AJ605:AJ612" si="411">P605*AA605</f>
        <v>0</v>
      </c>
      <c r="AK605" s="1248"/>
      <c r="AL605" s="1248"/>
      <c r="AM605" s="1249">
        <f t="shared" si="397"/>
        <v>0</v>
      </c>
      <c r="AN605" s="1249"/>
      <c r="AO605" s="1249"/>
      <c r="AP605" s="1249"/>
      <c r="AQ605" s="1250">
        <f t="shared" ref="AQ605:AQ612" si="412">SUM(AD605:AL605)</f>
        <v>0</v>
      </c>
      <c r="AR605" s="1250"/>
      <c r="AS605" s="1250"/>
      <c r="AT605" s="1250">
        <f t="shared" ref="AT605:AT612" si="413">SUM(AD605:AL605)</f>
        <v>0</v>
      </c>
      <c r="AV605" s="74" t="str">
        <f t="shared" si="392"/>
        <v>MISC. EXTERIOR ITEMS</v>
      </c>
      <c r="AW605" s="307"/>
      <c r="AX605" s="99"/>
      <c r="AY605" s="99"/>
      <c r="AZ605" s="305"/>
      <c r="BA605" s="28">
        <f t="shared" ref="BA605:BA612" si="414">AD605</f>
        <v>0</v>
      </c>
      <c r="BB605" s="28">
        <f t="shared" ref="BB605:BB612" si="415">AG605</f>
        <v>0</v>
      </c>
      <c r="BC605" s="28">
        <f t="shared" ref="BC605:BC612" si="416">AJ605</f>
        <v>0</v>
      </c>
      <c r="BD605" s="28">
        <f t="shared" ref="BD605:BD612" si="417">IF(B605="x",1,0)</f>
        <v>0</v>
      </c>
      <c r="BE605" s="28">
        <f t="shared" si="409"/>
        <v>0</v>
      </c>
      <c r="BF605" s="28">
        <f t="shared" ref="BF605:BF612" si="418">AQ605</f>
        <v>0</v>
      </c>
      <c r="BG605" s="28">
        <f t="shared" ref="BG605:BG612" si="419">AM605</f>
        <v>0</v>
      </c>
      <c r="BI605" s="66">
        <f t="shared" ref="BI605:BI612" si="420">AD605</f>
        <v>0</v>
      </c>
      <c r="BJ605" s="66">
        <f t="shared" ref="BJ605:BJ612" si="421">AM605</f>
        <v>0</v>
      </c>
      <c r="BK605" s="66">
        <f t="shared" ref="BK605:BK612" si="422">BJ605+BI605</f>
        <v>0</v>
      </c>
    </row>
    <row r="606" spans="1:63" hidden="1">
      <c r="A606" s="95"/>
      <c r="B606" s="1251"/>
      <c r="C606" s="1251"/>
      <c r="D606" s="1252"/>
      <c r="E606" s="1252"/>
      <c r="F606" s="1252"/>
      <c r="G606" s="1252"/>
      <c r="H606" s="1252"/>
      <c r="I606" s="1252"/>
      <c r="J606" s="1252"/>
      <c r="K606" s="1252"/>
      <c r="L606" s="1252"/>
      <c r="M606" s="1252"/>
      <c r="N606" s="1252"/>
      <c r="O606" s="1252"/>
      <c r="P606" s="1242"/>
      <c r="Q606" s="1242"/>
      <c r="R606" s="1243"/>
      <c r="S606" s="1242"/>
      <c r="T606" s="1242"/>
      <c r="U606" s="1244"/>
      <c r="V606" s="1245"/>
      <c r="W606" s="1245"/>
      <c r="X606" s="1245"/>
      <c r="Y606" s="1245"/>
      <c r="Z606" s="1245"/>
      <c r="AA606" s="1246"/>
      <c r="AB606" s="1247"/>
      <c r="AC606" s="1244"/>
      <c r="AD606" s="1248">
        <f t="shared" si="410"/>
        <v>0</v>
      </c>
      <c r="AE606" s="1248"/>
      <c r="AF606" s="1248"/>
      <c r="AG606" s="1248">
        <f t="shared" si="403"/>
        <v>0</v>
      </c>
      <c r="AH606" s="1248"/>
      <c r="AI606" s="1248"/>
      <c r="AJ606" s="1248">
        <f t="shared" si="411"/>
        <v>0</v>
      </c>
      <c r="AK606" s="1248"/>
      <c r="AL606" s="1248"/>
      <c r="AM606" s="1249">
        <f t="shared" si="397"/>
        <v>0</v>
      </c>
      <c r="AN606" s="1249"/>
      <c r="AO606" s="1249"/>
      <c r="AP606" s="1249"/>
      <c r="AQ606" s="1250">
        <f t="shared" si="412"/>
        <v>0</v>
      </c>
      <c r="AR606" s="1250"/>
      <c r="AS606" s="1250"/>
      <c r="AT606" s="1250">
        <f t="shared" si="413"/>
        <v>0</v>
      </c>
      <c r="AV606" s="74" t="str">
        <f t="shared" si="392"/>
        <v>MISC. EXTERIOR ITEMS</v>
      </c>
      <c r="AW606" s="307"/>
      <c r="AX606" s="99"/>
      <c r="AY606" s="99"/>
      <c r="AZ606" s="305"/>
      <c r="BA606" s="28">
        <f t="shared" si="414"/>
        <v>0</v>
      </c>
      <c r="BB606" s="28">
        <f t="shared" si="415"/>
        <v>0</v>
      </c>
      <c r="BC606" s="28">
        <f t="shared" si="416"/>
        <v>0</v>
      </c>
      <c r="BD606" s="28">
        <f t="shared" si="417"/>
        <v>0</v>
      </c>
      <c r="BE606" s="28">
        <f t="shared" si="409"/>
        <v>0</v>
      </c>
      <c r="BF606" s="28">
        <f t="shared" si="418"/>
        <v>0</v>
      </c>
      <c r="BG606" s="28">
        <f t="shared" si="419"/>
        <v>0</v>
      </c>
      <c r="BI606" s="66">
        <f t="shared" si="420"/>
        <v>0</v>
      </c>
      <c r="BJ606" s="66">
        <f t="shared" si="421"/>
        <v>0</v>
      </c>
      <c r="BK606" s="66">
        <f t="shared" si="422"/>
        <v>0</v>
      </c>
    </row>
    <row r="607" spans="1:63" hidden="1">
      <c r="A607" s="95"/>
      <c r="B607" s="1239"/>
      <c r="C607" s="1240"/>
      <c r="D607" s="1252"/>
      <c r="E607" s="1252"/>
      <c r="F607" s="1252"/>
      <c r="G607" s="1252"/>
      <c r="H607" s="1252"/>
      <c r="I607" s="1252"/>
      <c r="J607" s="1252"/>
      <c r="K607" s="1252"/>
      <c r="L607" s="1252"/>
      <c r="M607" s="1252"/>
      <c r="N607" s="1252"/>
      <c r="O607" s="1252"/>
      <c r="P607" s="1242"/>
      <c r="Q607" s="1242"/>
      <c r="R607" s="1243"/>
      <c r="S607" s="1242"/>
      <c r="T607" s="1242"/>
      <c r="U607" s="1244"/>
      <c r="V607" s="1245"/>
      <c r="W607" s="1245"/>
      <c r="X607" s="1245"/>
      <c r="Y607" s="1245"/>
      <c r="Z607" s="1245"/>
      <c r="AA607" s="1246"/>
      <c r="AB607" s="1247"/>
      <c r="AC607" s="1244"/>
      <c r="AD607" s="1248">
        <f t="shared" si="410"/>
        <v>0</v>
      </c>
      <c r="AE607" s="1248"/>
      <c r="AF607" s="1248"/>
      <c r="AG607" s="1248">
        <f t="shared" si="403"/>
        <v>0</v>
      </c>
      <c r="AH607" s="1248"/>
      <c r="AI607" s="1248"/>
      <c r="AJ607" s="1248">
        <f t="shared" si="411"/>
        <v>0</v>
      </c>
      <c r="AK607" s="1248"/>
      <c r="AL607" s="1248"/>
      <c r="AM607" s="1249">
        <f t="shared" si="397"/>
        <v>0</v>
      </c>
      <c r="AN607" s="1249"/>
      <c r="AO607" s="1249"/>
      <c r="AP607" s="1249"/>
      <c r="AQ607" s="1250">
        <f t="shared" si="412"/>
        <v>0</v>
      </c>
      <c r="AR607" s="1250"/>
      <c r="AS607" s="1250"/>
      <c r="AT607" s="1250">
        <f t="shared" si="413"/>
        <v>0</v>
      </c>
      <c r="AV607" s="74" t="str">
        <f t="shared" si="392"/>
        <v>MISC. EXTERIOR ITEMS</v>
      </c>
      <c r="AW607" s="307"/>
      <c r="AX607" s="99"/>
      <c r="AY607" s="99"/>
      <c r="AZ607" s="305"/>
      <c r="BA607" s="28">
        <f t="shared" si="414"/>
        <v>0</v>
      </c>
      <c r="BB607" s="28">
        <f t="shared" si="415"/>
        <v>0</v>
      </c>
      <c r="BC607" s="28">
        <f t="shared" si="416"/>
        <v>0</v>
      </c>
      <c r="BD607" s="28">
        <f t="shared" si="417"/>
        <v>0</v>
      </c>
      <c r="BE607" s="28">
        <f t="shared" si="409"/>
        <v>0</v>
      </c>
      <c r="BF607" s="28">
        <f t="shared" si="418"/>
        <v>0</v>
      </c>
      <c r="BG607" s="28">
        <f t="shared" si="419"/>
        <v>0</v>
      </c>
      <c r="BI607" s="66">
        <f t="shared" si="420"/>
        <v>0</v>
      </c>
      <c r="BJ607" s="66">
        <f t="shared" si="421"/>
        <v>0</v>
      </c>
      <c r="BK607" s="66">
        <f t="shared" si="422"/>
        <v>0</v>
      </c>
    </row>
    <row r="608" spans="1:63" hidden="1">
      <c r="A608" s="95"/>
      <c r="B608" s="1239"/>
      <c r="C608" s="1240"/>
      <c r="D608" s="1252"/>
      <c r="E608" s="1252"/>
      <c r="F608" s="1252"/>
      <c r="G608" s="1252"/>
      <c r="H608" s="1252"/>
      <c r="I608" s="1252"/>
      <c r="J608" s="1252"/>
      <c r="K608" s="1252"/>
      <c r="L608" s="1252"/>
      <c r="M608" s="1252"/>
      <c r="N608" s="1252"/>
      <c r="O608" s="1252"/>
      <c r="P608" s="1242"/>
      <c r="Q608" s="1242"/>
      <c r="R608" s="1243"/>
      <c r="S608" s="1242"/>
      <c r="T608" s="1242"/>
      <c r="U608" s="1244"/>
      <c r="V608" s="1245"/>
      <c r="W608" s="1245"/>
      <c r="X608" s="1245"/>
      <c r="Y608" s="1245"/>
      <c r="Z608" s="1245"/>
      <c r="AA608" s="1246"/>
      <c r="AB608" s="1247"/>
      <c r="AC608" s="1244"/>
      <c r="AD608" s="1248">
        <f t="shared" si="410"/>
        <v>0</v>
      </c>
      <c r="AE608" s="1248"/>
      <c r="AF608" s="1248"/>
      <c r="AG608" s="1248">
        <f t="shared" si="403"/>
        <v>0</v>
      </c>
      <c r="AH608" s="1248"/>
      <c r="AI608" s="1248"/>
      <c r="AJ608" s="1248">
        <f t="shared" si="411"/>
        <v>0</v>
      </c>
      <c r="AK608" s="1248"/>
      <c r="AL608" s="1248"/>
      <c r="AM608" s="1249">
        <f t="shared" si="397"/>
        <v>0</v>
      </c>
      <c r="AN608" s="1249"/>
      <c r="AO608" s="1249"/>
      <c r="AP608" s="1249"/>
      <c r="AQ608" s="1250">
        <f t="shared" si="412"/>
        <v>0</v>
      </c>
      <c r="AR608" s="1250"/>
      <c r="AS608" s="1250"/>
      <c r="AT608" s="1250">
        <f t="shared" si="413"/>
        <v>0</v>
      </c>
      <c r="AV608" s="74" t="str">
        <f t="shared" si="392"/>
        <v>MISC. EXTERIOR ITEMS</v>
      </c>
      <c r="AW608" s="307"/>
      <c r="AX608" s="99"/>
      <c r="AY608" s="99"/>
      <c r="AZ608" s="305"/>
      <c r="BA608" s="28">
        <f t="shared" si="414"/>
        <v>0</v>
      </c>
      <c r="BB608" s="28">
        <f t="shared" si="415"/>
        <v>0</v>
      </c>
      <c r="BC608" s="28">
        <f t="shared" si="416"/>
        <v>0</v>
      </c>
      <c r="BD608" s="28">
        <f t="shared" si="417"/>
        <v>0</v>
      </c>
      <c r="BE608" s="28">
        <f t="shared" si="409"/>
        <v>0</v>
      </c>
      <c r="BF608" s="28">
        <f t="shared" si="418"/>
        <v>0</v>
      </c>
      <c r="BG608" s="28">
        <f t="shared" si="419"/>
        <v>0</v>
      </c>
      <c r="BI608" s="66">
        <f t="shared" si="420"/>
        <v>0</v>
      </c>
      <c r="BJ608" s="66">
        <f t="shared" si="421"/>
        <v>0</v>
      </c>
      <c r="BK608" s="66">
        <f t="shared" si="422"/>
        <v>0</v>
      </c>
    </row>
    <row r="609" spans="1:63" hidden="1">
      <c r="A609" s="95"/>
      <c r="B609" s="1251"/>
      <c r="C609" s="1251"/>
      <c r="D609" s="1252"/>
      <c r="E609" s="1252"/>
      <c r="F609" s="1252"/>
      <c r="G609" s="1252"/>
      <c r="H609" s="1252"/>
      <c r="I609" s="1252"/>
      <c r="J609" s="1252"/>
      <c r="K609" s="1252"/>
      <c r="L609" s="1252"/>
      <c r="M609" s="1252"/>
      <c r="N609" s="1252"/>
      <c r="O609" s="1252"/>
      <c r="P609" s="1242"/>
      <c r="Q609" s="1242"/>
      <c r="R609" s="1243"/>
      <c r="S609" s="1242"/>
      <c r="T609" s="1242"/>
      <c r="U609" s="1244"/>
      <c r="V609" s="1245"/>
      <c r="W609" s="1245"/>
      <c r="X609" s="1245"/>
      <c r="Y609" s="1245"/>
      <c r="Z609" s="1245"/>
      <c r="AA609" s="1246"/>
      <c r="AB609" s="1247"/>
      <c r="AC609" s="1244"/>
      <c r="AD609" s="1248">
        <f t="shared" si="410"/>
        <v>0</v>
      </c>
      <c r="AE609" s="1248"/>
      <c r="AF609" s="1248"/>
      <c r="AG609" s="1248">
        <f t="shared" si="403"/>
        <v>0</v>
      </c>
      <c r="AH609" s="1248"/>
      <c r="AI609" s="1248"/>
      <c r="AJ609" s="1248">
        <f t="shared" si="411"/>
        <v>0</v>
      </c>
      <c r="AK609" s="1248"/>
      <c r="AL609" s="1248"/>
      <c r="AM609" s="1249">
        <f t="shared" si="397"/>
        <v>0</v>
      </c>
      <c r="AN609" s="1249"/>
      <c r="AO609" s="1249"/>
      <c r="AP609" s="1249"/>
      <c r="AQ609" s="1250">
        <f t="shared" si="412"/>
        <v>0</v>
      </c>
      <c r="AR609" s="1250"/>
      <c r="AS609" s="1250"/>
      <c r="AT609" s="1250">
        <f t="shared" si="413"/>
        <v>0</v>
      </c>
      <c r="AV609" s="74" t="str">
        <f t="shared" si="392"/>
        <v>MISC. EXTERIOR ITEMS</v>
      </c>
      <c r="AW609" s="307"/>
      <c r="AX609" s="99"/>
      <c r="AY609" s="99"/>
      <c r="AZ609" s="305"/>
      <c r="BA609" s="28">
        <f t="shared" si="414"/>
        <v>0</v>
      </c>
      <c r="BB609" s="28">
        <f t="shared" si="415"/>
        <v>0</v>
      </c>
      <c r="BC609" s="28">
        <f t="shared" si="416"/>
        <v>0</v>
      </c>
      <c r="BD609" s="28">
        <f t="shared" si="417"/>
        <v>0</v>
      </c>
      <c r="BE609" s="28">
        <f t="shared" si="409"/>
        <v>0</v>
      </c>
      <c r="BF609" s="28">
        <f t="shared" si="418"/>
        <v>0</v>
      </c>
      <c r="BG609" s="28">
        <f t="shared" si="419"/>
        <v>0</v>
      </c>
      <c r="BI609" s="66">
        <f t="shared" si="420"/>
        <v>0</v>
      </c>
      <c r="BJ609" s="66">
        <f t="shared" si="421"/>
        <v>0</v>
      </c>
      <c r="BK609" s="66">
        <f t="shared" si="422"/>
        <v>0</v>
      </c>
    </row>
    <row r="610" spans="1:63" hidden="1">
      <c r="A610" s="95"/>
      <c r="B610" s="1251"/>
      <c r="C610" s="1251"/>
      <c r="D610" s="1252"/>
      <c r="E610" s="1252"/>
      <c r="F610" s="1252"/>
      <c r="G610" s="1252"/>
      <c r="H610" s="1252"/>
      <c r="I610" s="1252"/>
      <c r="J610" s="1252"/>
      <c r="K610" s="1252"/>
      <c r="L610" s="1252"/>
      <c r="M610" s="1252"/>
      <c r="N610" s="1252"/>
      <c r="O610" s="1252"/>
      <c r="P610" s="1242"/>
      <c r="Q610" s="1242"/>
      <c r="R610" s="1243"/>
      <c r="S610" s="1242"/>
      <c r="T610" s="1242"/>
      <c r="U610" s="1244"/>
      <c r="V610" s="1245"/>
      <c r="W610" s="1245"/>
      <c r="X610" s="1245"/>
      <c r="Y610" s="1245"/>
      <c r="Z610" s="1245"/>
      <c r="AA610" s="1246"/>
      <c r="AB610" s="1247"/>
      <c r="AC610" s="1244"/>
      <c r="AD610" s="1248">
        <f t="shared" si="410"/>
        <v>0</v>
      </c>
      <c r="AE610" s="1248"/>
      <c r="AF610" s="1248"/>
      <c r="AG610" s="1248">
        <f t="shared" si="403"/>
        <v>0</v>
      </c>
      <c r="AH610" s="1248"/>
      <c r="AI610" s="1248"/>
      <c r="AJ610" s="1248">
        <f t="shared" si="411"/>
        <v>0</v>
      </c>
      <c r="AK610" s="1248"/>
      <c r="AL610" s="1248"/>
      <c r="AM610" s="1249">
        <f t="shared" si="397"/>
        <v>0</v>
      </c>
      <c r="AN610" s="1249"/>
      <c r="AO610" s="1249"/>
      <c r="AP610" s="1249"/>
      <c r="AQ610" s="1250">
        <f t="shared" si="412"/>
        <v>0</v>
      </c>
      <c r="AR610" s="1250"/>
      <c r="AS610" s="1250"/>
      <c r="AT610" s="1250">
        <f t="shared" si="413"/>
        <v>0</v>
      </c>
      <c r="AV610" s="74" t="str">
        <f t="shared" si="392"/>
        <v>MISC. EXTERIOR ITEMS</v>
      </c>
      <c r="AW610" s="307"/>
      <c r="AX610" s="99"/>
      <c r="AY610" s="99"/>
      <c r="AZ610" s="305"/>
      <c r="BA610" s="28">
        <f t="shared" si="414"/>
        <v>0</v>
      </c>
      <c r="BB610" s="28">
        <f t="shared" si="415"/>
        <v>0</v>
      </c>
      <c r="BC610" s="28">
        <f t="shared" si="416"/>
        <v>0</v>
      </c>
      <c r="BD610" s="28">
        <f t="shared" si="417"/>
        <v>0</v>
      </c>
      <c r="BE610" s="28">
        <f t="shared" si="409"/>
        <v>0</v>
      </c>
      <c r="BF610" s="28">
        <f t="shared" si="418"/>
        <v>0</v>
      </c>
      <c r="BG610" s="28">
        <f t="shared" si="419"/>
        <v>0</v>
      </c>
      <c r="BI610" s="66">
        <f t="shared" si="420"/>
        <v>0</v>
      </c>
      <c r="BJ610" s="66">
        <f t="shared" si="421"/>
        <v>0</v>
      </c>
      <c r="BK610" s="66">
        <f t="shared" si="422"/>
        <v>0</v>
      </c>
    </row>
    <row r="611" spans="1:63" hidden="1">
      <c r="A611" s="95"/>
      <c r="B611" s="1239"/>
      <c r="C611" s="1240"/>
      <c r="D611" s="1252"/>
      <c r="E611" s="1252"/>
      <c r="F611" s="1252"/>
      <c r="G611" s="1252"/>
      <c r="H611" s="1252"/>
      <c r="I611" s="1252"/>
      <c r="J611" s="1252"/>
      <c r="K611" s="1252"/>
      <c r="L611" s="1252"/>
      <c r="M611" s="1252"/>
      <c r="N611" s="1252"/>
      <c r="O611" s="1252"/>
      <c r="P611" s="1242"/>
      <c r="Q611" s="1242"/>
      <c r="R611" s="1243"/>
      <c r="S611" s="1242"/>
      <c r="T611" s="1242"/>
      <c r="U611" s="1244"/>
      <c r="V611" s="1245"/>
      <c r="W611" s="1245"/>
      <c r="X611" s="1245"/>
      <c r="Y611" s="1245"/>
      <c r="Z611" s="1245"/>
      <c r="AA611" s="1246"/>
      <c r="AB611" s="1247"/>
      <c r="AC611" s="1244"/>
      <c r="AD611" s="1248">
        <f t="shared" si="410"/>
        <v>0</v>
      </c>
      <c r="AE611" s="1248"/>
      <c r="AF611" s="1248"/>
      <c r="AG611" s="1248">
        <f t="shared" si="403"/>
        <v>0</v>
      </c>
      <c r="AH611" s="1248"/>
      <c r="AI611" s="1248"/>
      <c r="AJ611" s="1248">
        <f t="shared" si="411"/>
        <v>0</v>
      </c>
      <c r="AK611" s="1248"/>
      <c r="AL611" s="1248"/>
      <c r="AM611" s="1249">
        <f t="shared" si="397"/>
        <v>0</v>
      </c>
      <c r="AN611" s="1249"/>
      <c r="AO611" s="1249"/>
      <c r="AP611" s="1249"/>
      <c r="AQ611" s="1250">
        <f t="shared" si="412"/>
        <v>0</v>
      </c>
      <c r="AR611" s="1250"/>
      <c r="AS611" s="1250"/>
      <c r="AT611" s="1250">
        <f t="shared" si="413"/>
        <v>0</v>
      </c>
      <c r="AV611" s="74" t="str">
        <f t="shared" si="392"/>
        <v>MISC. EXTERIOR ITEMS</v>
      </c>
      <c r="AW611" s="307"/>
      <c r="AX611" s="99"/>
      <c r="AY611" s="99"/>
      <c r="AZ611" s="305"/>
      <c r="BA611" s="28">
        <f t="shared" si="414"/>
        <v>0</v>
      </c>
      <c r="BB611" s="28">
        <f t="shared" si="415"/>
        <v>0</v>
      </c>
      <c r="BC611" s="28">
        <f t="shared" si="416"/>
        <v>0</v>
      </c>
      <c r="BD611" s="28">
        <f t="shared" si="417"/>
        <v>0</v>
      </c>
      <c r="BE611" s="28">
        <f t="shared" si="409"/>
        <v>0</v>
      </c>
      <c r="BF611" s="28">
        <f t="shared" si="418"/>
        <v>0</v>
      </c>
      <c r="BG611" s="28">
        <f t="shared" si="419"/>
        <v>0</v>
      </c>
      <c r="BI611" s="66">
        <f t="shared" si="420"/>
        <v>0</v>
      </c>
      <c r="BJ611" s="66">
        <f t="shared" si="421"/>
        <v>0</v>
      </c>
      <c r="BK611" s="66">
        <f t="shared" si="422"/>
        <v>0</v>
      </c>
    </row>
    <row r="612" spans="1:63" hidden="1">
      <c r="A612" s="95"/>
      <c r="B612" s="1239"/>
      <c r="C612" s="1240"/>
      <c r="D612" s="1252"/>
      <c r="E612" s="1252"/>
      <c r="F612" s="1252"/>
      <c r="G612" s="1252"/>
      <c r="H612" s="1252"/>
      <c r="I612" s="1252"/>
      <c r="J612" s="1252"/>
      <c r="K612" s="1252"/>
      <c r="L612" s="1252"/>
      <c r="M612" s="1252"/>
      <c r="N612" s="1252"/>
      <c r="O612" s="1252"/>
      <c r="P612" s="1242"/>
      <c r="Q612" s="1242"/>
      <c r="R612" s="1243"/>
      <c r="S612" s="1242"/>
      <c r="T612" s="1242"/>
      <c r="U612" s="1244"/>
      <c r="V612" s="1245"/>
      <c r="W612" s="1245"/>
      <c r="X612" s="1245"/>
      <c r="Y612" s="1245"/>
      <c r="Z612" s="1245"/>
      <c r="AA612" s="1246"/>
      <c r="AB612" s="1247"/>
      <c r="AC612" s="1244"/>
      <c r="AD612" s="1248">
        <f t="shared" si="410"/>
        <v>0</v>
      </c>
      <c r="AE612" s="1248"/>
      <c r="AF612" s="1248"/>
      <c r="AG612" s="1248">
        <f t="shared" si="403"/>
        <v>0</v>
      </c>
      <c r="AH612" s="1248"/>
      <c r="AI612" s="1248"/>
      <c r="AJ612" s="1248">
        <f t="shared" si="411"/>
        <v>0</v>
      </c>
      <c r="AK612" s="1248"/>
      <c r="AL612" s="1248"/>
      <c r="AM612" s="1249">
        <f t="shared" si="397"/>
        <v>0</v>
      </c>
      <c r="AN612" s="1249"/>
      <c r="AO612" s="1249"/>
      <c r="AP612" s="1249"/>
      <c r="AQ612" s="1250">
        <f t="shared" si="412"/>
        <v>0</v>
      </c>
      <c r="AR612" s="1250"/>
      <c r="AS612" s="1250"/>
      <c r="AT612" s="1250">
        <f t="shared" si="413"/>
        <v>0</v>
      </c>
      <c r="AV612" s="74" t="str">
        <f t="shared" si="392"/>
        <v>MISC. EXTERIOR ITEMS</v>
      </c>
      <c r="AW612" s="307"/>
      <c r="AX612" s="99"/>
      <c r="AY612" s="99"/>
      <c r="AZ612" s="305"/>
      <c r="BA612" s="28">
        <f t="shared" si="414"/>
        <v>0</v>
      </c>
      <c r="BB612" s="28">
        <f t="shared" si="415"/>
        <v>0</v>
      </c>
      <c r="BC612" s="28">
        <f t="shared" si="416"/>
        <v>0</v>
      </c>
      <c r="BD612" s="28">
        <f t="shared" si="417"/>
        <v>0</v>
      </c>
      <c r="BE612" s="28">
        <f t="shared" si="409"/>
        <v>0</v>
      </c>
      <c r="BF612" s="28">
        <f t="shared" si="418"/>
        <v>0</v>
      </c>
      <c r="BG612" s="28">
        <f t="shared" si="419"/>
        <v>0</v>
      </c>
      <c r="BI612" s="66">
        <f t="shared" si="420"/>
        <v>0</v>
      </c>
      <c r="BJ612" s="66">
        <f t="shared" si="421"/>
        <v>0</v>
      </c>
      <c r="BK612" s="66">
        <f t="shared" si="422"/>
        <v>0</v>
      </c>
    </row>
    <row r="613" spans="1:63" hidden="1">
      <c r="A613" s="95"/>
      <c r="B613" s="1251"/>
      <c r="C613" s="1251"/>
      <c r="D613" s="1252"/>
      <c r="E613" s="1252"/>
      <c r="F613" s="1252"/>
      <c r="G613" s="1252"/>
      <c r="H613" s="1252"/>
      <c r="I613" s="1252"/>
      <c r="J613" s="1252"/>
      <c r="K613" s="1252"/>
      <c r="L613" s="1252"/>
      <c r="M613" s="1252"/>
      <c r="N613" s="1252"/>
      <c r="O613" s="1252"/>
      <c r="P613" s="1242"/>
      <c r="Q613" s="1242"/>
      <c r="R613" s="1243"/>
      <c r="S613" s="1242"/>
      <c r="T613" s="1242"/>
      <c r="U613" s="1244"/>
      <c r="V613" s="1245"/>
      <c r="W613" s="1245"/>
      <c r="X613" s="1245"/>
      <c r="Y613" s="1245"/>
      <c r="Z613" s="1245"/>
      <c r="AA613" s="1246"/>
      <c r="AB613" s="1247"/>
      <c r="AC613" s="1244"/>
      <c r="AD613" s="1248">
        <f>((P613*U613)-AM613)</f>
        <v>0</v>
      </c>
      <c r="AE613" s="1248"/>
      <c r="AF613" s="1248"/>
      <c r="AG613" s="1248">
        <f t="shared" si="403"/>
        <v>0</v>
      </c>
      <c r="AH613" s="1248"/>
      <c r="AI613" s="1248"/>
      <c r="AJ613" s="1248">
        <f>P613*AA613</f>
        <v>0</v>
      </c>
      <c r="AK613" s="1248"/>
      <c r="AL613" s="1248"/>
      <c r="AM613" s="1249">
        <f t="shared" si="397"/>
        <v>0</v>
      </c>
      <c r="AN613" s="1249"/>
      <c r="AO613" s="1249"/>
      <c r="AP613" s="1249"/>
      <c r="AQ613" s="1250">
        <f>SUM(AD613:AL613)</f>
        <v>0</v>
      </c>
      <c r="AR613" s="1250"/>
      <c r="AS613" s="1250"/>
      <c r="AT613" s="1250">
        <f>SUM(AD613:AL613)</f>
        <v>0</v>
      </c>
      <c r="AV613" s="74" t="str">
        <f t="shared" si="392"/>
        <v>MISC. EXTERIOR ITEMS</v>
      </c>
      <c r="AW613" s="307"/>
      <c r="AX613" s="99"/>
      <c r="AY613" s="99"/>
      <c r="AZ613" s="305"/>
      <c r="BA613" s="28">
        <f>AD613</f>
        <v>0</v>
      </c>
      <c r="BB613" s="28">
        <f>AG613</f>
        <v>0</v>
      </c>
      <c r="BC613" s="28">
        <f>AJ613</f>
        <v>0</v>
      </c>
      <c r="BD613" s="28">
        <f>IF(B613="x",1,0)</f>
        <v>0</v>
      </c>
      <c r="BE613" s="28">
        <f t="shared" si="409"/>
        <v>0</v>
      </c>
      <c r="BF613" s="28">
        <f>AQ613</f>
        <v>0</v>
      </c>
      <c r="BG613" s="28">
        <f>AM613</f>
        <v>0</v>
      </c>
      <c r="BI613" s="66">
        <f>AD613</f>
        <v>0</v>
      </c>
      <c r="BJ613" s="66">
        <f>AM613</f>
        <v>0</v>
      </c>
      <c r="BK613" s="66">
        <f>BJ613+BI613</f>
        <v>0</v>
      </c>
    </row>
    <row r="614" spans="1:63" hidden="1">
      <c r="A614" s="95"/>
      <c r="B614" s="1251"/>
      <c r="C614" s="1251"/>
      <c r="D614" s="1252"/>
      <c r="E614" s="1252"/>
      <c r="F614" s="1252"/>
      <c r="G614" s="1252"/>
      <c r="H614" s="1252"/>
      <c r="I614" s="1252"/>
      <c r="J614" s="1252"/>
      <c r="K614" s="1252"/>
      <c r="L614" s="1252"/>
      <c r="M614" s="1252"/>
      <c r="N614" s="1252"/>
      <c r="O614" s="1252"/>
      <c r="P614" s="1242"/>
      <c r="Q614" s="1242"/>
      <c r="R614" s="1243"/>
      <c r="S614" s="1242"/>
      <c r="T614" s="1242"/>
      <c r="U614" s="1244"/>
      <c r="V614" s="1245"/>
      <c r="W614" s="1245"/>
      <c r="X614" s="1245"/>
      <c r="Y614" s="1245"/>
      <c r="Z614" s="1245"/>
      <c r="AA614" s="1246"/>
      <c r="AB614" s="1247"/>
      <c r="AC614" s="1244"/>
      <c r="AD614" s="1248">
        <f>((P614*U614)-AM614)</f>
        <v>0</v>
      </c>
      <c r="AE614" s="1248"/>
      <c r="AF614" s="1248"/>
      <c r="AG614" s="1248">
        <f t="shared" si="403"/>
        <v>0</v>
      </c>
      <c r="AH614" s="1248"/>
      <c r="AI614" s="1248"/>
      <c r="AJ614" s="1248">
        <f>P614*AA614</f>
        <v>0</v>
      </c>
      <c r="AK614" s="1248"/>
      <c r="AL614" s="1248"/>
      <c r="AM614" s="1249">
        <f t="shared" si="397"/>
        <v>0</v>
      </c>
      <c r="AN614" s="1249"/>
      <c r="AO614" s="1249"/>
      <c r="AP614" s="1249"/>
      <c r="AQ614" s="1250">
        <f>SUM(AD614:AL614)</f>
        <v>0</v>
      </c>
      <c r="AR614" s="1250"/>
      <c r="AS614" s="1250"/>
      <c r="AT614" s="1250">
        <f>SUM(AD614:AL614)</f>
        <v>0</v>
      </c>
      <c r="AV614" s="74" t="str">
        <f t="shared" si="392"/>
        <v>MISC. EXTERIOR ITEMS</v>
      </c>
      <c r="AW614" s="307"/>
      <c r="AX614" s="99"/>
      <c r="AY614" s="99"/>
      <c r="AZ614" s="305"/>
      <c r="BA614" s="28">
        <f>AD614</f>
        <v>0</v>
      </c>
      <c r="BB614" s="28">
        <f>AG614</f>
        <v>0</v>
      </c>
      <c r="BC614" s="28">
        <f>AJ614</f>
        <v>0</v>
      </c>
      <c r="BD614" s="28">
        <f>IF(B614="x",1,0)</f>
        <v>0</v>
      </c>
      <c r="BE614" s="28">
        <f t="shared" si="409"/>
        <v>0</v>
      </c>
      <c r="BF614" s="28">
        <f>AQ614</f>
        <v>0</v>
      </c>
      <c r="BG614" s="28">
        <f>AM614</f>
        <v>0</v>
      </c>
      <c r="BI614" s="66">
        <f>AD614</f>
        <v>0</v>
      </c>
      <c r="BJ614" s="66">
        <f>AM614</f>
        <v>0</v>
      </c>
      <c r="BK614" s="66">
        <f>BJ614+BI614</f>
        <v>0</v>
      </c>
    </row>
    <row r="615" spans="1:63" hidden="1">
      <c r="A615" s="95"/>
      <c r="B615" s="1251"/>
      <c r="C615" s="1251"/>
      <c r="D615" s="1252"/>
      <c r="E615" s="1252"/>
      <c r="F615" s="1252"/>
      <c r="G615" s="1252"/>
      <c r="H615" s="1252"/>
      <c r="I615" s="1252"/>
      <c r="J615" s="1252"/>
      <c r="K615" s="1252"/>
      <c r="L615" s="1252"/>
      <c r="M615" s="1252"/>
      <c r="N615" s="1252"/>
      <c r="O615" s="1252"/>
      <c r="P615" s="1242"/>
      <c r="Q615" s="1242"/>
      <c r="R615" s="1243"/>
      <c r="S615" s="1242"/>
      <c r="T615" s="1242"/>
      <c r="U615" s="1244"/>
      <c r="V615" s="1245"/>
      <c r="W615" s="1245"/>
      <c r="X615" s="1245"/>
      <c r="Y615" s="1245"/>
      <c r="Z615" s="1245"/>
      <c r="AA615" s="1246"/>
      <c r="AB615" s="1247"/>
      <c r="AC615" s="1244"/>
      <c r="AD615" s="1248">
        <f t="shared" si="395"/>
        <v>0</v>
      </c>
      <c r="AE615" s="1248"/>
      <c r="AF615" s="1248"/>
      <c r="AG615" s="1248">
        <f t="shared" si="403"/>
        <v>0</v>
      </c>
      <c r="AH615" s="1248"/>
      <c r="AI615" s="1248"/>
      <c r="AJ615" s="1248">
        <f t="shared" si="396"/>
        <v>0</v>
      </c>
      <c r="AK615" s="1248"/>
      <c r="AL615" s="1248"/>
      <c r="AM615" s="1249">
        <f t="shared" si="397"/>
        <v>0</v>
      </c>
      <c r="AN615" s="1249"/>
      <c r="AO615" s="1249"/>
      <c r="AP615" s="1249"/>
      <c r="AQ615" s="1250">
        <f t="shared" si="398"/>
        <v>0</v>
      </c>
      <c r="AR615" s="1250"/>
      <c r="AS615" s="1250"/>
      <c r="AT615" s="1250">
        <f t="shared" si="399"/>
        <v>0</v>
      </c>
      <c r="AV615" s="74" t="str">
        <f t="shared" si="392"/>
        <v>MISC. EXTERIOR ITEMS</v>
      </c>
      <c r="AW615" s="307"/>
      <c r="AX615" s="99"/>
      <c r="AY615" s="99"/>
      <c r="AZ615" s="305"/>
      <c r="BA615" s="28">
        <f t="shared" si="400"/>
        <v>0</v>
      </c>
      <c r="BB615" s="28">
        <f t="shared" si="404"/>
        <v>0</v>
      </c>
      <c r="BC615" s="28">
        <f t="shared" si="405"/>
        <v>0</v>
      </c>
      <c r="BD615" s="28">
        <f t="shared" si="401"/>
        <v>0</v>
      </c>
      <c r="BE615" s="28">
        <f t="shared" si="409"/>
        <v>0</v>
      </c>
      <c r="BF615" s="28">
        <f t="shared" si="393"/>
        <v>0</v>
      </c>
      <c r="BG615" s="28">
        <f t="shared" si="394"/>
        <v>0</v>
      </c>
      <c r="BI615" s="66">
        <f t="shared" si="407"/>
        <v>0</v>
      </c>
      <c r="BJ615" s="66">
        <f t="shared" si="402"/>
        <v>0</v>
      </c>
      <c r="BK615" s="66">
        <f t="shared" si="408"/>
        <v>0</v>
      </c>
    </row>
    <row r="616" spans="1:63" hidden="1">
      <c r="A616" s="95"/>
      <c r="B616" s="1251"/>
      <c r="C616" s="1251"/>
      <c r="D616" s="1252"/>
      <c r="E616" s="1252"/>
      <c r="F616" s="1252"/>
      <c r="G616" s="1252"/>
      <c r="H616" s="1252"/>
      <c r="I616" s="1252"/>
      <c r="J616" s="1252"/>
      <c r="K616" s="1252"/>
      <c r="L616" s="1252"/>
      <c r="M616" s="1252"/>
      <c r="N616" s="1252"/>
      <c r="O616" s="1252"/>
      <c r="P616" s="1242"/>
      <c r="Q616" s="1242"/>
      <c r="R616" s="1243"/>
      <c r="S616" s="1242"/>
      <c r="T616" s="1242"/>
      <c r="U616" s="1244"/>
      <c r="V616" s="1245"/>
      <c r="W616" s="1245"/>
      <c r="X616" s="1245"/>
      <c r="Y616" s="1245"/>
      <c r="Z616" s="1245"/>
      <c r="AA616" s="1246"/>
      <c r="AB616" s="1247"/>
      <c r="AC616" s="1244"/>
      <c r="AD616" s="1248">
        <f t="shared" si="395"/>
        <v>0</v>
      </c>
      <c r="AE616" s="1248"/>
      <c r="AF616" s="1248"/>
      <c r="AG616" s="1248">
        <f t="shared" si="403"/>
        <v>0</v>
      </c>
      <c r="AH616" s="1248"/>
      <c r="AI616" s="1248"/>
      <c r="AJ616" s="1248">
        <f t="shared" si="396"/>
        <v>0</v>
      </c>
      <c r="AK616" s="1248"/>
      <c r="AL616" s="1248"/>
      <c r="AM616" s="1249">
        <f t="shared" si="397"/>
        <v>0</v>
      </c>
      <c r="AN616" s="1249"/>
      <c r="AO616" s="1249"/>
      <c r="AP616" s="1249"/>
      <c r="AQ616" s="1250">
        <f t="shared" si="398"/>
        <v>0</v>
      </c>
      <c r="AR616" s="1250"/>
      <c r="AS616" s="1250"/>
      <c r="AT616" s="1250">
        <f t="shared" si="399"/>
        <v>0</v>
      </c>
      <c r="AV616" s="74" t="str">
        <f t="shared" si="392"/>
        <v>MISC. EXTERIOR ITEMS</v>
      </c>
      <c r="AW616" s="307"/>
      <c r="AX616" s="99"/>
      <c r="AY616" s="99"/>
      <c r="AZ616" s="305"/>
      <c r="BA616" s="28">
        <f t="shared" si="400"/>
        <v>0</v>
      </c>
      <c r="BB616" s="28">
        <f t="shared" si="404"/>
        <v>0</v>
      </c>
      <c r="BC616" s="28">
        <f t="shared" si="405"/>
        <v>0</v>
      </c>
      <c r="BD616" s="28">
        <f t="shared" si="401"/>
        <v>0</v>
      </c>
      <c r="BE616" s="28">
        <f t="shared" si="409"/>
        <v>0</v>
      </c>
      <c r="BF616" s="28">
        <f t="shared" si="393"/>
        <v>0</v>
      </c>
      <c r="BG616" s="28">
        <f t="shared" si="394"/>
        <v>0</v>
      </c>
      <c r="BI616" s="66">
        <f t="shared" si="407"/>
        <v>0</v>
      </c>
      <c r="BJ616" s="66">
        <f t="shared" si="402"/>
        <v>0</v>
      </c>
      <c r="BK616" s="66">
        <f t="shared" si="408"/>
        <v>0</v>
      </c>
    </row>
    <row r="617" spans="1:63" hidden="1">
      <c r="A617" s="95"/>
      <c r="B617" s="1239"/>
      <c r="C617" s="1240"/>
      <c r="D617" s="1252"/>
      <c r="E617" s="1252"/>
      <c r="F617" s="1252"/>
      <c r="G617" s="1252"/>
      <c r="H617" s="1252"/>
      <c r="I617" s="1252"/>
      <c r="J617" s="1252"/>
      <c r="K617" s="1252"/>
      <c r="L617" s="1252"/>
      <c r="M617" s="1252"/>
      <c r="N617" s="1252"/>
      <c r="O617" s="1252"/>
      <c r="P617" s="1242"/>
      <c r="Q617" s="1242"/>
      <c r="R617" s="1243"/>
      <c r="S617" s="1242"/>
      <c r="T617" s="1242"/>
      <c r="U617" s="1244"/>
      <c r="V617" s="1245"/>
      <c r="W617" s="1245"/>
      <c r="X617" s="1245"/>
      <c r="Y617" s="1245"/>
      <c r="Z617" s="1245"/>
      <c r="AA617" s="1246"/>
      <c r="AB617" s="1247"/>
      <c r="AC617" s="1244"/>
      <c r="AD617" s="1248">
        <f t="shared" si="395"/>
        <v>0</v>
      </c>
      <c r="AE617" s="1248"/>
      <c r="AF617" s="1248"/>
      <c r="AG617" s="1248">
        <f t="shared" si="403"/>
        <v>0</v>
      </c>
      <c r="AH617" s="1248"/>
      <c r="AI617" s="1248"/>
      <c r="AJ617" s="1248">
        <f t="shared" si="396"/>
        <v>0</v>
      </c>
      <c r="AK617" s="1248"/>
      <c r="AL617" s="1248"/>
      <c r="AM617" s="1249">
        <f t="shared" si="397"/>
        <v>0</v>
      </c>
      <c r="AN617" s="1249"/>
      <c r="AO617" s="1249"/>
      <c r="AP617" s="1249"/>
      <c r="AQ617" s="1250">
        <f t="shared" si="398"/>
        <v>0</v>
      </c>
      <c r="AR617" s="1250"/>
      <c r="AS617" s="1250"/>
      <c r="AT617" s="1250">
        <f t="shared" si="399"/>
        <v>0</v>
      </c>
      <c r="AV617" s="74" t="str">
        <f t="shared" si="392"/>
        <v>MISC. EXTERIOR ITEMS</v>
      </c>
      <c r="AW617" s="307"/>
      <c r="AX617" s="99"/>
      <c r="AY617" s="99"/>
      <c r="AZ617" s="305"/>
      <c r="BA617" s="28">
        <f t="shared" si="400"/>
        <v>0</v>
      </c>
      <c r="BB617" s="28">
        <f t="shared" si="404"/>
        <v>0</v>
      </c>
      <c r="BC617" s="28">
        <f t="shared" si="405"/>
        <v>0</v>
      </c>
      <c r="BD617" s="28">
        <f t="shared" si="401"/>
        <v>0</v>
      </c>
      <c r="BE617" s="28">
        <f t="shared" si="409"/>
        <v>0</v>
      </c>
      <c r="BF617" s="28">
        <f t="shared" si="393"/>
        <v>0</v>
      </c>
      <c r="BG617" s="28">
        <f t="shared" si="394"/>
        <v>0</v>
      </c>
      <c r="BI617" s="66">
        <f t="shared" si="407"/>
        <v>0</v>
      </c>
      <c r="BJ617" s="66">
        <f t="shared" si="402"/>
        <v>0</v>
      </c>
      <c r="BK617" s="66">
        <f t="shared" si="408"/>
        <v>0</v>
      </c>
    </row>
    <row r="618" spans="1:63" hidden="1">
      <c r="A618" s="95"/>
      <c r="B618" s="1239"/>
      <c r="C618" s="1240"/>
      <c r="D618" s="1252"/>
      <c r="E618" s="1252"/>
      <c r="F618" s="1252"/>
      <c r="G618" s="1252"/>
      <c r="H618" s="1252"/>
      <c r="I618" s="1252"/>
      <c r="J618" s="1252"/>
      <c r="K618" s="1252"/>
      <c r="L618" s="1252"/>
      <c r="M618" s="1252"/>
      <c r="N618" s="1252"/>
      <c r="O618" s="1252"/>
      <c r="P618" s="1242"/>
      <c r="Q618" s="1242"/>
      <c r="R618" s="1243"/>
      <c r="S618" s="1242"/>
      <c r="T618" s="1242"/>
      <c r="U618" s="1244"/>
      <c r="V618" s="1245"/>
      <c r="W618" s="1245"/>
      <c r="X618" s="1245"/>
      <c r="Y618" s="1245"/>
      <c r="Z618" s="1245"/>
      <c r="AA618" s="1246"/>
      <c r="AB618" s="1247"/>
      <c r="AC618" s="1244"/>
      <c r="AD618" s="1248">
        <f t="shared" si="395"/>
        <v>0</v>
      </c>
      <c r="AE618" s="1248"/>
      <c r="AF618" s="1248"/>
      <c r="AG618" s="1248">
        <f t="shared" si="403"/>
        <v>0</v>
      </c>
      <c r="AH618" s="1248"/>
      <c r="AI618" s="1248"/>
      <c r="AJ618" s="1248">
        <f t="shared" si="396"/>
        <v>0</v>
      </c>
      <c r="AK618" s="1248"/>
      <c r="AL618" s="1248"/>
      <c r="AM618" s="1249">
        <f t="shared" si="397"/>
        <v>0</v>
      </c>
      <c r="AN618" s="1249"/>
      <c r="AO618" s="1249"/>
      <c r="AP618" s="1249"/>
      <c r="AQ618" s="1250">
        <f t="shared" si="398"/>
        <v>0</v>
      </c>
      <c r="AR618" s="1250"/>
      <c r="AS618" s="1250"/>
      <c r="AT618" s="1250">
        <f t="shared" si="399"/>
        <v>0</v>
      </c>
      <c r="AV618" s="74" t="str">
        <f t="shared" si="392"/>
        <v>MISC. EXTERIOR ITEMS</v>
      </c>
      <c r="AW618" s="307"/>
      <c r="AX618" s="99"/>
      <c r="AY618" s="99"/>
      <c r="AZ618" s="305"/>
      <c r="BA618" s="28">
        <f t="shared" si="400"/>
        <v>0</v>
      </c>
      <c r="BB618" s="28">
        <f t="shared" si="404"/>
        <v>0</v>
      </c>
      <c r="BC618" s="28">
        <f t="shared" si="405"/>
        <v>0</v>
      </c>
      <c r="BD618" s="28">
        <f t="shared" si="401"/>
        <v>0</v>
      </c>
      <c r="BE618" s="28">
        <f t="shared" si="409"/>
        <v>0</v>
      </c>
      <c r="BF618" s="28">
        <f t="shared" si="393"/>
        <v>0</v>
      </c>
      <c r="BG618" s="28">
        <f t="shared" si="394"/>
        <v>0</v>
      </c>
      <c r="BI618" s="66">
        <f t="shared" si="407"/>
        <v>0</v>
      </c>
      <c r="BJ618" s="66">
        <f t="shared" si="402"/>
        <v>0</v>
      </c>
      <c r="BK618" s="66">
        <f t="shared" si="408"/>
        <v>0</v>
      </c>
    </row>
    <row r="619" spans="1:63" hidden="1">
      <c r="A619" s="95"/>
      <c r="B619" s="1251"/>
      <c r="C619" s="1251"/>
      <c r="D619" s="1252"/>
      <c r="E619" s="1252"/>
      <c r="F619" s="1252"/>
      <c r="G619" s="1252"/>
      <c r="H619" s="1252"/>
      <c r="I619" s="1252"/>
      <c r="J619" s="1252"/>
      <c r="K619" s="1252"/>
      <c r="L619" s="1252"/>
      <c r="M619" s="1252"/>
      <c r="N619" s="1252"/>
      <c r="O619" s="1252"/>
      <c r="P619" s="1242"/>
      <c r="Q619" s="1242"/>
      <c r="R619" s="1243"/>
      <c r="S619" s="1242"/>
      <c r="T619" s="1242"/>
      <c r="U619" s="1244"/>
      <c r="V619" s="1245"/>
      <c r="W619" s="1245"/>
      <c r="X619" s="1245"/>
      <c r="Y619" s="1245"/>
      <c r="Z619" s="1245"/>
      <c r="AA619" s="1246"/>
      <c r="AB619" s="1247"/>
      <c r="AC619" s="1244"/>
      <c r="AD619" s="1248">
        <f>((P619*U619)-AM619)</f>
        <v>0</v>
      </c>
      <c r="AE619" s="1248"/>
      <c r="AF619" s="1248"/>
      <c r="AG619" s="1248">
        <f t="shared" si="403"/>
        <v>0</v>
      </c>
      <c r="AH619" s="1248"/>
      <c r="AI619" s="1248"/>
      <c r="AJ619" s="1248">
        <f>P619*AA619</f>
        <v>0</v>
      </c>
      <c r="AK619" s="1248"/>
      <c r="AL619" s="1248"/>
      <c r="AM619" s="1249">
        <f t="shared" si="397"/>
        <v>0</v>
      </c>
      <c r="AN619" s="1249"/>
      <c r="AO619" s="1249"/>
      <c r="AP619" s="1249"/>
      <c r="AQ619" s="1250">
        <f>SUM(AD619:AL619)</f>
        <v>0</v>
      </c>
      <c r="AR619" s="1250"/>
      <c r="AS619" s="1250"/>
      <c r="AT619" s="1250">
        <f>SUM(AD619:AL619)</f>
        <v>0</v>
      </c>
      <c r="AV619" s="74" t="str">
        <f t="shared" si="392"/>
        <v>MISC. EXTERIOR ITEMS</v>
      </c>
      <c r="AW619" s="307"/>
      <c r="AX619" s="99"/>
      <c r="AY619" s="99"/>
      <c r="AZ619" s="305"/>
      <c r="BA619" s="28">
        <f>AD619</f>
        <v>0</v>
      </c>
      <c r="BB619" s="28">
        <f>AG619</f>
        <v>0</v>
      </c>
      <c r="BC619" s="28">
        <f>AJ619</f>
        <v>0</v>
      </c>
      <c r="BD619" s="28">
        <f>IF(B619="x",1,0)</f>
        <v>0</v>
      </c>
      <c r="BE619" s="28">
        <f t="shared" si="409"/>
        <v>0</v>
      </c>
      <c r="BF619" s="28">
        <f>AQ619</f>
        <v>0</v>
      </c>
      <c r="BG619" s="28">
        <f>AM619</f>
        <v>0</v>
      </c>
      <c r="BI619" s="66">
        <f>AD619</f>
        <v>0</v>
      </c>
      <c r="BJ619" s="66">
        <f>AM619</f>
        <v>0</v>
      </c>
      <c r="BK619" s="66">
        <f>BJ619+BI619</f>
        <v>0</v>
      </c>
    </row>
    <row r="620" spans="1:63" hidden="1">
      <c r="A620" s="95"/>
      <c r="B620" s="1251"/>
      <c r="C620" s="1251"/>
      <c r="D620" s="1252"/>
      <c r="E620" s="1252"/>
      <c r="F620" s="1252"/>
      <c r="G620" s="1252"/>
      <c r="H620" s="1252"/>
      <c r="I620" s="1252"/>
      <c r="J620" s="1252"/>
      <c r="K620" s="1252"/>
      <c r="L620" s="1252"/>
      <c r="M620" s="1252"/>
      <c r="N620" s="1252"/>
      <c r="O620" s="1252"/>
      <c r="P620" s="1242"/>
      <c r="Q620" s="1242"/>
      <c r="R620" s="1243"/>
      <c r="S620" s="1242"/>
      <c r="T620" s="1242"/>
      <c r="U620" s="1244"/>
      <c r="V620" s="1245"/>
      <c r="W620" s="1245"/>
      <c r="X620" s="1245"/>
      <c r="Y620" s="1245"/>
      <c r="Z620" s="1245"/>
      <c r="AA620" s="1246"/>
      <c r="AB620" s="1247"/>
      <c r="AC620" s="1244"/>
      <c r="AD620" s="1248">
        <f>((P620*U620)-AM620)</f>
        <v>0</v>
      </c>
      <c r="AE620" s="1248"/>
      <c r="AF620" s="1248"/>
      <c r="AG620" s="1248">
        <f t="shared" si="403"/>
        <v>0</v>
      </c>
      <c r="AH620" s="1248"/>
      <c r="AI620" s="1248"/>
      <c r="AJ620" s="1248">
        <f>P620*AA620</f>
        <v>0</v>
      </c>
      <c r="AK620" s="1248"/>
      <c r="AL620" s="1248"/>
      <c r="AM620" s="1249">
        <f t="shared" si="397"/>
        <v>0</v>
      </c>
      <c r="AN620" s="1249"/>
      <c r="AO620" s="1249"/>
      <c r="AP620" s="1249"/>
      <c r="AQ620" s="1250">
        <f>SUM(AD620:AL620)</f>
        <v>0</v>
      </c>
      <c r="AR620" s="1250"/>
      <c r="AS620" s="1250"/>
      <c r="AT620" s="1250">
        <f>SUM(AD620:AL620)</f>
        <v>0</v>
      </c>
      <c r="AV620" s="74" t="str">
        <f t="shared" si="392"/>
        <v>MISC. EXTERIOR ITEMS</v>
      </c>
      <c r="AW620" s="307"/>
      <c r="AX620" s="99"/>
      <c r="AY620" s="99"/>
      <c r="AZ620" s="305"/>
      <c r="BA620" s="28">
        <f>AD620</f>
        <v>0</v>
      </c>
      <c r="BB620" s="28">
        <f>AG620</f>
        <v>0</v>
      </c>
      <c r="BC620" s="28">
        <f>AJ620</f>
        <v>0</v>
      </c>
      <c r="BD620" s="28">
        <f>IF(B620="x",1,0)</f>
        <v>0</v>
      </c>
      <c r="BE620" s="28">
        <f t="shared" si="409"/>
        <v>0</v>
      </c>
      <c r="BF620" s="28">
        <f>AQ620</f>
        <v>0</v>
      </c>
      <c r="BG620" s="28">
        <f>AM620</f>
        <v>0</v>
      </c>
      <c r="BI620" s="66">
        <f>AD620</f>
        <v>0</v>
      </c>
      <c r="BJ620" s="66">
        <f>AM620</f>
        <v>0</v>
      </c>
      <c r="BK620" s="66">
        <f>BJ620+BI620</f>
        <v>0</v>
      </c>
    </row>
    <row r="621" spans="1:63" hidden="1">
      <c r="A621" s="95"/>
      <c r="B621" s="1239"/>
      <c r="C621" s="1240"/>
      <c r="D621" s="1252"/>
      <c r="E621" s="1252"/>
      <c r="F621" s="1252"/>
      <c r="G621" s="1252"/>
      <c r="H621" s="1252"/>
      <c r="I621" s="1252"/>
      <c r="J621" s="1252"/>
      <c r="K621" s="1252"/>
      <c r="L621" s="1252"/>
      <c r="M621" s="1252"/>
      <c r="N621" s="1252"/>
      <c r="O621" s="1252"/>
      <c r="P621" s="1242"/>
      <c r="Q621" s="1242"/>
      <c r="R621" s="1243"/>
      <c r="S621" s="1242"/>
      <c r="T621" s="1242"/>
      <c r="U621" s="1244"/>
      <c r="V621" s="1245"/>
      <c r="W621" s="1245"/>
      <c r="X621" s="1245"/>
      <c r="Y621" s="1245"/>
      <c r="Z621" s="1245"/>
      <c r="AA621" s="1246"/>
      <c r="AB621" s="1247"/>
      <c r="AC621" s="1244"/>
      <c r="AD621" s="1248">
        <f>((P621*U621)-AM621)</f>
        <v>0</v>
      </c>
      <c r="AE621" s="1248"/>
      <c r="AF621" s="1248"/>
      <c r="AG621" s="1248">
        <f t="shared" si="403"/>
        <v>0</v>
      </c>
      <c r="AH621" s="1248"/>
      <c r="AI621" s="1248"/>
      <c r="AJ621" s="1248">
        <f>P621*AA621</f>
        <v>0</v>
      </c>
      <c r="AK621" s="1248"/>
      <c r="AL621" s="1248"/>
      <c r="AM621" s="1249">
        <f t="shared" si="397"/>
        <v>0</v>
      </c>
      <c r="AN621" s="1249"/>
      <c r="AO621" s="1249"/>
      <c r="AP621" s="1249"/>
      <c r="AQ621" s="1250">
        <f>SUM(AD621:AL621)</f>
        <v>0</v>
      </c>
      <c r="AR621" s="1250"/>
      <c r="AS621" s="1250"/>
      <c r="AT621" s="1250">
        <f>SUM(AD621:AL621)</f>
        <v>0</v>
      </c>
      <c r="AV621" s="74" t="str">
        <f t="shared" si="392"/>
        <v>MISC. EXTERIOR ITEMS</v>
      </c>
      <c r="AW621" s="307"/>
      <c r="AX621" s="99"/>
      <c r="AY621" s="99"/>
      <c r="AZ621" s="305"/>
      <c r="BA621" s="28">
        <f>AD621</f>
        <v>0</v>
      </c>
      <c r="BB621" s="28">
        <f>AG621</f>
        <v>0</v>
      </c>
      <c r="BC621" s="28">
        <f>AJ621</f>
        <v>0</v>
      </c>
      <c r="BD621" s="28">
        <f>IF(B621="x",1,0)</f>
        <v>0</v>
      </c>
      <c r="BE621" s="28">
        <f t="shared" si="409"/>
        <v>0</v>
      </c>
      <c r="BF621" s="28">
        <f>AQ621</f>
        <v>0</v>
      </c>
      <c r="BG621" s="28">
        <f>AM621</f>
        <v>0</v>
      </c>
      <c r="BI621" s="66">
        <f>AD621</f>
        <v>0</v>
      </c>
      <c r="BJ621" s="66">
        <f>AM621</f>
        <v>0</v>
      </c>
      <c r="BK621" s="66">
        <f>BJ621+BI621</f>
        <v>0</v>
      </c>
    </row>
    <row r="622" spans="1:63" hidden="1">
      <c r="A622" s="95"/>
      <c r="B622" s="1239"/>
      <c r="C622" s="1240"/>
      <c r="D622" s="1252"/>
      <c r="E622" s="1252"/>
      <c r="F622" s="1252"/>
      <c r="G622" s="1252"/>
      <c r="H622" s="1252"/>
      <c r="I622" s="1252"/>
      <c r="J622" s="1252"/>
      <c r="K622" s="1252"/>
      <c r="L622" s="1252"/>
      <c r="M622" s="1252"/>
      <c r="N622" s="1252"/>
      <c r="O622" s="1252"/>
      <c r="P622" s="1242"/>
      <c r="Q622" s="1242"/>
      <c r="R622" s="1243"/>
      <c r="S622" s="1242"/>
      <c r="T622" s="1242"/>
      <c r="U622" s="1244"/>
      <c r="V622" s="1245"/>
      <c r="W622" s="1245"/>
      <c r="X622" s="1245"/>
      <c r="Y622" s="1245"/>
      <c r="Z622" s="1245"/>
      <c r="AA622" s="1246"/>
      <c r="AB622" s="1247"/>
      <c r="AC622" s="1244"/>
      <c r="AD622" s="1248">
        <f>((P622*U622)-AM622)</f>
        <v>0</v>
      </c>
      <c r="AE622" s="1248"/>
      <c r="AF622" s="1248"/>
      <c r="AG622" s="1248">
        <f t="shared" si="403"/>
        <v>0</v>
      </c>
      <c r="AH622" s="1248"/>
      <c r="AI622" s="1248"/>
      <c r="AJ622" s="1248">
        <f>P622*AA622</f>
        <v>0</v>
      </c>
      <c r="AK622" s="1248"/>
      <c r="AL622" s="1248"/>
      <c r="AM622" s="1249">
        <f t="shared" si="397"/>
        <v>0</v>
      </c>
      <c r="AN622" s="1249"/>
      <c r="AO622" s="1249"/>
      <c r="AP622" s="1249"/>
      <c r="AQ622" s="1250">
        <f>SUM(AD622:AL622)</f>
        <v>0</v>
      </c>
      <c r="AR622" s="1250"/>
      <c r="AS622" s="1250"/>
      <c r="AT622" s="1250">
        <f>SUM(AD622:AL622)</f>
        <v>0</v>
      </c>
      <c r="AV622" s="74" t="str">
        <f t="shared" si="392"/>
        <v>MISC. EXTERIOR ITEMS</v>
      </c>
      <c r="AW622" s="307"/>
      <c r="AX622" s="99"/>
      <c r="AY622" s="99"/>
      <c r="AZ622" s="305"/>
      <c r="BA622" s="28">
        <f>AD622</f>
        <v>0</v>
      </c>
      <c r="BB622" s="28">
        <f>AG622</f>
        <v>0</v>
      </c>
      <c r="BC622" s="28">
        <f>AJ622</f>
        <v>0</v>
      </c>
      <c r="BD622" s="28">
        <f>IF(B622="x",1,0)</f>
        <v>0</v>
      </c>
      <c r="BE622" s="28">
        <f t="shared" si="409"/>
        <v>0</v>
      </c>
      <c r="BF622" s="28">
        <f>AQ622</f>
        <v>0</v>
      </c>
      <c r="BG622" s="28">
        <f>AM622</f>
        <v>0</v>
      </c>
      <c r="BI622" s="66">
        <f>AD622</f>
        <v>0</v>
      </c>
      <c r="BJ622" s="66">
        <f>AM622</f>
        <v>0</v>
      </c>
      <c r="BK622" s="66">
        <f>BJ622+BI622</f>
        <v>0</v>
      </c>
    </row>
    <row r="623" spans="1:63" ht="5.0999999999999996" hidden="1" customHeight="1">
      <c r="A623" s="95"/>
      <c r="B623" s="42"/>
      <c r="C623" s="42"/>
      <c r="D623" s="353"/>
      <c r="E623" s="353"/>
      <c r="F623" s="353"/>
      <c r="G623" s="353"/>
      <c r="H623" s="353"/>
      <c r="I623" s="353"/>
      <c r="J623" s="353"/>
      <c r="K623" s="353"/>
      <c r="L623" s="353"/>
      <c r="M623" s="353"/>
      <c r="N623" s="353"/>
      <c r="O623" s="353"/>
      <c r="P623" s="44"/>
      <c r="Q623" s="44"/>
      <c r="R623" s="44"/>
      <c r="S623" s="44"/>
      <c r="T623" s="44"/>
      <c r="U623" s="45"/>
      <c r="V623" s="45"/>
      <c r="W623" s="45"/>
      <c r="X623" s="45"/>
      <c r="Y623" s="45"/>
      <c r="Z623" s="45"/>
      <c r="AA623" s="45"/>
      <c r="AB623" s="45"/>
      <c r="AC623" s="45"/>
      <c r="AD623" s="46"/>
      <c r="AE623" s="46"/>
      <c r="AF623" s="46"/>
      <c r="AG623" s="46"/>
      <c r="AH623" s="46"/>
      <c r="AI623" s="46"/>
      <c r="AJ623" s="46"/>
      <c r="AK623" s="46"/>
      <c r="AL623" s="46"/>
      <c r="AM623" s="47"/>
      <c r="AN623" s="47"/>
      <c r="AO623" s="47"/>
      <c r="AP623" s="47"/>
      <c r="AQ623" s="295"/>
      <c r="AR623" s="295"/>
      <c r="AS623" s="295"/>
      <c r="AT623" s="295"/>
      <c r="AV623" s="201" t="str">
        <f t="shared" si="392"/>
        <v>MISC. EXTERIOR ITEMS</v>
      </c>
      <c r="AW623" s="322"/>
      <c r="AX623" s="322"/>
      <c r="AY623" s="322"/>
      <c r="AZ623" s="201"/>
      <c r="BA623" s="53">
        <f>BA582</f>
        <v>0</v>
      </c>
      <c r="BB623" s="53">
        <f>BB582</f>
        <v>0</v>
      </c>
      <c r="BC623" s="53">
        <f>BC582</f>
        <v>0</v>
      </c>
      <c r="BD623" s="53">
        <f>BD582</f>
        <v>0</v>
      </c>
      <c r="BE623" s="53">
        <f>BE582</f>
        <v>0</v>
      </c>
      <c r="BF623" s="53"/>
      <c r="BG623" s="53"/>
      <c r="BI623" s="53"/>
      <c r="BJ623" s="53"/>
      <c r="BK623" s="53"/>
    </row>
    <row r="624" spans="1:63" ht="21.6" hidden="1" customHeight="1">
      <c r="A624" s="95"/>
      <c r="B624" s="1259"/>
      <c r="C624" s="1259"/>
      <c r="D624" s="354"/>
      <c r="E624" s="354"/>
      <c r="F624" s="354"/>
      <c r="G624" s="354"/>
      <c r="H624" s="354"/>
      <c r="I624" s="354"/>
      <c r="J624" s="354"/>
      <c r="K624" s="354"/>
      <c r="L624" s="354"/>
      <c r="M624" s="354"/>
      <c r="N624" s="354"/>
      <c r="O624" s="354"/>
      <c r="P624" s="19"/>
      <c r="Q624" s="19"/>
      <c r="R624" s="19"/>
      <c r="S624" s="19"/>
      <c r="T624" s="19"/>
      <c r="U624" s="19"/>
      <c r="V624" s="19"/>
      <c r="W624" s="19"/>
      <c r="X624" s="19"/>
      <c r="Y624" s="19"/>
      <c r="Z624" s="19"/>
      <c r="AA624" s="19"/>
      <c r="AB624" s="19"/>
      <c r="AC624" s="202" t="str">
        <f>CONCATENATE(D582," ","TOTAL")</f>
        <v>MISC. EXTERIOR ITEMS TOTAL</v>
      </c>
      <c r="AD624" s="1260">
        <f>SUBTOTAL(9,AD583:AD623)</f>
        <v>0</v>
      </c>
      <c r="AE624" s="1260"/>
      <c r="AF624" s="1260"/>
      <c r="AG624" s="1260">
        <f>SUBTOTAL(9,AG583:AG623)</f>
        <v>0</v>
      </c>
      <c r="AH624" s="1260"/>
      <c r="AI624" s="1260"/>
      <c r="AJ624" s="1260">
        <f>SUBTOTAL(9,AJ583:AJ623)</f>
        <v>0</v>
      </c>
      <c r="AK624" s="1260"/>
      <c r="AL624" s="1260"/>
      <c r="AM624" s="1260">
        <f>SUBTOTAL(9,AM583:AM623)</f>
        <v>0</v>
      </c>
      <c r="AN624" s="1260"/>
      <c r="AO624" s="1260"/>
      <c r="AP624" s="1260"/>
      <c r="AQ624" s="1254">
        <f>SUBTOTAL(9,AQ583:AQ623)</f>
        <v>0</v>
      </c>
      <c r="AR624" s="1254"/>
      <c r="AS624" s="1254"/>
      <c r="AT624" s="1254" t="e">
        <f>SUM(AT580:AT615)</f>
        <v>#REF!</v>
      </c>
      <c r="AV624" s="74" t="str">
        <f t="shared" si="392"/>
        <v>MISC. EXTERIOR ITEMS</v>
      </c>
      <c r="AW624" s="308"/>
      <c r="AX624" s="321"/>
      <c r="AY624" s="321"/>
      <c r="AZ624" s="118"/>
      <c r="BA624" s="52">
        <f>BA582</f>
        <v>0</v>
      </c>
      <c r="BB624" s="52">
        <f>BB582</f>
        <v>0</v>
      </c>
      <c r="BC624" s="52">
        <f>BC582</f>
        <v>0</v>
      </c>
      <c r="BD624" s="52">
        <f>BD582</f>
        <v>0</v>
      </c>
      <c r="BE624" s="52">
        <f>BE582</f>
        <v>0</v>
      </c>
      <c r="BF624" s="52">
        <f>SUM(BF582:BF623)</f>
        <v>0</v>
      </c>
      <c r="BG624" s="28">
        <f>SUM(BG582:BG623)</f>
        <v>0</v>
      </c>
      <c r="BI624" s="52">
        <f>SUM(BI583:BI623)</f>
        <v>0</v>
      </c>
      <c r="BJ624" s="52">
        <f>SUM(BJ583:BJ623)</f>
        <v>0</v>
      </c>
      <c r="BK624" s="28">
        <f>SUM(BK583:BK623)</f>
        <v>0</v>
      </c>
    </row>
    <row r="625" spans="1:63" ht="5.0999999999999996" hidden="1" customHeight="1">
      <c r="A625" s="95"/>
      <c r="B625" s="42"/>
      <c r="C625" s="42"/>
      <c r="D625" s="353"/>
      <c r="E625" s="353"/>
      <c r="F625" s="353"/>
      <c r="G625" s="353"/>
      <c r="H625" s="353"/>
      <c r="I625" s="353"/>
      <c r="J625" s="353"/>
      <c r="K625" s="353"/>
      <c r="L625" s="353"/>
      <c r="M625" s="353"/>
      <c r="N625" s="353"/>
      <c r="O625" s="353"/>
      <c r="P625" s="44"/>
      <c r="Q625" s="44"/>
      <c r="R625" s="44"/>
      <c r="S625" s="44"/>
      <c r="T625" s="44"/>
      <c r="U625" s="45"/>
      <c r="V625" s="45"/>
      <c r="W625" s="45"/>
      <c r="X625" s="45"/>
      <c r="Y625" s="45"/>
      <c r="Z625" s="45"/>
      <c r="AA625" s="45"/>
      <c r="AB625" s="45"/>
      <c r="AC625" s="45"/>
      <c r="AD625" s="46"/>
      <c r="AE625" s="46"/>
      <c r="AF625" s="46"/>
      <c r="AG625" s="46"/>
      <c r="AH625" s="46"/>
      <c r="AI625" s="46"/>
      <c r="AJ625" s="46"/>
      <c r="AK625" s="46"/>
      <c r="AL625" s="46"/>
      <c r="AM625" s="47"/>
      <c r="AN625" s="47"/>
      <c r="AO625" s="47"/>
      <c r="AP625" s="47"/>
      <c r="AQ625" s="295"/>
      <c r="AR625" s="295"/>
      <c r="AS625" s="295"/>
      <c r="AT625" s="295"/>
      <c r="AV625" s="201" t="str">
        <f t="shared" si="392"/>
        <v>MISC. EXTERIOR ITEMS</v>
      </c>
      <c r="AW625" s="322"/>
      <c r="AX625" s="322"/>
      <c r="AY625" s="322"/>
      <c r="AZ625" s="201"/>
      <c r="BA625" s="53">
        <f>BA582</f>
        <v>0</v>
      </c>
      <c r="BB625" s="53">
        <f>BB582</f>
        <v>0</v>
      </c>
      <c r="BC625" s="53">
        <f>BC582</f>
        <v>0</v>
      </c>
      <c r="BD625" s="53">
        <f>BD582</f>
        <v>0</v>
      </c>
      <c r="BE625" s="53">
        <f>BE582</f>
        <v>0</v>
      </c>
      <c r="BF625" s="53"/>
      <c r="BG625" s="53"/>
      <c r="BI625" s="53"/>
      <c r="BJ625" s="53"/>
      <c r="BK625" s="53"/>
    </row>
    <row r="626" spans="1:63" ht="9.6999999999999993" hidden="1" customHeight="1">
      <c r="A626" s="95"/>
      <c r="B626" s="49"/>
      <c r="C626" s="49"/>
      <c r="D626" s="355"/>
      <c r="E626" s="355"/>
      <c r="F626" s="355"/>
      <c r="G626" s="355"/>
      <c r="H626" s="355"/>
      <c r="I626" s="355"/>
      <c r="J626" s="355"/>
      <c r="K626" s="355"/>
      <c r="L626" s="355"/>
      <c r="M626" s="355"/>
      <c r="N626" s="355"/>
      <c r="O626" s="355"/>
      <c r="P626" s="50"/>
      <c r="Q626" s="50"/>
      <c r="R626" s="50"/>
      <c r="S626" s="50"/>
      <c r="T626" s="50"/>
      <c r="U626" s="50"/>
      <c r="V626" s="50"/>
      <c r="W626" s="50"/>
      <c r="X626" s="50"/>
      <c r="Y626" s="50"/>
      <c r="Z626" s="50"/>
      <c r="AA626" s="50"/>
      <c r="AB626" s="50"/>
      <c r="AC626" s="51"/>
      <c r="AD626" s="296"/>
      <c r="AE626" s="296"/>
      <c r="AF626" s="296"/>
      <c r="AG626" s="296"/>
      <c r="AH626" s="296"/>
      <c r="AI626" s="296"/>
      <c r="AJ626" s="296"/>
      <c r="AK626" s="296"/>
      <c r="AL626" s="296"/>
      <c r="AM626" s="296"/>
      <c r="AN626" s="296"/>
      <c r="AO626" s="296"/>
      <c r="AP626" s="296"/>
      <c r="AQ626" s="297"/>
      <c r="AR626" s="297"/>
      <c r="AS626" s="297"/>
      <c r="AT626" s="297"/>
      <c r="AV626" s="203" t="str">
        <f t="shared" si="392"/>
        <v>MISC. EXTERIOR ITEMS</v>
      </c>
      <c r="AW626" s="325"/>
      <c r="AX626" s="344"/>
      <c r="AY626" s="344"/>
      <c r="AZ626" s="203"/>
      <c r="BA626" s="65">
        <f>BA624</f>
        <v>0</v>
      </c>
      <c r="BB626" s="65">
        <f t="shared" ref="BB626:BG626" si="423">BB624</f>
        <v>0</v>
      </c>
      <c r="BC626" s="65">
        <f>BC624</f>
        <v>0</v>
      </c>
      <c r="BD626" s="65">
        <f t="shared" si="423"/>
        <v>0</v>
      </c>
      <c r="BE626" s="65">
        <f t="shared" si="423"/>
        <v>0</v>
      </c>
      <c r="BF626" s="65">
        <f t="shared" si="423"/>
        <v>0</v>
      </c>
      <c r="BG626" s="65">
        <f t="shared" si="423"/>
        <v>0</v>
      </c>
      <c r="BI626" s="65"/>
      <c r="BJ626" s="65"/>
      <c r="BK626" s="65"/>
    </row>
    <row r="627" spans="1:63" ht="23.1" customHeight="1">
      <c r="A627" s="94" t="s">
        <v>665</v>
      </c>
      <c r="B627" s="1261"/>
      <c r="C627" s="1262"/>
      <c r="D627" s="1301" t="str">
        <f>T(Y79)</f>
        <v>FRAMING &amp; DRYWALL</v>
      </c>
      <c r="E627" s="1302"/>
      <c r="F627" s="1302"/>
      <c r="G627" s="1302"/>
      <c r="H627" s="1302"/>
      <c r="I627" s="1302"/>
      <c r="J627" s="1302"/>
      <c r="K627" s="1302"/>
      <c r="L627" s="1302"/>
      <c r="M627" s="1302"/>
      <c r="N627" s="1302"/>
      <c r="O627" s="1303"/>
      <c r="P627" s="1263"/>
      <c r="Q627" s="1263"/>
      <c r="R627" s="1263"/>
      <c r="S627" s="1264"/>
      <c r="T627" s="1265"/>
      <c r="U627" s="1266"/>
      <c r="V627" s="1266"/>
      <c r="W627" s="1266"/>
      <c r="X627" s="1266"/>
      <c r="Y627" s="1266"/>
      <c r="Z627" s="1266"/>
      <c r="AA627" s="1266"/>
      <c r="AB627" s="1266"/>
      <c r="AC627" s="1266"/>
      <c r="AD627" s="1260">
        <f>AD669</f>
        <v>0</v>
      </c>
      <c r="AE627" s="1260"/>
      <c r="AF627" s="1260"/>
      <c r="AG627" s="1260">
        <f>AG669</f>
        <v>0</v>
      </c>
      <c r="AH627" s="1260"/>
      <c r="AI627" s="1260"/>
      <c r="AJ627" s="1260">
        <f>AJ669</f>
        <v>0</v>
      </c>
      <c r="AK627" s="1260"/>
      <c r="AL627" s="1260"/>
      <c r="AM627" s="1260">
        <f>AM669</f>
        <v>0</v>
      </c>
      <c r="AN627" s="1260"/>
      <c r="AO627" s="1260"/>
      <c r="AP627" s="1260"/>
      <c r="AQ627" s="1254">
        <f>AQ669</f>
        <v>0</v>
      </c>
      <c r="AR627" s="1254"/>
      <c r="AS627" s="1254"/>
      <c r="AT627" s="1254" t="e">
        <f>SUM(#REF!)</f>
        <v>#REF!</v>
      </c>
      <c r="AV627" s="74" t="str">
        <f t="shared" ref="AV627:AV671" si="424">$D$627</f>
        <v>FRAMING &amp; DRYWALL</v>
      </c>
      <c r="AW627" s="326"/>
      <c r="AX627" s="326"/>
      <c r="AY627" s="326"/>
      <c r="AZ627" s="327"/>
      <c r="BA627" s="28">
        <f>SUM(BA628:BA667)</f>
        <v>0</v>
      </c>
      <c r="BB627" s="28">
        <f>SUM(BB628:BB667)</f>
        <v>0</v>
      </c>
      <c r="BC627" s="28">
        <f>SUM(BC628:BC667)</f>
        <v>0</v>
      </c>
      <c r="BD627" s="28">
        <f>SUM(BD628:BD667)</f>
        <v>0</v>
      </c>
      <c r="BE627" s="28">
        <f>SUM(BE628:BE667)</f>
        <v>0</v>
      </c>
      <c r="BF627" s="28">
        <f t="shared" ref="BF627:BF647" si="425">AQ627</f>
        <v>0</v>
      </c>
      <c r="BG627" s="28">
        <f t="shared" ref="BG627:BG647" si="426">AM627</f>
        <v>0</v>
      </c>
      <c r="BI627" s="66">
        <f>AD627</f>
        <v>0</v>
      </c>
      <c r="BJ627" s="66">
        <f>AM627</f>
        <v>0</v>
      </c>
      <c r="BK627" s="66">
        <f>BJ627+BI627</f>
        <v>0</v>
      </c>
    </row>
    <row r="628" spans="1:63" hidden="1">
      <c r="A628" s="95"/>
      <c r="B628" s="1239"/>
      <c r="C628" s="1240"/>
      <c r="D628" s="1255" t="s">
        <v>129</v>
      </c>
      <c r="E628" s="1255"/>
      <c r="F628" s="1255"/>
      <c r="G628" s="1255"/>
      <c r="H628" s="1255"/>
      <c r="I628" s="1255"/>
      <c r="J628" s="1255"/>
      <c r="K628" s="1255"/>
      <c r="L628" s="1255"/>
      <c r="M628" s="1255"/>
      <c r="N628" s="1255"/>
      <c r="O628" s="1255"/>
      <c r="P628" s="1242"/>
      <c r="Q628" s="1242"/>
      <c r="R628" s="1243"/>
      <c r="S628" s="1242"/>
      <c r="T628" s="1242"/>
      <c r="U628" s="1244"/>
      <c r="V628" s="1245"/>
      <c r="W628" s="1245"/>
      <c r="X628" s="1245"/>
      <c r="Y628" s="1245"/>
      <c r="Z628" s="1245"/>
      <c r="AA628" s="1246"/>
      <c r="AB628" s="1247"/>
      <c r="AC628" s="1244"/>
      <c r="AD628" s="1248">
        <f t="shared" ref="AD628:AD647" si="427">((P628*U628)-AM628)</f>
        <v>0</v>
      </c>
      <c r="AE628" s="1248"/>
      <c r="AF628" s="1248"/>
      <c r="AG628" s="1248">
        <f>P628*X628*(1+$Y$85)</f>
        <v>0</v>
      </c>
      <c r="AH628" s="1248"/>
      <c r="AI628" s="1248"/>
      <c r="AJ628" s="1248">
        <f t="shared" ref="AJ628:AJ647" si="428">P628*AA628</f>
        <v>0</v>
      </c>
      <c r="AK628" s="1248"/>
      <c r="AL628" s="1248"/>
      <c r="AM628" s="1249">
        <f t="shared" ref="AM628:AM667" si="429">IF($B628="x",$P628*$U628,0)</f>
        <v>0</v>
      </c>
      <c r="AN628" s="1249"/>
      <c r="AO628" s="1249"/>
      <c r="AP628" s="1249"/>
      <c r="AQ628" s="1250">
        <f t="shared" ref="AQ628:AQ647" si="430">SUM(AD628:AL628)</f>
        <v>0</v>
      </c>
      <c r="AR628" s="1250"/>
      <c r="AS628" s="1250"/>
      <c r="AT628" s="1250">
        <f t="shared" ref="AT628:AT647" si="431">SUM(AD628:AL628)</f>
        <v>0</v>
      </c>
      <c r="AV628" s="74" t="str">
        <f t="shared" si="424"/>
        <v>FRAMING &amp; DRYWALL</v>
      </c>
      <c r="AW628" s="307"/>
      <c r="AX628" s="99"/>
      <c r="AY628" s="99"/>
      <c r="AZ628" s="305"/>
      <c r="BA628" s="28">
        <f t="shared" ref="BA628:BA647" si="432">AD628</f>
        <v>0</v>
      </c>
      <c r="BB628" s="28">
        <f>AG628</f>
        <v>0</v>
      </c>
      <c r="BC628" s="28">
        <f>AJ628</f>
        <v>0</v>
      </c>
      <c r="BD628" s="28">
        <f t="shared" ref="BD628:BD647" si="433">IF(B628="x",1,0)</f>
        <v>0</v>
      </c>
      <c r="BE628" s="28">
        <f>SUM(BA628:BC628)</f>
        <v>0</v>
      </c>
      <c r="BF628" s="28">
        <f t="shared" si="425"/>
        <v>0</v>
      </c>
      <c r="BG628" s="28">
        <f t="shared" si="426"/>
        <v>0</v>
      </c>
      <c r="BI628" s="66">
        <f>AD628</f>
        <v>0</v>
      </c>
      <c r="BJ628" s="66">
        <f t="shared" ref="BJ628:BJ647" si="434">AM628</f>
        <v>0</v>
      </c>
      <c r="BK628" s="66">
        <f>BJ628+BI628</f>
        <v>0</v>
      </c>
    </row>
    <row r="629" spans="1:63" hidden="1">
      <c r="A629" s="95"/>
      <c r="B629" s="1239"/>
      <c r="C629" s="1240"/>
      <c r="D629" s="1256" t="s">
        <v>49</v>
      </c>
      <c r="E629" s="1256"/>
      <c r="F629" s="1256"/>
      <c r="G629" s="1256"/>
      <c r="H629" s="1256"/>
      <c r="I629" s="1256"/>
      <c r="J629" s="1256"/>
      <c r="K629" s="1256"/>
      <c r="L629" s="1256"/>
      <c r="M629" s="1256"/>
      <c r="N629" s="1256"/>
      <c r="O629" s="1256"/>
      <c r="P629" s="1242"/>
      <c r="Q629" s="1242"/>
      <c r="R629" s="1243"/>
      <c r="S629" s="1242" t="s">
        <v>1</v>
      </c>
      <c r="T629" s="1242" t="s">
        <v>1</v>
      </c>
      <c r="U629" s="1244"/>
      <c r="V629" s="1245"/>
      <c r="W629" s="1245"/>
      <c r="X629" s="1245"/>
      <c r="Y629" s="1245"/>
      <c r="Z629" s="1245"/>
      <c r="AA629" s="1246">
        <v>750</v>
      </c>
      <c r="AB629" s="1247"/>
      <c r="AC629" s="1244"/>
      <c r="AD629" s="1248">
        <f t="shared" si="427"/>
        <v>0</v>
      </c>
      <c r="AE629" s="1248"/>
      <c r="AF629" s="1248"/>
      <c r="AG629" s="1248">
        <f t="shared" ref="AG629:AG667" si="435">P629*X629*(1+$Y$85)</f>
        <v>0</v>
      </c>
      <c r="AH629" s="1248"/>
      <c r="AI629" s="1248"/>
      <c r="AJ629" s="1248">
        <f t="shared" si="428"/>
        <v>0</v>
      </c>
      <c r="AK629" s="1248"/>
      <c r="AL629" s="1248"/>
      <c r="AM629" s="1249">
        <f t="shared" si="429"/>
        <v>0</v>
      </c>
      <c r="AN629" s="1249"/>
      <c r="AO629" s="1249"/>
      <c r="AP629" s="1249"/>
      <c r="AQ629" s="1250">
        <f t="shared" si="430"/>
        <v>0</v>
      </c>
      <c r="AR629" s="1250"/>
      <c r="AS629" s="1250"/>
      <c r="AT629" s="1250">
        <f t="shared" si="431"/>
        <v>0</v>
      </c>
      <c r="AV629" s="74" t="str">
        <f t="shared" si="424"/>
        <v>FRAMING &amp; DRYWALL</v>
      </c>
      <c r="AW629" s="307"/>
      <c r="AX629" s="99"/>
      <c r="AY629" s="99"/>
      <c r="AZ629" s="305"/>
      <c r="BA629" s="28">
        <f t="shared" si="432"/>
        <v>0</v>
      </c>
      <c r="BB629" s="28">
        <f t="shared" ref="BB629:BB647" si="436">AG629</f>
        <v>0</v>
      </c>
      <c r="BC629" s="28">
        <f t="shared" ref="BC629:BC647" si="437">AJ629</f>
        <v>0</v>
      </c>
      <c r="BD629" s="28">
        <f t="shared" si="433"/>
        <v>0</v>
      </c>
      <c r="BE629" s="28">
        <f t="shared" ref="BE629:BE645" si="438">SUM(BA629:BC629)</f>
        <v>0</v>
      </c>
      <c r="BF629" s="28">
        <f t="shared" si="425"/>
        <v>0</v>
      </c>
      <c r="BG629" s="28">
        <f t="shared" si="426"/>
        <v>0</v>
      </c>
      <c r="BI629" s="66">
        <f t="shared" ref="BI629:BI647" si="439">AD629</f>
        <v>0</v>
      </c>
      <c r="BJ629" s="66">
        <f t="shared" si="434"/>
        <v>0</v>
      </c>
      <c r="BK629" s="66">
        <f t="shared" ref="BK629:BK647" si="440">BJ629+BI629</f>
        <v>0</v>
      </c>
    </row>
    <row r="630" spans="1:63" hidden="1">
      <c r="A630" s="95"/>
      <c r="B630" s="1251"/>
      <c r="C630" s="1251"/>
      <c r="D630" s="1252" t="s">
        <v>261</v>
      </c>
      <c r="E630" s="1252"/>
      <c r="F630" s="1252"/>
      <c r="G630" s="1252"/>
      <c r="H630" s="1252"/>
      <c r="I630" s="1252"/>
      <c r="J630" s="1252"/>
      <c r="K630" s="1252"/>
      <c r="L630" s="1252"/>
      <c r="M630" s="1252"/>
      <c r="N630" s="1252"/>
      <c r="O630" s="1252"/>
      <c r="P630" s="1242"/>
      <c r="Q630" s="1242"/>
      <c r="R630" s="1243"/>
      <c r="S630" s="1242" t="s">
        <v>8</v>
      </c>
      <c r="T630" s="1242" t="s">
        <v>8</v>
      </c>
      <c r="U630" s="1244">
        <v>1</v>
      </c>
      <c r="V630" s="1245"/>
      <c r="W630" s="1245"/>
      <c r="X630" s="1245">
        <v>0.85</v>
      </c>
      <c r="Y630" s="1245"/>
      <c r="Z630" s="1245">
        <v>0.85</v>
      </c>
      <c r="AA630" s="1246"/>
      <c r="AB630" s="1247"/>
      <c r="AC630" s="1244"/>
      <c r="AD630" s="1248">
        <f t="shared" si="427"/>
        <v>0</v>
      </c>
      <c r="AE630" s="1248"/>
      <c r="AF630" s="1248"/>
      <c r="AG630" s="1248">
        <f t="shared" si="435"/>
        <v>0</v>
      </c>
      <c r="AH630" s="1248"/>
      <c r="AI630" s="1248"/>
      <c r="AJ630" s="1248">
        <f t="shared" si="428"/>
        <v>0</v>
      </c>
      <c r="AK630" s="1248"/>
      <c r="AL630" s="1248"/>
      <c r="AM630" s="1249">
        <f t="shared" si="429"/>
        <v>0</v>
      </c>
      <c r="AN630" s="1249"/>
      <c r="AO630" s="1249"/>
      <c r="AP630" s="1249"/>
      <c r="AQ630" s="1250">
        <f t="shared" si="430"/>
        <v>0</v>
      </c>
      <c r="AR630" s="1250"/>
      <c r="AS630" s="1250"/>
      <c r="AT630" s="1250">
        <f t="shared" si="431"/>
        <v>0</v>
      </c>
      <c r="AV630" s="74" t="str">
        <f t="shared" si="424"/>
        <v>FRAMING &amp; DRYWALL</v>
      </c>
      <c r="AW630" s="307"/>
      <c r="AX630" s="99"/>
      <c r="AY630" s="99"/>
      <c r="AZ630" s="305"/>
      <c r="BA630" s="28">
        <f t="shared" si="432"/>
        <v>0</v>
      </c>
      <c r="BB630" s="28">
        <f t="shared" si="436"/>
        <v>0</v>
      </c>
      <c r="BC630" s="28">
        <f t="shared" si="437"/>
        <v>0</v>
      </c>
      <c r="BD630" s="28">
        <f t="shared" si="433"/>
        <v>0</v>
      </c>
      <c r="BE630" s="28">
        <f t="shared" si="438"/>
        <v>0</v>
      </c>
      <c r="BF630" s="28">
        <f t="shared" si="425"/>
        <v>0</v>
      </c>
      <c r="BG630" s="28">
        <f t="shared" si="426"/>
        <v>0</v>
      </c>
      <c r="BI630" s="66">
        <f t="shared" si="439"/>
        <v>0</v>
      </c>
      <c r="BJ630" s="66">
        <f t="shared" si="434"/>
        <v>0</v>
      </c>
      <c r="BK630" s="66">
        <f t="shared" si="440"/>
        <v>0</v>
      </c>
    </row>
    <row r="631" spans="1:63" hidden="1">
      <c r="A631" s="95"/>
      <c r="B631" s="1251"/>
      <c r="C631" s="1251"/>
      <c r="D631" s="1252" t="s">
        <v>268</v>
      </c>
      <c r="E631" s="1252"/>
      <c r="F631" s="1252"/>
      <c r="G631" s="1252"/>
      <c r="H631" s="1252"/>
      <c r="I631" s="1252"/>
      <c r="J631" s="1252"/>
      <c r="K631" s="1252"/>
      <c r="L631" s="1252"/>
      <c r="M631" s="1252"/>
      <c r="N631" s="1252"/>
      <c r="O631" s="1252"/>
      <c r="P631" s="1242"/>
      <c r="Q631" s="1242"/>
      <c r="R631" s="1243"/>
      <c r="S631" s="1242" t="s">
        <v>8</v>
      </c>
      <c r="T631" s="1242" t="s">
        <v>8</v>
      </c>
      <c r="U631" s="1244">
        <v>1</v>
      </c>
      <c r="V631" s="1245"/>
      <c r="W631" s="1245"/>
      <c r="X631" s="1245">
        <v>1.75</v>
      </c>
      <c r="Y631" s="1245"/>
      <c r="Z631" s="1245"/>
      <c r="AA631" s="1246"/>
      <c r="AB631" s="1247"/>
      <c r="AC631" s="1244"/>
      <c r="AD631" s="1248">
        <f t="shared" si="427"/>
        <v>0</v>
      </c>
      <c r="AE631" s="1248"/>
      <c r="AF631" s="1248"/>
      <c r="AG631" s="1248">
        <f t="shared" si="435"/>
        <v>0</v>
      </c>
      <c r="AH631" s="1248"/>
      <c r="AI631" s="1248"/>
      <c r="AJ631" s="1248">
        <f t="shared" si="428"/>
        <v>0</v>
      </c>
      <c r="AK631" s="1248"/>
      <c r="AL631" s="1248"/>
      <c r="AM631" s="1249">
        <f t="shared" si="429"/>
        <v>0</v>
      </c>
      <c r="AN631" s="1249"/>
      <c r="AO631" s="1249"/>
      <c r="AP631" s="1249"/>
      <c r="AQ631" s="1250">
        <f t="shared" si="430"/>
        <v>0</v>
      </c>
      <c r="AR631" s="1250"/>
      <c r="AS631" s="1250"/>
      <c r="AT631" s="1250">
        <f t="shared" si="431"/>
        <v>0</v>
      </c>
      <c r="AV631" s="74" t="str">
        <f t="shared" si="424"/>
        <v>FRAMING &amp; DRYWALL</v>
      </c>
      <c r="AW631" s="307"/>
      <c r="AX631" s="99"/>
      <c r="AY631" s="99"/>
      <c r="AZ631" s="305"/>
      <c r="BA631" s="28">
        <f t="shared" si="432"/>
        <v>0</v>
      </c>
      <c r="BB631" s="28">
        <f t="shared" si="436"/>
        <v>0</v>
      </c>
      <c r="BC631" s="28">
        <f t="shared" si="437"/>
        <v>0</v>
      </c>
      <c r="BD631" s="28">
        <f t="shared" si="433"/>
        <v>0</v>
      </c>
      <c r="BE631" s="28">
        <f t="shared" si="438"/>
        <v>0</v>
      </c>
      <c r="BF631" s="28">
        <f t="shared" si="425"/>
        <v>0</v>
      </c>
      <c r="BG631" s="28">
        <f t="shared" si="426"/>
        <v>0</v>
      </c>
      <c r="BI631" s="66">
        <f t="shared" si="439"/>
        <v>0</v>
      </c>
      <c r="BJ631" s="66">
        <f t="shared" si="434"/>
        <v>0</v>
      </c>
      <c r="BK631" s="66">
        <f t="shared" si="440"/>
        <v>0</v>
      </c>
    </row>
    <row r="632" spans="1:63" hidden="1">
      <c r="A632" s="95"/>
      <c r="B632" s="1239"/>
      <c r="C632" s="1240"/>
      <c r="D632" s="1252" t="s">
        <v>269</v>
      </c>
      <c r="E632" s="1252"/>
      <c r="F632" s="1252"/>
      <c r="G632" s="1252"/>
      <c r="H632" s="1252"/>
      <c r="I632" s="1252"/>
      <c r="J632" s="1252"/>
      <c r="K632" s="1252"/>
      <c r="L632" s="1252"/>
      <c r="M632" s="1252"/>
      <c r="N632" s="1252"/>
      <c r="O632" s="1252"/>
      <c r="P632" s="1242"/>
      <c r="Q632" s="1242"/>
      <c r="R632" s="1243"/>
      <c r="S632" s="1242" t="s">
        <v>8</v>
      </c>
      <c r="T632" s="1242" t="s">
        <v>8</v>
      </c>
      <c r="U632" s="1244">
        <v>1.25</v>
      </c>
      <c r="V632" s="1245"/>
      <c r="W632" s="1245"/>
      <c r="X632" s="1245">
        <v>1.75</v>
      </c>
      <c r="Y632" s="1245"/>
      <c r="Z632" s="1245">
        <v>1.75</v>
      </c>
      <c r="AA632" s="1246"/>
      <c r="AB632" s="1247"/>
      <c r="AC632" s="1244"/>
      <c r="AD632" s="1248">
        <f t="shared" si="427"/>
        <v>0</v>
      </c>
      <c r="AE632" s="1248"/>
      <c r="AF632" s="1248"/>
      <c r="AG632" s="1248">
        <f t="shared" si="435"/>
        <v>0</v>
      </c>
      <c r="AH632" s="1248"/>
      <c r="AI632" s="1248"/>
      <c r="AJ632" s="1248">
        <f t="shared" si="428"/>
        <v>0</v>
      </c>
      <c r="AK632" s="1248"/>
      <c r="AL632" s="1248"/>
      <c r="AM632" s="1249">
        <f t="shared" si="429"/>
        <v>0</v>
      </c>
      <c r="AN632" s="1249"/>
      <c r="AO632" s="1249"/>
      <c r="AP632" s="1249"/>
      <c r="AQ632" s="1250">
        <f t="shared" si="430"/>
        <v>0</v>
      </c>
      <c r="AR632" s="1250"/>
      <c r="AS632" s="1250"/>
      <c r="AT632" s="1250">
        <f t="shared" si="431"/>
        <v>0</v>
      </c>
      <c r="AV632" s="74" t="str">
        <f t="shared" si="424"/>
        <v>FRAMING &amp; DRYWALL</v>
      </c>
      <c r="AW632" s="307"/>
      <c r="AX632" s="99"/>
      <c r="AY632" s="99"/>
      <c r="AZ632" s="305"/>
      <c r="BA632" s="28">
        <f t="shared" si="432"/>
        <v>0</v>
      </c>
      <c r="BB632" s="28">
        <f t="shared" si="436"/>
        <v>0</v>
      </c>
      <c r="BC632" s="28">
        <f t="shared" si="437"/>
        <v>0</v>
      </c>
      <c r="BD632" s="28">
        <f t="shared" si="433"/>
        <v>0</v>
      </c>
      <c r="BE632" s="28">
        <f t="shared" si="438"/>
        <v>0</v>
      </c>
      <c r="BF632" s="28">
        <f t="shared" si="425"/>
        <v>0</v>
      </c>
      <c r="BG632" s="28">
        <f t="shared" si="426"/>
        <v>0</v>
      </c>
      <c r="BI632" s="66">
        <f t="shared" si="439"/>
        <v>0</v>
      </c>
      <c r="BJ632" s="66">
        <f t="shared" si="434"/>
        <v>0</v>
      </c>
      <c r="BK632" s="66">
        <f t="shared" si="440"/>
        <v>0</v>
      </c>
    </row>
    <row r="633" spans="1:63" hidden="1">
      <c r="A633" s="95"/>
      <c r="B633" s="1239"/>
      <c r="C633" s="1240"/>
      <c r="D633" s="1252" t="s">
        <v>260</v>
      </c>
      <c r="E633" s="1252"/>
      <c r="F633" s="1252"/>
      <c r="G633" s="1252"/>
      <c r="H633" s="1252"/>
      <c r="I633" s="1252"/>
      <c r="J633" s="1252"/>
      <c r="K633" s="1252"/>
      <c r="L633" s="1252"/>
      <c r="M633" s="1252"/>
      <c r="N633" s="1252"/>
      <c r="O633" s="1252"/>
      <c r="P633" s="1242"/>
      <c r="Q633" s="1242"/>
      <c r="R633" s="1243"/>
      <c r="S633" s="1242" t="s">
        <v>0</v>
      </c>
      <c r="T633" s="1242" t="s">
        <v>0</v>
      </c>
      <c r="U633" s="1244">
        <v>25</v>
      </c>
      <c r="V633" s="1245"/>
      <c r="W633" s="1245"/>
      <c r="X633" s="1245">
        <v>20</v>
      </c>
      <c r="Y633" s="1245"/>
      <c r="Z633" s="1245">
        <v>20</v>
      </c>
      <c r="AA633" s="1246"/>
      <c r="AB633" s="1247"/>
      <c r="AC633" s="1244"/>
      <c r="AD633" s="1248">
        <f t="shared" si="427"/>
        <v>0</v>
      </c>
      <c r="AE633" s="1248"/>
      <c r="AF633" s="1248"/>
      <c r="AG633" s="1248">
        <f t="shared" si="435"/>
        <v>0</v>
      </c>
      <c r="AH633" s="1248"/>
      <c r="AI633" s="1248"/>
      <c r="AJ633" s="1248">
        <f t="shared" si="428"/>
        <v>0</v>
      </c>
      <c r="AK633" s="1248"/>
      <c r="AL633" s="1248"/>
      <c r="AM633" s="1249">
        <f t="shared" si="429"/>
        <v>0</v>
      </c>
      <c r="AN633" s="1249"/>
      <c r="AO633" s="1249"/>
      <c r="AP633" s="1249"/>
      <c r="AQ633" s="1250">
        <f t="shared" si="430"/>
        <v>0</v>
      </c>
      <c r="AR633" s="1250"/>
      <c r="AS633" s="1250"/>
      <c r="AT633" s="1250">
        <f t="shared" si="431"/>
        <v>0</v>
      </c>
      <c r="AV633" s="74" t="str">
        <f t="shared" si="424"/>
        <v>FRAMING &amp; DRYWALL</v>
      </c>
      <c r="AW633" s="307"/>
      <c r="AX633" s="99"/>
      <c r="AY633" s="99"/>
      <c r="AZ633" s="305"/>
      <c r="BA633" s="28">
        <f t="shared" si="432"/>
        <v>0</v>
      </c>
      <c r="BB633" s="28">
        <f t="shared" si="436"/>
        <v>0</v>
      </c>
      <c r="BC633" s="28">
        <f t="shared" si="437"/>
        <v>0</v>
      </c>
      <c r="BD633" s="28">
        <f t="shared" si="433"/>
        <v>0</v>
      </c>
      <c r="BE633" s="28">
        <f t="shared" si="438"/>
        <v>0</v>
      </c>
      <c r="BF633" s="28">
        <f t="shared" si="425"/>
        <v>0</v>
      </c>
      <c r="BG633" s="28">
        <f t="shared" si="426"/>
        <v>0</v>
      </c>
      <c r="BI633" s="66">
        <f t="shared" si="439"/>
        <v>0</v>
      </c>
      <c r="BJ633" s="66">
        <f t="shared" si="434"/>
        <v>0</v>
      </c>
      <c r="BK633" s="66">
        <f t="shared" si="440"/>
        <v>0</v>
      </c>
    </row>
    <row r="634" spans="1:63" hidden="1">
      <c r="A634" s="95"/>
      <c r="B634" s="1239"/>
      <c r="C634" s="1240"/>
      <c r="D634" s="1252" t="s">
        <v>264</v>
      </c>
      <c r="E634" s="1252"/>
      <c r="F634" s="1252"/>
      <c r="G634" s="1252"/>
      <c r="H634" s="1252"/>
      <c r="I634" s="1252"/>
      <c r="J634" s="1252"/>
      <c r="K634" s="1252"/>
      <c r="L634" s="1252"/>
      <c r="M634" s="1252"/>
      <c r="N634" s="1252"/>
      <c r="O634" s="1252"/>
      <c r="P634" s="1242"/>
      <c r="Q634" s="1242"/>
      <c r="R634" s="1243"/>
      <c r="S634" s="1242" t="s">
        <v>8</v>
      </c>
      <c r="T634" s="1242" t="s">
        <v>8</v>
      </c>
      <c r="U634" s="1244">
        <v>0.75</v>
      </c>
      <c r="V634" s="1245"/>
      <c r="W634" s="1245"/>
      <c r="X634" s="1245">
        <v>0.75</v>
      </c>
      <c r="Y634" s="1245"/>
      <c r="Z634" s="1245">
        <v>0.75</v>
      </c>
      <c r="AA634" s="1246"/>
      <c r="AB634" s="1247"/>
      <c r="AC634" s="1244"/>
      <c r="AD634" s="1248">
        <f t="shared" si="427"/>
        <v>0</v>
      </c>
      <c r="AE634" s="1248"/>
      <c r="AF634" s="1248"/>
      <c r="AG634" s="1248">
        <f t="shared" si="435"/>
        <v>0</v>
      </c>
      <c r="AH634" s="1248"/>
      <c r="AI634" s="1248"/>
      <c r="AJ634" s="1248">
        <f t="shared" si="428"/>
        <v>0</v>
      </c>
      <c r="AK634" s="1248"/>
      <c r="AL634" s="1248"/>
      <c r="AM634" s="1249">
        <f t="shared" si="429"/>
        <v>0</v>
      </c>
      <c r="AN634" s="1249"/>
      <c r="AO634" s="1249"/>
      <c r="AP634" s="1249"/>
      <c r="AQ634" s="1250">
        <f t="shared" si="430"/>
        <v>0</v>
      </c>
      <c r="AR634" s="1250"/>
      <c r="AS634" s="1250"/>
      <c r="AT634" s="1250">
        <f t="shared" si="431"/>
        <v>0</v>
      </c>
      <c r="AV634" s="74" t="str">
        <f t="shared" si="424"/>
        <v>FRAMING &amp; DRYWALL</v>
      </c>
      <c r="AW634" s="307"/>
      <c r="AX634" s="99"/>
      <c r="AY634" s="99"/>
      <c r="AZ634" s="305"/>
      <c r="BA634" s="28">
        <f t="shared" si="432"/>
        <v>0</v>
      </c>
      <c r="BB634" s="28">
        <f t="shared" si="436"/>
        <v>0</v>
      </c>
      <c r="BC634" s="28">
        <f t="shared" si="437"/>
        <v>0</v>
      </c>
      <c r="BD634" s="28">
        <f t="shared" si="433"/>
        <v>0</v>
      </c>
      <c r="BE634" s="28">
        <f t="shared" si="438"/>
        <v>0</v>
      </c>
      <c r="BF634" s="28">
        <f t="shared" si="425"/>
        <v>0</v>
      </c>
      <c r="BG634" s="28">
        <f t="shared" si="426"/>
        <v>0</v>
      </c>
      <c r="BI634" s="66">
        <f t="shared" si="439"/>
        <v>0</v>
      </c>
      <c r="BJ634" s="66">
        <f t="shared" si="434"/>
        <v>0</v>
      </c>
      <c r="BK634" s="66">
        <f t="shared" si="440"/>
        <v>0</v>
      </c>
    </row>
    <row r="635" spans="1:63" hidden="1">
      <c r="A635" s="95"/>
      <c r="B635" s="1251"/>
      <c r="C635" s="1251"/>
      <c r="D635" s="1252" t="s">
        <v>263</v>
      </c>
      <c r="E635" s="1252"/>
      <c r="F635" s="1252"/>
      <c r="G635" s="1252"/>
      <c r="H635" s="1252"/>
      <c r="I635" s="1252"/>
      <c r="J635" s="1252"/>
      <c r="K635" s="1252"/>
      <c r="L635" s="1252"/>
      <c r="M635" s="1252"/>
      <c r="N635" s="1252"/>
      <c r="O635" s="1252"/>
      <c r="P635" s="1242"/>
      <c r="Q635" s="1242"/>
      <c r="R635" s="1243"/>
      <c r="S635" s="1242" t="s">
        <v>8</v>
      </c>
      <c r="T635" s="1242" t="s">
        <v>8</v>
      </c>
      <c r="U635" s="1244">
        <v>1.25</v>
      </c>
      <c r="V635" s="1245"/>
      <c r="W635" s="1245"/>
      <c r="X635" s="1245">
        <v>1</v>
      </c>
      <c r="Y635" s="1245"/>
      <c r="Z635" s="1245">
        <v>1</v>
      </c>
      <c r="AA635" s="1246"/>
      <c r="AB635" s="1247"/>
      <c r="AC635" s="1244"/>
      <c r="AD635" s="1248">
        <f t="shared" si="427"/>
        <v>0</v>
      </c>
      <c r="AE635" s="1248"/>
      <c r="AF635" s="1248"/>
      <c r="AG635" s="1248">
        <f t="shared" si="435"/>
        <v>0</v>
      </c>
      <c r="AH635" s="1248"/>
      <c r="AI635" s="1248"/>
      <c r="AJ635" s="1248">
        <f t="shared" si="428"/>
        <v>0</v>
      </c>
      <c r="AK635" s="1248"/>
      <c r="AL635" s="1248"/>
      <c r="AM635" s="1249">
        <f t="shared" si="429"/>
        <v>0</v>
      </c>
      <c r="AN635" s="1249"/>
      <c r="AO635" s="1249"/>
      <c r="AP635" s="1249"/>
      <c r="AQ635" s="1250">
        <f t="shared" si="430"/>
        <v>0</v>
      </c>
      <c r="AR635" s="1250"/>
      <c r="AS635" s="1250"/>
      <c r="AT635" s="1250">
        <f t="shared" si="431"/>
        <v>0</v>
      </c>
      <c r="AV635" s="74" t="str">
        <f t="shared" si="424"/>
        <v>FRAMING &amp; DRYWALL</v>
      </c>
      <c r="AW635" s="307"/>
      <c r="AX635" s="99"/>
      <c r="AY635" s="99"/>
      <c r="AZ635" s="305"/>
      <c r="BA635" s="28">
        <f t="shared" si="432"/>
        <v>0</v>
      </c>
      <c r="BB635" s="28">
        <f t="shared" si="436"/>
        <v>0</v>
      </c>
      <c r="BC635" s="28">
        <f t="shared" si="437"/>
        <v>0</v>
      </c>
      <c r="BD635" s="28">
        <f t="shared" si="433"/>
        <v>0</v>
      </c>
      <c r="BE635" s="28">
        <f t="shared" si="438"/>
        <v>0</v>
      </c>
      <c r="BF635" s="28">
        <f t="shared" si="425"/>
        <v>0</v>
      </c>
      <c r="BG635" s="28">
        <f t="shared" si="426"/>
        <v>0</v>
      </c>
      <c r="BI635" s="66">
        <f t="shared" si="439"/>
        <v>0</v>
      </c>
      <c r="BJ635" s="66">
        <f t="shared" si="434"/>
        <v>0</v>
      </c>
      <c r="BK635" s="66">
        <f t="shared" si="440"/>
        <v>0</v>
      </c>
    </row>
    <row r="636" spans="1:63" hidden="1">
      <c r="A636" s="95"/>
      <c r="B636" s="1251"/>
      <c r="C636" s="1251"/>
      <c r="D636" s="1252" t="s">
        <v>262</v>
      </c>
      <c r="E636" s="1252"/>
      <c r="F636" s="1252"/>
      <c r="G636" s="1252"/>
      <c r="H636" s="1252"/>
      <c r="I636" s="1252"/>
      <c r="J636" s="1252"/>
      <c r="K636" s="1252"/>
      <c r="L636" s="1252"/>
      <c r="M636" s="1252"/>
      <c r="N636" s="1252"/>
      <c r="O636" s="1252"/>
      <c r="P636" s="1242"/>
      <c r="Q636" s="1242"/>
      <c r="R636" s="1243"/>
      <c r="S636" s="1242" t="s">
        <v>0</v>
      </c>
      <c r="T636" s="1242" t="s">
        <v>0</v>
      </c>
      <c r="U636" s="1244">
        <v>750</v>
      </c>
      <c r="V636" s="1245"/>
      <c r="W636" s="1245"/>
      <c r="X636" s="1245">
        <v>250</v>
      </c>
      <c r="Y636" s="1245"/>
      <c r="Z636" s="1245">
        <v>250</v>
      </c>
      <c r="AA636" s="1246"/>
      <c r="AB636" s="1247"/>
      <c r="AC636" s="1244"/>
      <c r="AD636" s="1248">
        <f t="shared" si="427"/>
        <v>0</v>
      </c>
      <c r="AE636" s="1248"/>
      <c r="AF636" s="1248"/>
      <c r="AG636" s="1248">
        <f t="shared" si="435"/>
        <v>0</v>
      </c>
      <c r="AH636" s="1248"/>
      <c r="AI636" s="1248"/>
      <c r="AJ636" s="1248">
        <f t="shared" si="428"/>
        <v>0</v>
      </c>
      <c r="AK636" s="1248"/>
      <c r="AL636" s="1248"/>
      <c r="AM636" s="1249">
        <f t="shared" si="429"/>
        <v>0</v>
      </c>
      <c r="AN636" s="1249"/>
      <c r="AO636" s="1249"/>
      <c r="AP636" s="1249"/>
      <c r="AQ636" s="1250">
        <f t="shared" si="430"/>
        <v>0</v>
      </c>
      <c r="AR636" s="1250"/>
      <c r="AS636" s="1250"/>
      <c r="AT636" s="1250">
        <f t="shared" si="431"/>
        <v>0</v>
      </c>
      <c r="AV636" s="74" t="str">
        <f t="shared" si="424"/>
        <v>FRAMING &amp; DRYWALL</v>
      </c>
      <c r="AW636" s="307"/>
      <c r="AX636" s="99"/>
      <c r="AY636" s="99"/>
      <c r="AZ636" s="305"/>
      <c r="BA636" s="28">
        <f t="shared" si="432"/>
        <v>0</v>
      </c>
      <c r="BB636" s="28">
        <f t="shared" si="436"/>
        <v>0</v>
      </c>
      <c r="BC636" s="28">
        <f t="shared" si="437"/>
        <v>0</v>
      </c>
      <c r="BD636" s="28">
        <f t="shared" si="433"/>
        <v>0</v>
      </c>
      <c r="BE636" s="28">
        <f t="shared" si="438"/>
        <v>0</v>
      </c>
      <c r="BF636" s="28">
        <f t="shared" si="425"/>
        <v>0</v>
      </c>
      <c r="BG636" s="28">
        <f t="shared" si="426"/>
        <v>0</v>
      </c>
      <c r="BI636" s="66">
        <f t="shared" si="439"/>
        <v>0</v>
      </c>
      <c r="BJ636" s="66">
        <f t="shared" si="434"/>
        <v>0</v>
      </c>
      <c r="BK636" s="66">
        <f t="shared" si="440"/>
        <v>0</v>
      </c>
    </row>
    <row r="637" spans="1:63" hidden="1">
      <c r="A637" s="95"/>
      <c r="B637" s="1239"/>
      <c r="C637" s="1240"/>
      <c r="D637" s="1255" t="s">
        <v>14</v>
      </c>
      <c r="E637" s="1255"/>
      <c r="F637" s="1255"/>
      <c r="G637" s="1255"/>
      <c r="H637" s="1255"/>
      <c r="I637" s="1255"/>
      <c r="J637" s="1255"/>
      <c r="K637" s="1255"/>
      <c r="L637" s="1255"/>
      <c r="M637" s="1255"/>
      <c r="N637" s="1255"/>
      <c r="O637" s="1255"/>
      <c r="P637" s="1242"/>
      <c r="Q637" s="1242"/>
      <c r="R637" s="1243"/>
      <c r="S637" s="1242"/>
      <c r="T637" s="1242"/>
      <c r="U637" s="1244"/>
      <c r="V637" s="1245"/>
      <c r="W637" s="1245"/>
      <c r="X637" s="1245"/>
      <c r="Y637" s="1245"/>
      <c r="Z637" s="1245"/>
      <c r="AA637" s="1246"/>
      <c r="AB637" s="1247"/>
      <c r="AC637" s="1244"/>
      <c r="AD637" s="1248">
        <f t="shared" si="427"/>
        <v>0</v>
      </c>
      <c r="AE637" s="1248"/>
      <c r="AF637" s="1248"/>
      <c r="AG637" s="1248">
        <f t="shared" si="435"/>
        <v>0</v>
      </c>
      <c r="AH637" s="1248"/>
      <c r="AI637" s="1248"/>
      <c r="AJ637" s="1248">
        <f t="shared" si="428"/>
        <v>0</v>
      </c>
      <c r="AK637" s="1248"/>
      <c r="AL637" s="1248"/>
      <c r="AM637" s="1249">
        <f t="shared" si="429"/>
        <v>0</v>
      </c>
      <c r="AN637" s="1249"/>
      <c r="AO637" s="1249"/>
      <c r="AP637" s="1249"/>
      <c r="AQ637" s="1250">
        <f t="shared" si="430"/>
        <v>0</v>
      </c>
      <c r="AR637" s="1250"/>
      <c r="AS637" s="1250"/>
      <c r="AT637" s="1250">
        <f t="shared" si="431"/>
        <v>0</v>
      </c>
      <c r="AV637" s="74" t="str">
        <f t="shared" si="424"/>
        <v>FRAMING &amp; DRYWALL</v>
      </c>
      <c r="AW637" s="307"/>
      <c r="AX637" s="99"/>
      <c r="AY637" s="99"/>
      <c r="AZ637" s="305"/>
      <c r="BA637" s="28">
        <f t="shared" si="432"/>
        <v>0</v>
      </c>
      <c r="BB637" s="28">
        <f t="shared" si="436"/>
        <v>0</v>
      </c>
      <c r="BC637" s="28">
        <f t="shared" si="437"/>
        <v>0</v>
      </c>
      <c r="BD637" s="28">
        <f t="shared" si="433"/>
        <v>0</v>
      </c>
      <c r="BE637" s="28">
        <f t="shared" si="438"/>
        <v>0</v>
      </c>
      <c r="BF637" s="28">
        <f t="shared" si="425"/>
        <v>0</v>
      </c>
      <c r="BG637" s="28">
        <f t="shared" si="426"/>
        <v>0</v>
      </c>
      <c r="BI637" s="66">
        <f t="shared" si="439"/>
        <v>0</v>
      </c>
      <c r="BJ637" s="66">
        <f t="shared" si="434"/>
        <v>0</v>
      </c>
      <c r="BK637" s="66">
        <f t="shared" si="440"/>
        <v>0</v>
      </c>
    </row>
    <row r="638" spans="1:63" hidden="1">
      <c r="A638" s="95"/>
      <c r="B638" s="1251"/>
      <c r="C638" s="1251"/>
      <c r="D638" s="1256" t="s">
        <v>50</v>
      </c>
      <c r="E638" s="1256"/>
      <c r="F638" s="1256"/>
      <c r="G638" s="1256"/>
      <c r="H638" s="1256"/>
      <c r="I638" s="1256"/>
      <c r="J638" s="1256"/>
      <c r="K638" s="1256"/>
      <c r="L638" s="1256"/>
      <c r="M638" s="1256"/>
      <c r="N638" s="1256"/>
      <c r="O638" s="1256"/>
      <c r="P638" s="1242"/>
      <c r="Q638" s="1242"/>
      <c r="R638" s="1243"/>
      <c r="S638" s="1242" t="s">
        <v>1</v>
      </c>
      <c r="T638" s="1242" t="s">
        <v>1</v>
      </c>
      <c r="U638" s="1244"/>
      <c r="V638" s="1245"/>
      <c r="W638" s="1245"/>
      <c r="X638" s="1245"/>
      <c r="Y638" s="1245"/>
      <c r="Z638" s="1245"/>
      <c r="AA638" s="1246"/>
      <c r="AB638" s="1247"/>
      <c r="AC638" s="1244"/>
      <c r="AD638" s="1248">
        <f t="shared" si="427"/>
        <v>0</v>
      </c>
      <c r="AE638" s="1248"/>
      <c r="AF638" s="1248"/>
      <c r="AG638" s="1248">
        <f t="shared" si="435"/>
        <v>0</v>
      </c>
      <c r="AH638" s="1248"/>
      <c r="AI638" s="1248"/>
      <c r="AJ638" s="1248">
        <f t="shared" si="428"/>
        <v>0</v>
      </c>
      <c r="AK638" s="1248"/>
      <c r="AL638" s="1248"/>
      <c r="AM638" s="1249">
        <f t="shared" si="429"/>
        <v>0</v>
      </c>
      <c r="AN638" s="1249"/>
      <c r="AO638" s="1249"/>
      <c r="AP638" s="1249"/>
      <c r="AQ638" s="1250">
        <f t="shared" si="430"/>
        <v>0</v>
      </c>
      <c r="AR638" s="1250"/>
      <c r="AS638" s="1250"/>
      <c r="AT638" s="1250">
        <f t="shared" si="431"/>
        <v>0</v>
      </c>
      <c r="AV638" s="74" t="str">
        <f t="shared" si="424"/>
        <v>FRAMING &amp; DRYWALL</v>
      </c>
      <c r="AW638" s="307"/>
      <c r="AX638" s="99"/>
      <c r="AY638" s="99"/>
      <c r="AZ638" s="305"/>
      <c r="BA638" s="28">
        <f t="shared" si="432"/>
        <v>0</v>
      </c>
      <c r="BB638" s="28">
        <f t="shared" si="436"/>
        <v>0</v>
      </c>
      <c r="BC638" s="28">
        <f t="shared" si="437"/>
        <v>0</v>
      </c>
      <c r="BD638" s="28">
        <f t="shared" si="433"/>
        <v>0</v>
      </c>
      <c r="BE638" s="28">
        <f t="shared" si="438"/>
        <v>0</v>
      </c>
      <c r="BF638" s="28">
        <f t="shared" si="425"/>
        <v>0</v>
      </c>
      <c r="BG638" s="28">
        <f t="shared" si="426"/>
        <v>0</v>
      </c>
      <c r="BI638" s="66">
        <f t="shared" si="439"/>
        <v>0</v>
      </c>
      <c r="BJ638" s="66">
        <f t="shared" si="434"/>
        <v>0</v>
      </c>
      <c r="BK638" s="66">
        <f t="shared" si="440"/>
        <v>0</v>
      </c>
    </row>
    <row r="639" spans="1:63" hidden="1">
      <c r="A639" s="95"/>
      <c r="B639" s="1239"/>
      <c r="C639" s="1240"/>
      <c r="D639" s="1252" t="s">
        <v>265</v>
      </c>
      <c r="E639" s="1252"/>
      <c r="F639" s="1252"/>
      <c r="G639" s="1252"/>
      <c r="H639" s="1252"/>
      <c r="I639" s="1252"/>
      <c r="J639" s="1252"/>
      <c r="K639" s="1252"/>
      <c r="L639" s="1252"/>
      <c r="M639" s="1252"/>
      <c r="N639" s="1252"/>
      <c r="O639" s="1252"/>
      <c r="P639" s="1242"/>
      <c r="Q639" s="1242"/>
      <c r="R639" s="1243"/>
      <c r="S639" s="1242" t="s">
        <v>8</v>
      </c>
      <c r="T639" s="1242" t="s">
        <v>8</v>
      </c>
      <c r="U639" s="1244">
        <v>0.5</v>
      </c>
      <c r="V639" s="1245"/>
      <c r="W639" s="1245"/>
      <c r="X639" s="1245">
        <v>0.5</v>
      </c>
      <c r="Y639" s="1245"/>
      <c r="Z639" s="1245">
        <v>0.5</v>
      </c>
      <c r="AA639" s="1246"/>
      <c r="AB639" s="1247"/>
      <c r="AC639" s="1244"/>
      <c r="AD639" s="1248">
        <f t="shared" si="427"/>
        <v>0</v>
      </c>
      <c r="AE639" s="1248"/>
      <c r="AF639" s="1248"/>
      <c r="AG639" s="1248">
        <f t="shared" si="435"/>
        <v>0</v>
      </c>
      <c r="AH639" s="1248"/>
      <c r="AI639" s="1248"/>
      <c r="AJ639" s="1248">
        <f t="shared" si="428"/>
        <v>0</v>
      </c>
      <c r="AK639" s="1248"/>
      <c r="AL639" s="1248"/>
      <c r="AM639" s="1249">
        <f t="shared" si="429"/>
        <v>0</v>
      </c>
      <c r="AN639" s="1249"/>
      <c r="AO639" s="1249"/>
      <c r="AP639" s="1249"/>
      <c r="AQ639" s="1250">
        <f t="shared" si="430"/>
        <v>0</v>
      </c>
      <c r="AR639" s="1250"/>
      <c r="AS639" s="1250"/>
      <c r="AT639" s="1250">
        <f t="shared" si="431"/>
        <v>0</v>
      </c>
      <c r="AV639" s="74" t="str">
        <f t="shared" si="424"/>
        <v>FRAMING &amp; DRYWALL</v>
      </c>
      <c r="AW639" s="307"/>
      <c r="AX639" s="99"/>
      <c r="AY639" s="99"/>
      <c r="AZ639" s="305"/>
      <c r="BA639" s="28">
        <f t="shared" si="432"/>
        <v>0</v>
      </c>
      <c r="BB639" s="28">
        <f t="shared" si="436"/>
        <v>0</v>
      </c>
      <c r="BC639" s="28">
        <f t="shared" si="437"/>
        <v>0</v>
      </c>
      <c r="BD639" s="28">
        <f t="shared" si="433"/>
        <v>0</v>
      </c>
      <c r="BE639" s="28">
        <f t="shared" si="438"/>
        <v>0</v>
      </c>
      <c r="BF639" s="28">
        <f t="shared" si="425"/>
        <v>0</v>
      </c>
      <c r="BG639" s="28">
        <f t="shared" si="426"/>
        <v>0</v>
      </c>
      <c r="BI639" s="66">
        <f t="shared" si="439"/>
        <v>0</v>
      </c>
      <c r="BJ639" s="66">
        <f t="shared" si="434"/>
        <v>0</v>
      </c>
      <c r="BK639" s="66">
        <f t="shared" si="440"/>
        <v>0</v>
      </c>
    </row>
    <row r="640" spans="1:63" hidden="1">
      <c r="A640" s="95"/>
      <c r="B640" s="1239"/>
      <c r="C640" s="1240"/>
      <c r="D640" s="1252" t="s">
        <v>266</v>
      </c>
      <c r="E640" s="1252"/>
      <c r="F640" s="1252"/>
      <c r="G640" s="1252"/>
      <c r="H640" s="1252"/>
      <c r="I640" s="1252"/>
      <c r="J640" s="1252"/>
      <c r="K640" s="1252"/>
      <c r="L640" s="1252"/>
      <c r="M640" s="1252"/>
      <c r="N640" s="1252"/>
      <c r="O640" s="1252"/>
      <c r="P640" s="1242"/>
      <c r="Q640" s="1242"/>
      <c r="R640" s="1243"/>
      <c r="S640" s="1242" t="s">
        <v>8</v>
      </c>
      <c r="T640" s="1242" t="s">
        <v>8</v>
      </c>
      <c r="U640" s="1244">
        <v>0.75</v>
      </c>
      <c r="V640" s="1245"/>
      <c r="W640" s="1245"/>
      <c r="X640" s="1245">
        <v>0.5</v>
      </c>
      <c r="Y640" s="1245"/>
      <c r="Z640" s="1245">
        <v>0.5</v>
      </c>
      <c r="AA640" s="1246"/>
      <c r="AB640" s="1247"/>
      <c r="AC640" s="1244"/>
      <c r="AD640" s="1248">
        <f t="shared" si="427"/>
        <v>0</v>
      </c>
      <c r="AE640" s="1248"/>
      <c r="AF640" s="1248"/>
      <c r="AG640" s="1248">
        <f t="shared" si="435"/>
        <v>0</v>
      </c>
      <c r="AH640" s="1248"/>
      <c r="AI640" s="1248"/>
      <c r="AJ640" s="1248">
        <f t="shared" si="428"/>
        <v>0</v>
      </c>
      <c r="AK640" s="1248"/>
      <c r="AL640" s="1248"/>
      <c r="AM640" s="1249">
        <f t="shared" si="429"/>
        <v>0</v>
      </c>
      <c r="AN640" s="1249"/>
      <c r="AO640" s="1249"/>
      <c r="AP640" s="1249"/>
      <c r="AQ640" s="1250">
        <f t="shared" si="430"/>
        <v>0</v>
      </c>
      <c r="AR640" s="1250"/>
      <c r="AS640" s="1250"/>
      <c r="AT640" s="1250">
        <f t="shared" si="431"/>
        <v>0</v>
      </c>
      <c r="AV640" s="74" t="str">
        <f t="shared" si="424"/>
        <v>FRAMING &amp; DRYWALL</v>
      </c>
      <c r="AW640" s="307"/>
      <c r="AX640" s="99"/>
      <c r="AY640" s="99"/>
      <c r="AZ640" s="305"/>
      <c r="BA640" s="28">
        <f t="shared" si="432"/>
        <v>0</v>
      </c>
      <c r="BB640" s="28">
        <f t="shared" si="436"/>
        <v>0</v>
      </c>
      <c r="BC640" s="28">
        <f t="shared" si="437"/>
        <v>0</v>
      </c>
      <c r="BD640" s="28">
        <f t="shared" si="433"/>
        <v>0</v>
      </c>
      <c r="BE640" s="28">
        <f t="shared" si="438"/>
        <v>0</v>
      </c>
      <c r="BF640" s="28">
        <f t="shared" si="425"/>
        <v>0</v>
      </c>
      <c r="BG640" s="28">
        <f t="shared" si="426"/>
        <v>0</v>
      </c>
      <c r="BI640" s="66">
        <f t="shared" si="439"/>
        <v>0</v>
      </c>
      <c r="BJ640" s="66">
        <f t="shared" si="434"/>
        <v>0</v>
      </c>
      <c r="BK640" s="66">
        <f t="shared" si="440"/>
        <v>0</v>
      </c>
    </row>
    <row r="641" spans="1:63" hidden="1">
      <c r="A641" s="95"/>
      <c r="B641" s="1251"/>
      <c r="C641" s="1251"/>
      <c r="D641" s="1252" t="s">
        <v>267</v>
      </c>
      <c r="E641" s="1252"/>
      <c r="F641" s="1252"/>
      <c r="G641" s="1252"/>
      <c r="H641" s="1252"/>
      <c r="I641" s="1252"/>
      <c r="J641" s="1252"/>
      <c r="K641" s="1252"/>
      <c r="L641" s="1252"/>
      <c r="M641" s="1252"/>
      <c r="N641" s="1252"/>
      <c r="O641" s="1252"/>
      <c r="P641" s="1242"/>
      <c r="Q641" s="1242"/>
      <c r="R641" s="1243"/>
      <c r="S641" s="1242" t="s">
        <v>8</v>
      </c>
      <c r="T641" s="1242" t="s">
        <v>8</v>
      </c>
      <c r="U641" s="1244">
        <v>0.5</v>
      </c>
      <c r="V641" s="1245"/>
      <c r="W641" s="1245"/>
      <c r="X641" s="1245">
        <v>0.3</v>
      </c>
      <c r="Y641" s="1245"/>
      <c r="Z641" s="1245">
        <v>0.3</v>
      </c>
      <c r="AA641" s="1246"/>
      <c r="AB641" s="1247"/>
      <c r="AC641" s="1244"/>
      <c r="AD641" s="1248">
        <f t="shared" si="427"/>
        <v>0</v>
      </c>
      <c r="AE641" s="1248"/>
      <c r="AF641" s="1248"/>
      <c r="AG641" s="1248">
        <f t="shared" si="435"/>
        <v>0</v>
      </c>
      <c r="AH641" s="1248"/>
      <c r="AI641" s="1248"/>
      <c r="AJ641" s="1248">
        <f t="shared" si="428"/>
        <v>0</v>
      </c>
      <c r="AK641" s="1248"/>
      <c r="AL641" s="1248"/>
      <c r="AM641" s="1249">
        <f t="shared" si="429"/>
        <v>0</v>
      </c>
      <c r="AN641" s="1249"/>
      <c r="AO641" s="1249"/>
      <c r="AP641" s="1249"/>
      <c r="AQ641" s="1250">
        <f t="shared" si="430"/>
        <v>0</v>
      </c>
      <c r="AR641" s="1250"/>
      <c r="AS641" s="1250"/>
      <c r="AT641" s="1250">
        <f t="shared" si="431"/>
        <v>0</v>
      </c>
      <c r="AV641" s="74" t="str">
        <f t="shared" si="424"/>
        <v>FRAMING &amp; DRYWALL</v>
      </c>
      <c r="AW641" s="307"/>
      <c r="AX641" s="99"/>
      <c r="AY641" s="99"/>
      <c r="AZ641" s="305"/>
      <c r="BA641" s="28">
        <f t="shared" si="432"/>
        <v>0</v>
      </c>
      <c r="BB641" s="28">
        <f t="shared" si="436"/>
        <v>0</v>
      </c>
      <c r="BC641" s="28">
        <f t="shared" si="437"/>
        <v>0</v>
      </c>
      <c r="BD641" s="28">
        <f t="shared" si="433"/>
        <v>0</v>
      </c>
      <c r="BE641" s="28">
        <f t="shared" si="438"/>
        <v>0</v>
      </c>
      <c r="BF641" s="28">
        <f t="shared" si="425"/>
        <v>0</v>
      </c>
      <c r="BG641" s="28">
        <f t="shared" si="426"/>
        <v>0</v>
      </c>
      <c r="BI641" s="66">
        <f t="shared" si="439"/>
        <v>0</v>
      </c>
      <c r="BJ641" s="66">
        <f t="shared" si="434"/>
        <v>0</v>
      </c>
      <c r="BK641" s="66">
        <f t="shared" si="440"/>
        <v>0</v>
      </c>
    </row>
    <row r="642" spans="1:63" hidden="1">
      <c r="A642" s="95"/>
      <c r="B642" s="1239"/>
      <c r="C642" s="1240"/>
      <c r="D642" s="1255" t="s">
        <v>15</v>
      </c>
      <c r="E642" s="1255"/>
      <c r="F642" s="1255"/>
      <c r="G642" s="1255"/>
      <c r="H642" s="1255"/>
      <c r="I642" s="1255"/>
      <c r="J642" s="1255"/>
      <c r="K642" s="1255"/>
      <c r="L642" s="1255"/>
      <c r="M642" s="1255"/>
      <c r="N642" s="1255"/>
      <c r="O642" s="1255"/>
      <c r="P642" s="1242"/>
      <c r="Q642" s="1242"/>
      <c r="R642" s="1243"/>
      <c r="S642" s="1242"/>
      <c r="T642" s="1242"/>
      <c r="U642" s="1244"/>
      <c r="V642" s="1245"/>
      <c r="W642" s="1245"/>
      <c r="X642" s="1245"/>
      <c r="Y642" s="1245"/>
      <c r="Z642" s="1245"/>
      <c r="AA642" s="1246"/>
      <c r="AB642" s="1247"/>
      <c r="AC642" s="1244"/>
      <c r="AD642" s="1248">
        <f t="shared" si="427"/>
        <v>0</v>
      </c>
      <c r="AE642" s="1248"/>
      <c r="AF642" s="1248"/>
      <c r="AG642" s="1248">
        <f t="shared" si="435"/>
        <v>0</v>
      </c>
      <c r="AH642" s="1248"/>
      <c r="AI642" s="1248"/>
      <c r="AJ642" s="1248">
        <f t="shared" si="428"/>
        <v>0</v>
      </c>
      <c r="AK642" s="1248"/>
      <c r="AL642" s="1248"/>
      <c r="AM642" s="1249">
        <f t="shared" si="429"/>
        <v>0</v>
      </c>
      <c r="AN642" s="1249"/>
      <c r="AO642" s="1249"/>
      <c r="AP642" s="1249"/>
      <c r="AQ642" s="1250">
        <f t="shared" si="430"/>
        <v>0</v>
      </c>
      <c r="AR642" s="1250"/>
      <c r="AS642" s="1250"/>
      <c r="AT642" s="1250">
        <f t="shared" si="431"/>
        <v>0</v>
      </c>
      <c r="AV642" s="74" t="str">
        <f t="shared" si="424"/>
        <v>FRAMING &amp; DRYWALL</v>
      </c>
      <c r="AW642" s="307"/>
      <c r="AX642" s="99"/>
      <c r="AY642" s="99"/>
      <c r="AZ642" s="305"/>
      <c r="BA642" s="28">
        <f t="shared" si="432"/>
        <v>0</v>
      </c>
      <c r="BB642" s="28">
        <f t="shared" si="436"/>
        <v>0</v>
      </c>
      <c r="BC642" s="28">
        <f t="shared" si="437"/>
        <v>0</v>
      </c>
      <c r="BD642" s="28">
        <f t="shared" si="433"/>
        <v>0</v>
      </c>
      <c r="BE642" s="28">
        <f t="shared" si="438"/>
        <v>0</v>
      </c>
      <c r="BF642" s="28">
        <f t="shared" si="425"/>
        <v>0</v>
      </c>
      <c r="BG642" s="28">
        <f t="shared" si="426"/>
        <v>0</v>
      </c>
      <c r="BI642" s="66">
        <f t="shared" si="439"/>
        <v>0</v>
      </c>
      <c r="BJ642" s="66">
        <f t="shared" si="434"/>
        <v>0</v>
      </c>
      <c r="BK642" s="66">
        <f t="shared" si="440"/>
        <v>0</v>
      </c>
    </row>
    <row r="643" spans="1:63" hidden="1">
      <c r="A643" s="95"/>
      <c r="B643" s="1239"/>
      <c r="C643" s="1240"/>
      <c r="D643" s="1256" t="s">
        <v>44</v>
      </c>
      <c r="E643" s="1256"/>
      <c r="F643" s="1256"/>
      <c r="G643" s="1256"/>
      <c r="H643" s="1256"/>
      <c r="I643" s="1256"/>
      <c r="J643" s="1256"/>
      <c r="K643" s="1256"/>
      <c r="L643" s="1256"/>
      <c r="M643" s="1256"/>
      <c r="N643" s="1256"/>
      <c r="O643" s="1256"/>
      <c r="P643" s="1242"/>
      <c r="Q643" s="1242"/>
      <c r="R643" s="1243"/>
      <c r="S643" s="1242" t="s">
        <v>1</v>
      </c>
      <c r="T643" s="1242" t="s">
        <v>1</v>
      </c>
      <c r="U643" s="1244">
        <v>750</v>
      </c>
      <c r="V643" s="1245"/>
      <c r="W643" s="1245"/>
      <c r="X643" s="1245"/>
      <c r="Y643" s="1245"/>
      <c r="Z643" s="1245"/>
      <c r="AA643" s="1246"/>
      <c r="AB643" s="1247"/>
      <c r="AC643" s="1244"/>
      <c r="AD643" s="1248">
        <f t="shared" si="427"/>
        <v>0</v>
      </c>
      <c r="AE643" s="1248"/>
      <c r="AF643" s="1248"/>
      <c r="AG643" s="1248">
        <f t="shared" si="435"/>
        <v>0</v>
      </c>
      <c r="AH643" s="1248"/>
      <c r="AI643" s="1248"/>
      <c r="AJ643" s="1248">
        <f t="shared" si="428"/>
        <v>0</v>
      </c>
      <c r="AK643" s="1248"/>
      <c r="AL643" s="1248"/>
      <c r="AM643" s="1249">
        <f t="shared" si="429"/>
        <v>0</v>
      </c>
      <c r="AN643" s="1249"/>
      <c r="AO643" s="1249"/>
      <c r="AP643" s="1249"/>
      <c r="AQ643" s="1250">
        <f t="shared" si="430"/>
        <v>0</v>
      </c>
      <c r="AR643" s="1250"/>
      <c r="AS643" s="1250"/>
      <c r="AT643" s="1250">
        <f t="shared" si="431"/>
        <v>0</v>
      </c>
      <c r="AV643" s="74" t="str">
        <f t="shared" si="424"/>
        <v>FRAMING &amp; DRYWALL</v>
      </c>
      <c r="AW643" s="307"/>
      <c r="AX643" s="99"/>
      <c r="AY643" s="99"/>
      <c r="AZ643" s="305"/>
      <c r="BA643" s="28">
        <f t="shared" si="432"/>
        <v>0</v>
      </c>
      <c r="BB643" s="28">
        <f t="shared" si="436"/>
        <v>0</v>
      </c>
      <c r="BC643" s="28">
        <f t="shared" si="437"/>
        <v>0</v>
      </c>
      <c r="BD643" s="28">
        <f t="shared" si="433"/>
        <v>0</v>
      </c>
      <c r="BE643" s="28">
        <f t="shared" si="438"/>
        <v>0</v>
      </c>
      <c r="BF643" s="28">
        <f t="shared" si="425"/>
        <v>0</v>
      </c>
      <c r="BG643" s="28">
        <f t="shared" si="426"/>
        <v>0</v>
      </c>
      <c r="BI643" s="66">
        <f t="shared" si="439"/>
        <v>0</v>
      </c>
      <c r="BJ643" s="66">
        <f t="shared" si="434"/>
        <v>0</v>
      </c>
      <c r="BK643" s="66">
        <f t="shared" si="440"/>
        <v>0</v>
      </c>
    </row>
    <row r="644" spans="1:63" hidden="1">
      <c r="A644" s="95"/>
      <c r="B644" s="1251"/>
      <c r="C644" s="1251"/>
      <c r="D644" s="1252" t="s">
        <v>96</v>
      </c>
      <c r="E644" s="1252"/>
      <c r="F644" s="1252"/>
      <c r="G644" s="1252"/>
      <c r="H644" s="1252"/>
      <c r="I644" s="1252"/>
      <c r="J644" s="1252"/>
      <c r="K644" s="1252"/>
      <c r="L644" s="1252"/>
      <c r="M644" s="1252"/>
      <c r="N644" s="1252"/>
      <c r="O644" s="1252"/>
      <c r="P644" s="1242"/>
      <c r="Q644" s="1242"/>
      <c r="R644" s="1243"/>
      <c r="S644" s="1242" t="s">
        <v>8</v>
      </c>
      <c r="T644" s="1242" t="s">
        <v>8</v>
      </c>
      <c r="U644" s="1244">
        <v>1.75</v>
      </c>
      <c r="V644" s="1245"/>
      <c r="W644" s="1245"/>
      <c r="X644" s="1245">
        <v>1</v>
      </c>
      <c r="Y644" s="1245"/>
      <c r="Z644" s="1245">
        <v>1</v>
      </c>
      <c r="AA644" s="1246"/>
      <c r="AB644" s="1247"/>
      <c r="AC644" s="1244"/>
      <c r="AD644" s="1248">
        <f t="shared" si="427"/>
        <v>0</v>
      </c>
      <c r="AE644" s="1248"/>
      <c r="AF644" s="1248"/>
      <c r="AG644" s="1248">
        <f t="shared" si="435"/>
        <v>0</v>
      </c>
      <c r="AH644" s="1248"/>
      <c r="AI644" s="1248"/>
      <c r="AJ644" s="1248">
        <f t="shared" si="428"/>
        <v>0</v>
      </c>
      <c r="AK644" s="1248"/>
      <c r="AL644" s="1248"/>
      <c r="AM644" s="1249">
        <f t="shared" si="429"/>
        <v>0</v>
      </c>
      <c r="AN644" s="1249"/>
      <c r="AO644" s="1249"/>
      <c r="AP644" s="1249"/>
      <c r="AQ644" s="1250">
        <f t="shared" si="430"/>
        <v>0</v>
      </c>
      <c r="AR644" s="1250"/>
      <c r="AS644" s="1250"/>
      <c r="AT644" s="1250">
        <f t="shared" si="431"/>
        <v>0</v>
      </c>
      <c r="AV644" s="74" t="str">
        <f t="shared" si="424"/>
        <v>FRAMING &amp; DRYWALL</v>
      </c>
      <c r="AW644" s="307"/>
      <c r="AX644" s="99"/>
      <c r="AY644" s="99"/>
      <c r="AZ644" s="305"/>
      <c r="BA644" s="28">
        <f t="shared" si="432"/>
        <v>0</v>
      </c>
      <c r="BB644" s="28">
        <f t="shared" si="436"/>
        <v>0</v>
      </c>
      <c r="BC644" s="28">
        <f t="shared" si="437"/>
        <v>0</v>
      </c>
      <c r="BD644" s="28">
        <f t="shared" si="433"/>
        <v>0</v>
      </c>
      <c r="BE644" s="28">
        <f t="shared" si="438"/>
        <v>0</v>
      </c>
      <c r="BF644" s="28">
        <f t="shared" si="425"/>
        <v>0</v>
      </c>
      <c r="BG644" s="28">
        <f t="shared" si="426"/>
        <v>0</v>
      </c>
      <c r="BI644" s="66">
        <f t="shared" si="439"/>
        <v>0</v>
      </c>
      <c r="BJ644" s="66">
        <f t="shared" si="434"/>
        <v>0</v>
      </c>
      <c r="BK644" s="66">
        <f t="shared" si="440"/>
        <v>0</v>
      </c>
    </row>
    <row r="645" spans="1:63" hidden="1">
      <c r="A645" s="95"/>
      <c r="B645" s="1251"/>
      <c r="C645" s="1251"/>
      <c r="D645" s="1252" t="s">
        <v>159</v>
      </c>
      <c r="E645" s="1252"/>
      <c r="F645" s="1252"/>
      <c r="G645" s="1252"/>
      <c r="H645" s="1252"/>
      <c r="I645" s="1252"/>
      <c r="J645" s="1252"/>
      <c r="K645" s="1252"/>
      <c r="L645" s="1252"/>
      <c r="M645" s="1252"/>
      <c r="N645" s="1252"/>
      <c r="O645" s="1252"/>
      <c r="P645" s="1242"/>
      <c r="Q645" s="1242"/>
      <c r="R645" s="1243"/>
      <c r="S645" s="1242" t="s">
        <v>8</v>
      </c>
      <c r="T645" s="1242" t="s">
        <v>8</v>
      </c>
      <c r="U645" s="1244">
        <v>4</v>
      </c>
      <c r="V645" s="1245"/>
      <c r="W645" s="1245"/>
      <c r="X645" s="1245">
        <v>0.75</v>
      </c>
      <c r="Y645" s="1245"/>
      <c r="Z645" s="1245">
        <v>0.75</v>
      </c>
      <c r="AA645" s="1246"/>
      <c r="AB645" s="1247"/>
      <c r="AC645" s="1244"/>
      <c r="AD645" s="1248">
        <f t="shared" si="427"/>
        <v>0</v>
      </c>
      <c r="AE645" s="1248"/>
      <c r="AF645" s="1248"/>
      <c r="AG645" s="1248">
        <f t="shared" si="435"/>
        <v>0</v>
      </c>
      <c r="AH645" s="1248"/>
      <c r="AI645" s="1248"/>
      <c r="AJ645" s="1248">
        <f t="shared" si="428"/>
        <v>0</v>
      </c>
      <c r="AK645" s="1248"/>
      <c r="AL645" s="1248"/>
      <c r="AM645" s="1249">
        <f t="shared" si="429"/>
        <v>0</v>
      </c>
      <c r="AN645" s="1249"/>
      <c r="AO645" s="1249"/>
      <c r="AP645" s="1249"/>
      <c r="AQ645" s="1250">
        <f t="shared" si="430"/>
        <v>0</v>
      </c>
      <c r="AR645" s="1250"/>
      <c r="AS645" s="1250"/>
      <c r="AT645" s="1250">
        <f t="shared" si="431"/>
        <v>0</v>
      </c>
      <c r="AV645" s="74" t="str">
        <f t="shared" si="424"/>
        <v>FRAMING &amp; DRYWALL</v>
      </c>
      <c r="AW645" s="307"/>
      <c r="AX645" s="99"/>
      <c r="AY645" s="99"/>
      <c r="AZ645" s="305"/>
      <c r="BA645" s="28">
        <f t="shared" si="432"/>
        <v>0</v>
      </c>
      <c r="BB645" s="28">
        <f t="shared" si="436"/>
        <v>0</v>
      </c>
      <c r="BC645" s="28">
        <f t="shared" si="437"/>
        <v>0</v>
      </c>
      <c r="BD645" s="28">
        <f t="shared" si="433"/>
        <v>0</v>
      </c>
      <c r="BE645" s="28">
        <f t="shared" si="438"/>
        <v>0</v>
      </c>
      <c r="BF645" s="28">
        <f t="shared" si="425"/>
        <v>0</v>
      </c>
      <c r="BG645" s="28">
        <f t="shared" si="426"/>
        <v>0</v>
      </c>
      <c r="BI645" s="66">
        <f t="shared" si="439"/>
        <v>0</v>
      </c>
      <c r="BJ645" s="66">
        <f t="shared" si="434"/>
        <v>0</v>
      </c>
      <c r="BK645" s="66">
        <f t="shared" si="440"/>
        <v>0</v>
      </c>
    </row>
    <row r="646" spans="1:63" hidden="1">
      <c r="A646" s="95"/>
      <c r="B646" s="1239"/>
      <c r="C646" s="1240"/>
      <c r="D646" s="1252" t="s">
        <v>606</v>
      </c>
      <c r="E646" s="1252"/>
      <c r="F646" s="1252"/>
      <c r="G646" s="1252"/>
      <c r="H646" s="1252"/>
      <c r="I646" s="1252"/>
      <c r="J646" s="1252"/>
      <c r="K646" s="1252"/>
      <c r="L646" s="1252"/>
      <c r="M646" s="1252"/>
      <c r="N646" s="1252"/>
      <c r="O646" s="1252"/>
      <c r="P646" s="1242"/>
      <c r="Q646" s="1242"/>
      <c r="R646" s="1243"/>
      <c r="S646" s="1242" t="s">
        <v>8</v>
      </c>
      <c r="T646" s="1242" t="s">
        <v>8</v>
      </c>
      <c r="U646" s="1244">
        <v>1</v>
      </c>
      <c r="V646" s="1245"/>
      <c r="W646" s="1245"/>
      <c r="X646" s="1245">
        <v>0.25</v>
      </c>
      <c r="Y646" s="1245"/>
      <c r="Z646" s="1245">
        <v>0.25</v>
      </c>
      <c r="AA646" s="1246"/>
      <c r="AB646" s="1247"/>
      <c r="AC646" s="1244"/>
      <c r="AD646" s="1248">
        <f t="shared" si="427"/>
        <v>0</v>
      </c>
      <c r="AE646" s="1248"/>
      <c r="AF646" s="1248"/>
      <c r="AG646" s="1248">
        <f t="shared" si="435"/>
        <v>0</v>
      </c>
      <c r="AH646" s="1248"/>
      <c r="AI646" s="1248"/>
      <c r="AJ646" s="1248">
        <f t="shared" si="428"/>
        <v>0</v>
      </c>
      <c r="AK646" s="1248"/>
      <c r="AL646" s="1248"/>
      <c r="AM646" s="1249">
        <f t="shared" si="429"/>
        <v>0</v>
      </c>
      <c r="AN646" s="1249"/>
      <c r="AO646" s="1249"/>
      <c r="AP646" s="1249"/>
      <c r="AQ646" s="1250">
        <f t="shared" si="430"/>
        <v>0</v>
      </c>
      <c r="AR646" s="1250"/>
      <c r="AS646" s="1250"/>
      <c r="AT646" s="1250">
        <f t="shared" si="431"/>
        <v>0</v>
      </c>
      <c r="AV646" s="74" t="str">
        <f t="shared" si="424"/>
        <v>FRAMING &amp; DRYWALL</v>
      </c>
      <c r="AW646" s="307"/>
      <c r="AX646" s="99"/>
      <c r="AY646" s="99"/>
      <c r="AZ646" s="305"/>
      <c r="BA646" s="28">
        <f t="shared" si="432"/>
        <v>0</v>
      </c>
      <c r="BB646" s="28">
        <f t="shared" si="436"/>
        <v>0</v>
      </c>
      <c r="BC646" s="28">
        <f t="shared" si="437"/>
        <v>0</v>
      </c>
      <c r="BD646" s="28">
        <f t="shared" si="433"/>
        <v>0</v>
      </c>
      <c r="BE646" s="28">
        <f>SUM(BA646:BC646)</f>
        <v>0</v>
      </c>
      <c r="BF646" s="28">
        <f t="shared" si="425"/>
        <v>0</v>
      </c>
      <c r="BG646" s="28">
        <f t="shared" si="426"/>
        <v>0</v>
      </c>
      <c r="BI646" s="66">
        <f t="shared" si="439"/>
        <v>0</v>
      </c>
      <c r="BJ646" s="66">
        <f t="shared" si="434"/>
        <v>0</v>
      </c>
      <c r="BK646" s="66">
        <f t="shared" si="440"/>
        <v>0</v>
      </c>
    </row>
    <row r="647" spans="1:63" hidden="1">
      <c r="A647" s="95"/>
      <c r="B647" s="1239"/>
      <c r="C647" s="1240"/>
      <c r="D647" s="1252" t="s">
        <v>607</v>
      </c>
      <c r="E647" s="1252"/>
      <c r="F647" s="1252"/>
      <c r="G647" s="1252"/>
      <c r="H647" s="1252"/>
      <c r="I647" s="1252"/>
      <c r="J647" s="1252"/>
      <c r="K647" s="1252"/>
      <c r="L647" s="1252"/>
      <c r="M647" s="1252"/>
      <c r="N647" s="1252"/>
      <c r="O647" s="1252"/>
      <c r="P647" s="1242"/>
      <c r="Q647" s="1242"/>
      <c r="R647" s="1243"/>
      <c r="S647" s="1242" t="s">
        <v>8</v>
      </c>
      <c r="T647" s="1242" t="s">
        <v>8</v>
      </c>
      <c r="U647" s="1244">
        <v>1.25</v>
      </c>
      <c r="V647" s="1245"/>
      <c r="W647" s="1245"/>
      <c r="X647" s="1245">
        <v>0.25</v>
      </c>
      <c r="Y647" s="1245"/>
      <c r="Z647" s="1245">
        <v>0.25</v>
      </c>
      <c r="AA647" s="1246"/>
      <c r="AB647" s="1247"/>
      <c r="AC647" s="1244"/>
      <c r="AD647" s="1248">
        <f t="shared" si="427"/>
        <v>0</v>
      </c>
      <c r="AE647" s="1248"/>
      <c r="AF647" s="1248"/>
      <c r="AG647" s="1248">
        <f t="shared" si="435"/>
        <v>0</v>
      </c>
      <c r="AH647" s="1248"/>
      <c r="AI647" s="1248"/>
      <c r="AJ647" s="1248">
        <f t="shared" si="428"/>
        <v>0</v>
      </c>
      <c r="AK647" s="1248"/>
      <c r="AL647" s="1248"/>
      <c r="AM647" s="1249">
        <f t="shared" si="429"/>
        <v>0</v>
      </c>
      <c r="AN647" s="1249"/>
      <c r="AO647" s="1249"/>
      <c r="AP647" s="1249"/>
      <c r="AQ647" s="1250">
        <f t="shared" si="430"/>
        <v>0</v>
      </c>
      <c r="AR647" s="1250"/>
      <c r="AS647" s="1250"/>
      <c r="AT647" s="1250">
        <f t="shared" si="431"/>
        <v>0</v>
      </c>
      <c r="AV647" s="74" t="str">
        <f t="shared" si="424"/>
        <v>FRAMING &amp; DRYWALL</v>
      </c>
      <c r="AW647" s="307"/>
      <c r="AX647" s="99"/>
      <c r="AY647" s="99"/>
      <c r="AZ647" s="305"/>
      <c r="BA647" s="28">
        <f t="shared" si="432"/>
        <v>0</v>
      </c>
      <c r="BB647" s="28">
        <f t="shared" si="436"/>
        <v>0</v>
      </c>
      <c r="BC647" s="28">
        <f t="shared" si="437"/>
        <v>0</v>
      </c>
      <c r="BD647" s="28">
        <f t="shared" si="433"/>
        <v>0</v>
      </c>
      <c r="BE647" s="28">
        <f>SUM(BA647:BC647)</f>
        <v>0</v>
      </c>
      <c r="BF647" s="28">
        <f t="shared" si="425"/>
        <v>0</v>
      </c>
      <c r="BG647" s="28">
        <f t="shared" si="426"/>
        <v>0</v>
      </c>
      <c r="BI647" s="66">
        <f t="shared" si="439"/>
        <v>0</v>
      </c>
      <c r="BJ647" s="66">
        <f t="shared" si="434"/>
        <v>0</v>
      </c>
      <c r="BK647" s="66">
        <f t="shared" si="440"/>
        <v>0</v>
      </c>
    </row>
    <row r="648" spans="1:63" hidden="1">
      <c r="A648" s="95"/>
      <c r="B648" s="1239"/>
      <c r="C648" s="1240"/>
      <c r="D648" s="1252"/>
      <c r="E648" s="1252"/>
      <c r="F648" s="1252"/>
      <c r="G648" s="1252"/>
      <c r="H648" s="1252"/>
      <c r="I648" s="1252"/>
      <c r="J648" s="1252"/>
      <c r="K648" s="1252"/>
      <c r="L648" s="1252"/>
      <c r="M648" s="1252"/>
      <c r="N648" s="1252"/>
      <c r="O648" s="1252"/>
      <c r="P648" s="1242"/>
      <c r="Q648" s="1242"/>
      <c r="R648" s="1243"/>
      <c r="S648" s="1242"/>
      <c r="T648" s="1242"/>
      <c r="U648" s="1244"/>
      <c r="V648" s="1245"/>
      <c r="W648" s="1245"/>
      <c r="X648" s="1245"/>
      <c r="Y648" s="1245"/>
      <c r="Z648" s="1245"/>
      <c r="AA648" s="1246"/>
      <c r="AB648" s="1247"/>
      <c r="AC648" s="1244"/>
      <c r="AD648" s="1248">
        <f t="shared" ref="AD648:AD667" si="441">((P648*U648)-AM648)</f>
        <v>0</v>
      </c>
      <c r="AE648" s="1248"/>
      <c r="AF648" s="1248"/>
      <c r="AG648" s="1248">
        <f t="shared" si="435"/>
        <v>0</v>
      </c>
      <c r="AH648" s="1248"/>
      <c r="AI648" s="1248"/>
      <c r="AJ648" s="1248">
        <f t="shared" ref="AJ648:AJ667" si="442">P648*AA648</f>
        <v>0</v>
      </c>
      <c r="AK648" s="1248"/>
      <c r="AL648" s="1248"/>
      <c r="AM648" s="1249">
        <f t="shared" si="429"/>
        <v>0</v>
      </c>
      <c r="AN648" s="1249"/>
      <c r="AO648" s="1249"/>
      <c r="AP648" s="1249"/>
      <c r="AQ648" s="1250">
        <f t="shared" ref="AQ648:AQ667" si="443">SUM(AD648:AL648)</f>
        <v>0</v>
      </c>
      <c r="AR648" s="1250"/>
      <c r="AS648" s="1250"/>
      <c r="AT648" s="1250">
        <f t="shared" ref="AT648:AT667" si="444">SUM(AD648:AL648)</f>
        <v>0</v>
      </c>
      <c r="AV648" s="74" t="str">
        <f t="shared" si="424"/>
        <v>FRAMING &amp; DRYWALL</v>
      </c>
      <c r="AW648" s="307"/>
      <c r="AX648" s="99"/>
      <c r="AY648" s="99"/>
      <c r="AZ648" s="305"/>
      <c r="BA648" s="28">
        <f t="shared" ref="BA648:BA667" si="445">AD648</f>
        <v>0</v>
      </c>
      <c r="BB648" s="28">
        <f>AG648</f>
        <v>0</v>
      </c>
      <c r="BC648" s="28">
        <f>AJ648</f>
        <v>0</v>
      </c>
      <c r="BD648" s="28">
        <f t="shared" ref="BD648:BD667" si="446">IF(B648="x",1,0)</f>
        <v>0</v>
      </c>
      <c r="BE648" s="28">
        <f>SUM(BA648:BC648)</f>
        <v>0</v>
      </c>
      <c r="BF648" s="28">
        <f t="shared" ref="BF648:BF667" si="447">AQ648</f>
        <v>0</v>
      </c>
      <c r="BG648" s="28">
        <f t="shared" ref="BG648:BG667" si="448">AM648</f>
        <v>0</v>
      </c>
      <c r="BI648" s="66">
        <f>AD648</f>
        <v>0</v>
      </c>
      <c r="BJ648" s="66">
        <f t="shared" ref="BJ648:BJ667" si="449">AM648</f>
        <v>0</v>
      </c>
      <c r="BK648" s="66">
        <f>BJ648+BI648</f>
        <v>0</v>
      </c>
    </row>
    <row r="649" spans="1:63" hidden="1">
      <c r="A649" s="95"/>
      <c r="B649" s="1239"/>
      <c r="C649" s="1240"/>
      <c r="D649" s="1252"/>
      <c r="E649" s="1252"/>
      <c r="F649" s="1252"/>
      <c r="G649" s="1252"/>
      <c r="H649" s="1252"/>
      <c r="I649" s="1252"/>
      <c r="J649" s="1252"/>
      <c r="K649" s="1252"/>
      <c r="L649" s="1252"/>
      <c r="M649" s="1252"/>
      <c r="N649" s="1252"/>
      <c r="O649" s="1252"/>
      <c r="P649" s="1242"/>
      <c r="Q649" s="1242"/>
      <c r="R649" s="1243"/>
      <c r="S649" s="1242"/>
      <c r="T649" s="1242"/>
      <c r="U649" s="1244"/>
      <c r="V649" s="1245"/>
      <c r="W649" s="1245"/>
      <c r="X649" s="1245"/>
      <c r="Y649" s="1245"/>
      <c r="Z649" s="1245"/>
      <c r="AA649" s="1246"/>
      <c r="AB649" s="1247"/>
      <c r="AC649" s="1244"/>
      <c r="AD649" s="1248">
        <f t="shared" si="441"/>
        <v>0</v>
      </c>
      <c r="AE649" s="1248"/>
      <c r="AF649" s="1248"/>
      <c r="AG649" s="1248">
        <f t="shared" si="435"/>
        <v>0</v>
      </c>
      <c r="AH649" s="1248"/>
      <c r="AI649" s="1248"/>
      <c r="AJ649" s="1248">
        <f t="shared" si="442"/>
        <v>0</v>
      </c>
      <c r="AK649" s="1248"/>
      <c r="AL649" s="1248"/>
      <c r="AM649" s="1249">
        <f t="shared" si="429"/>
        <v>0</v>
      </c>
      <c r="AN649" s="1249"/>
      <c r="AO649" s="1249"/>
      <c r="AP649" s="1249"/>
      <c r="AQ649" s="1250">
        <f t="shared" si="443"/>
        <v>0</v>
      </c>
      <c r="AR649" s="1250"/>
      <c r="AS649" s="1250"/>
      <c r="AT649" s="1250">
        <f t="shared" si="444"/>
        <v>0</v>
      </c>
      <c r="AV649" s="74" t="str">
        <f t="shared" si="424"/>
        <v>FRAMING &amp; DRYWALL</v>
      </c>
      <c r="AW649" s="307"/>
      <c r="AX649" s="99"/>
      <c r="AY649" s="99"/>
      <c r="AZ649" s="305"/>
      <c r="BA649" s="28">
        <f t="shared" si="445"/>
        <v>0</v>
      </c>
      <c r="BB649" s="28">
        <f t="shared" ref="BB649:BB667" si="450">AG649</f>
        <v>0</v>
      </c>
      <c r="BC649" s="28">
        <f t="shared" ref="BC649:BC667" si="451">AJ649</f>
        <v>0</v>
      </c>
      <c r="BD649" s="28">
        <f t="shared" si="446"/>
        <v>0</v>
      </c>
      <c r="BE649" s="28">
        <f t="shared" ref="BE649:BE665" si="452">SUM(BA649:BC649)</f>
        <v>0</v>
      </c>
      <c r="BF649" s="28">
        <f t="shared" si="447"/>
        <v>0</v>
      </c>
      <c r="BG649" s="28">
        <f t="shared" si="448"/>
        <v>0</v>
      </c>
      <c r="BI649" s="66">
        <f t="shared" ref="BI649:BI667" si="453">AD649</f>
        <v>0</v>
      </c>
      <c r="BJ649" s="66">
        <f t="shared" si="449"/>
        <v>0</v>
      </c>
      <c r="BK649" s="66">
        <f t="shared" ref="BK649:BK667" si="454">BJ649+BI649</f>
        <v>0</v>
      </c>
    </row>
    <row r="650" spans="1:63" hidden="1">
      <c r="A650" s="95"/>
      <c r="B650" s="1251"/>
      <c r="C650" s="1251"/>
      <c r="D650" s="1252"/>
      <c r="E650" s="1252"/>
      <c r="F650" s="1252"/>
      <c r="G650" s="1252"/>
      <c r="H650" s="1252"/>
      <c r="I650" s="1252"/>
      <c r="J650" s="1252"/>
      <c r="K650" s="1252"/>
      <c r="L650" s="1252"/>
      <c r="M650" s="1252"/>
      <c r="N650" s="1252"/>
      <c r="O650" s="1252"/>
      <c r="P650" s="1242"/>
      <c r="Q650" s="1242"/>
      <c r="R650" s="1243"/>
      <c r="S650" s="1242"/>
      <c r="T650" s="1242"/>
      <c r="U650" s="1244"/>
      <c r="V650" s="1245"/>
      <c r="W650" s="1245"/>
      <c r="X650" s="1245"/>
      <c r="Y650" s="1245"/>
      <c r="Z650" s="1245"/>
      <c r="AA650" s="1246"/>
      <c r="AB650" s="1247"/>
      <c r="AC650" s="1244"/>
      <c r="AD650" s="1248">
        <f t="shared" si="441"/>
        <v>0</v>
      </c>
      <c r="AE650" s="1248"/>
      <c r="AF650" s="1248"/>
      <c r="AG650" s="1248">
        <f t="shared" si="435"/>
        <v>0</v>
      </c>
      <c r="AH650" s="1248"/>
      <c r="AI650" s="1248"/>
      <c r="AJ650" s="1248">
        <f t="shared" si="442"/>
        <v>0</v>
      </c>
      <c r="AK650" s="1248"/>
      <c r="AL650" s="1248"/>
      <c r="AM650" s="1249">
        <f t="shared" si="429"/>
        <v>0</v>
      </c>
      <c r="AN650" s="1249"/>
      <c r="AO650" s="1249"/>
      <c r="AP650" s="1249"/>
      <c r="AQ650" s="1250">
        <f t="shared" si="443"/>
        <v>0</v>
      </c>
      <c r="AR650" s="1250"/>
      <c r="AS650" s="1250"/>
      <c r="AT650" s="1250">
        <f t="shared" si="444"/>
        <v>0</v>
      </c>
      <c r="AV650" s="74" t="str">
        <f t="shared" si="424"/>
        <v>FRAMING &amp; DRYWALL</v>
      </c>
      <c r="AW650" s="307"/>
      <c r="AX650" s="99"/>
      <c r="AY650" s="99"/>
      <c r="AZ650" s="305"/>
      <c r="BA650" s="28">
        <f t="shared" si="445"/>
        <v>0</v>
      </c>
      <c r="BB650" s="28">
        <f t="shared" si="450"/>
        <v>0</v>
      </c>
      <c r="BC650" s="28">
        <f t="shared" si="451"/>
        <v>0</v>
      </c>
      <c r="BD650" s="28">
        <f t="shared" si="446"/>
        <v>0</v>
      </c>
      <c r="BE650" s="28">
        <f t="shared" si="452"/>
        <v>0</v>
      </c>
      <c r="BF650" s="28">
        <f t="shared" si="447"/>
        <v>0</v>
      </c>
      <c r="BG650" s="28">
        <f t="shared" si="448"/>
        <v>0</v>
      </c>
      <c r="BI650" s="66">
        <f t="shared" si="453"/>
        <v>0</v>
      </c>
      <c r="BJ650" s="66">
        <f t="shared" si="449"/>
        <v>0</v>
      </c>
      <c r="BK650" s="66">
        <f t="shared" si="454"/>
        <v>0</v>
      </c>
    </row>
    <row r="651" spans="1:63" hidden="1">
      <c r="A651" s="95"/>
      <c r="B651" s="1251"/>
      <c r="C651" s="1251"/>
      <c r="D651" s="1252"/>
      <c r="E651" s="1252"/>
      <c r="F651" s="1252"/>
      <c r="G651" s="1252"/>
      <c r="H651" s="1252"/>
      <c r="I651" s="1252"/>
      <c r="J651" s="1252"/>
      <c r="K651" s="1252"/>
      <c r="L651" s="1252"/>
      <c r="M651" s="1252"/>
      <c r="N651" s="1252"/>
      <c r="O651" s="1252"/>
      <c r="P651" s="1242"/>
      <c r="Q651" s="1242"/>
      <c r="R651" s="1243"/>
      <c r="S651" s="1242"/>
      <c r="T651" s="1242"/>
      <c r="U651" s="1244"/>
      <c r="V651" s="1245"/>
      <c r="W651" s="1245"/>
      <c r="X651" s="1245"/>
      <c r="Y651" s="1245"/>
      <c r="Z651" s="1245"/>
      <c r="AA651" s="1246"/>
      <c r="AB651" s="1247"/>
      <c r="AC651" s="1244"/>
      <c r="AD651" s="1248">
        <f t="shared" si="441"/>
        <v>0</v>
      </c>
      <c r="AE651" s="1248"/>
      <c r="AF651" s="1248"/>
      <c r="AG651" s="1248">
        <f t="shared" si="435"/>
        <v>0</v>
      </c>
      <c r="AH651" s="1248"/>
      <c r="AI651" s="1248"/>
      <c r="AJ651" s="1248">
        <f t="shared" si="442"/>
        <v>0</v>
      </c>
      <c r="AK651" s="1248"/>
      <c r="AL651" s="1248"/>
      <c r="AM651" s="1249">
        <f t="shared" si="429"/>
        <v>0</v>
      </c>
      <c r="AN651" s="1249"/>
      <c r="AO651" s="1249"/>
      <c r="AP651" s="1249"/>
      <c r="AQ651" s="1250">
        <f t="shared" si="443"/>
        <v>0</v>
      </c>
      <c r="AR651" s="1250"/>
      <c r="AS651" s="1250"/>
      <c r="AT651" s="1250">
        <f t="shared" si="444"/>
        <v>0</v>
      </c>
      <c r="AV651" s="74" t="str">
        <f t="shared" si="424"/>
        <v>FRAMING &amp; DRYWALL</v>
      </c>
      <c r="AW651" s="307"/>
      <c r="AX651" s="99"/>
      <c r="AY651" s="99"/>
      <c r="AZ651" s="305"/>
      <c r="BA651" s="28">
        <f t="shared" si="445"/>
        <v>0</v>
      </c>
      <c r="BB651" s="28">
        <f t="shared" si="450"/>
        <v>0</v>
      </c>
      <c r="BC651" s="28">
        <f t="shared" si="451"/>
        <v>0</v>
      </c>
      <c r="BD651" s="28">
        <f t="shared" si="446"/>
        <v>0</v>
      </c>
      <c r="BE651" s="28">
        <f t="shared" si="452"/>
        <v>0</v>
      </c>
      <c r="BF651" s="28">
        <f t="shared" si="447"/>
        <v>0</v>
      </c>
      <c r="BG651" s="28">
        <f t="shared" si="448"/>
        <v>0</v>
      </c>
      <c r="BI651" s="66">
        <f t="shared" si="453"/>
        <v>0</v>
      </c>
      <c r="BJ651" s="66">
        <f t="shared" si="449"/>
        <v>0</v>
      </c>
      <c r="BK651" s="66">
        <f t="shared" si="454"/>
        <v>0</v>
      </c>
    </row>
    <row r="652" spans="1:63" hidden="1">
      <c r="A652" s="95"/>
      <c r="B652" s="1239"/>
      <c r="C652" s="1240"/>
      <c r="D652" s="1252"/>
      <c r="E652" s="1252"/>
      <c r="F652" s="1252"/>
      <c r="G652" s="1252"/>
      <c r="H652" s="1252"/>
      <c r="I652" s="1252"/>
      <c r="J652" s="1252"/>
      <c r="K652" s="1252"/>
      <c r="L652" s="1252"/>
      <c r="M652" s="1252"/>
      <c r="N652" s="1252"/>
      <c r="O652" s="1252"/>
      <c r="P652" s="1242"/>
      <c r="Q652" s="1242"/>
      <c r="R652" s="1243"/>
      <c r="S652" s="1242"/>
      <c r="T652" s="1242"/>
      <c r="U652" s="1244"/>
      <c r="V652" s="1245"/>
      <c r="W652" s="1245"/>
      <c r="X652" s="1245"/>
      <c r="Y652" s="1245"/>
      <c r="Z652" s="1245"/>
      <c r="AA652" s="1246"/>
      <c r="AB652" s="1247"/>
      <c r="AC652" s="1244"/>
      <c r="AD652" s="1248">
        <f t="shared" si="441"/>
        <v>0</v>
      </c>
      <c r="AE652" s="1248"/>
      <c r="AF652" s="1248"/>
      <c r="AG652" s="1248">
        <f t="shared" si="435"/>
        <v>0</v>
      </c>
      <c r="AH652" s="1248"/>
      <c r="AI652" s="1248"/>
      <c r="AJ652" s="1248">
        <f t="shared" si="442"/>
        <v>0</v>
      </c>
      <c r="AK652" s="1248"/>
      <c r="AL652" s="1248"/>
      <c r="AM652" s="1249">
        <f t="shared" si="429"/>
        <v>0</v>
      </c>
      <c r="AN652" s="1249"/>
      <c r="AO652" s="1249"/>
      <c r="AP652" s="1249"/>
      <c r="AQ652" s="1250">
        <f t="shared" si="443"/>
        <v>0</v>
      </c>
      <c r="AR652" s="1250"/>
      <c r="AS652" s="1250"/>
      <c r="AT652" s="1250">
        <f t="shared" si="444"/>
        <v>0</v>
      </c>
      <c r="AV652" s="74" t="str">
        <f t="shared" si="424"/>
        <v>FRAMING &amp; DRYWALL</v>
      </c>
      <c r="AW652" s="307"/>
      <c r="AX652" s="99"/>
      <c r="AY652" s="99"/>
      <c r="AZ652" s="305"/>
      <c r="BA652" s="28">
        <f t="shared" si="445"/>
        <v>0</v>
      </c>
      <c r="BB652" s="28">
        <f t="shared" si="450"/>
        <v>0</v>
      </c>
      <c r="BC652" s="28">
        <f t="shared" si="451"/>
        <v>0</v>
      </c>
      <c r="BD652" s="28">
        <f t="shared" si="446"/>
        <v>0</v>
      </c>
      <c r="BE652" s="28">
        <f t="shared" si="452"/>
        <v>0</v>
      </c>
      <c r="BF652" s="28">
        <f t="shared" si="447"/>
        <v>0</v>
      </c>
      <c r="BG652" s="28">
        <f t="shared" si="448"/>
        <v>0</v>
      </c>
      <c r="BI652" s="66">
        <f t="shared" si="453"/>
        <v>0</v>
      </c>
      <c r="BJ652" s="66">
        <f t="shared" si="449"/>
        <v>0</v>
      </c>
      <c r="BK652" s="66">
        <f t="shared" si="454"/>
        <v>0</v>
      </c>
    </row>
    <row r="653" spans="1:63" hidden="1">
      <c r="A653" s="95"/>
      <c r="B653" s="1239"/>
      <c r="C653" s="1240"/>
      <c r="D653" s="1252"/>
      <c r="E653" s="1252"/>
      <c r="F653" s="1252"/>
      <c r="G653" s="1252"/>
      <c r="H653" s="1252"/>
      <c r="I653" s="1252"/>
      <c r="J653" s="1252"/>
      <c r="K653" s="1252"/>
      <c r="L653" s="1252"/>
      <c r="M653" s="1252"/>
      <c r="N653" s="1252"/>
      <c r="O653" s="1252"/>
      <c r="P653" s="1242"/>
      <c r="Q653" s="1242"/>
      <c r="R653" s="1243"/>
      <c r="S653" s="1242"/>
      <c r="T653" s="1242"/>
      <c r="U653" s="1244"/>
      <c r="V653" s="1245"/>
      <c r="W653" s="1245"/>
      <c r="X653" s="1245"/>
      <c r="Y653" s="1245"/>
      <c r="Z653" s="1245"/>
      <c r="AA653" s="1246"/>
      <c r="AB653" s="1247"/>
      <c r="AC653" s="1244"/>
      <c r="AD653" s="1248">
        <f t="shared" si="441"/>
        <v>0</v>
      </c>
      <c r="AE653" s="1248"/>
      <c r="AF653" s="1248"/>
      <c r="AG653" s="1248">
        <f t="shared" si="435"/>
        <v>0</v>
      </c>
      <c r="AH653" s="1248"/>
      <c r="AI653" s="1248"/>
      <c r="AJ653" s="1248">
        <f t="shared" si="442"/>
        <v>0</v>
      </c>
      <c r="AK653" s="1248"/>
      <c r="AL653" s="1248"/>
      <c r="AM653" s="1249">
        <f t="shared" si="429"/>
        <v>0</v>
      </c>
      <c r="AN653" s="1249"/>
      <c r="AO653" s="1249"/>
      <c r="AP653" s="1249"/>
      <c r="AQ653" s="1250">
        <f t="shared" si="443"/>
        <v>0</v>
      </c>
      <c r="AR653" s="1250"/>
      <c r="AS653" s="1250"/>
      <c r="AT653" s="1250">
        <f t="shared" si="444"/>
        <v>0</v>
      </c>
      <c r="AV653" s="74" t="str">
        <f t="shared" si="424"/>
        <v>FRAMING &amp; DRYWALL</v>
      </c>
      <c r="AW653" s="307"/>
      <c r="AX653" s="99"/>
      <c r="AY653" s="99"/>
      <c r="AZ653" s="305"/>
      <c r="BA653" s="28">
        <f t="shared" si="445"/>
        <v>0</v>
      </c>
      <c r="BB653" s="28">
        <f t="shared" si="450"/>
        <v>0</v>
      </c>
      <c r="BC653" s="28">
        <f t="shared" si="451"/>
        <v>0</v>
      </c>
      <c r="BD653" s="28">
        <f t="shared" si="446"/>
        <v>0</v>
      </c>
      <c r="BE653" s="28">
        <f t="shared" si="452"/>
        <v>0</v>
      </c>
      <c r="BF653" s="28">
        <f t="shared" si="447"/>
        <v>0</v>
      </c>
      <c r="BG653" s="28">
        <f t="shared" si="448"/>
        <v>0</v>
      </c>
      <c r="BI653" s="66">
        <f t="shared" si="453"/>
        <v>0</v>
      </c>
      <c r="BJ653" s="66">
        <f t="shared" si="449"/>
        <v>0</v>
      </c>
      <c r="BK653" s="66">
        <f t="shared" si="454"/>
        <v>0</v>
      </c>
    </row>
    <row r="654" spans="1:63" hidden="1">
      <c r="A654" s="95"/>
      <c r="B654" s="1239"/>
      <c r="C654" s="1240"/>
      <c r="D654" s="1252"/>
      <c r="E654" s="1252"/>
      <c r="F654" s="1252"/>
      <c r="G654" s="1252"/>
      <c r="H654" s="1252"/>
      <c r="I654" s="1252"/>
      <c r="J654" s="1252"/>
      <c r="K654" s="1252"/>
      <c r="L654" s="1252"/>
      <c r="M654" s="1252"/>
      <c r="N654" s="1252"/>
      <c r="O654" s="1252"/>
      <c r="P654" s="1242"/>
      <c r="Q654" s="1242"/>
      <c r="R654" s="1243"/>
      <c r="S654" s="1242"/>
      <c r="T654" s="1242"/>
      <c r="U654" s="1244"/>
      <c r="V654" s="1245"/>
      <c r="W654" s="1245"/>
      <c r="X654" s="1245"/>
      <c r="Y654" s="1245"/>
      <c r="Z654" s="1245"/>
      <c r="AA654" s="1246"/>
      <c r="AB654" s="1247"/>
      <c r="AC654" s="1244"/>
      <c r="AD654" s="1248">
        <f t="shared" si="441"/>
        <v>0</v>
      </c>
      <c r="AE654" s="1248"/>
      <c r="AF654" s="1248"/>
      <c r="AG654" s="1248">
        <f t="shared" si="435"/>
        <v>0</v>
      </c>
      <c r="AH654" s="1248"/>
      <c r="AI654" s="1248"/>
      <c r="AJ654" s="1248">
        <f t="shared" si="442"/>
        <v>0</v>
      </c>
      <c r="AK654" s="1248"/>
      <c r="AL654" s="1248"/>
      <c r="AM654" s="1249">
        <f t="shared" si="429"/>
        <v>0</v>
      </c>
      <c r="AN654" s="1249"/>
      <c r="AO654" s="1249"/>
      <c r="AP654" s="1249"/>
      <c r="AQ654" s="1250">
        <f t="shared" si="443"/>
        <v>0</v>
      </c>
      <c r="AR654" s="1250"/>
      <c r="AS654" s="1250"/>
      <c r="AT654" s="1250">
        <f t="shared" si="444"/>
        <v>0</v>
      </c>
      <c r="AV654" s="74" t="str">
        <f t="shared" si="424"/>
        <v>FRAMING &amp; DRYWALL</v>
      </c>
      <c r="AW654" s="307"/>
      <c r="AX654" s="99"/>
      <c r="AY654" s="99"/>
      <c r="AZ654" s="305"/>
      <c r="BA654" s="28">
        <f t="shared" si="445"/>
        <v>0</v>
      </c>
      <c r="BB654" s="28">
        <f t="shared" si="450"/>
        <v>0</v>
      </c>
      <c r="BC654" s="28">
        <f t="shared" si="451"/>
        <v>0</v>
      </c>
      <c r="BD654" s="28">
        <f t="shared" si="446"/>
        <v>0</v>
      </c>
      <c r="BE654" s="28">
        <f t="shared" si="452"/>
        <v>0</v>
      </c>
      <c r="BF654" s="28">
        <f t="shared" si="447"/>
        <v>0</v>
      </c>
      <c r="BG654" s="28">
        <f t="shared" si="448"/>
        <v>0</v>
      </c>
      <c r="BI654" s="66">
        <f t="shared" si="453"/>
        <v>0</v>
      </c>
      <c r="BJ654" s="66">
        <f t="shared" si="449"/>
        <v>0</v>
      </c>
      <c r="BK654" s="66">
        <f t="shared" si="454"/>
        <v>0</v>
      </c>
    </row>
    <row r="655" spans="1:63" hidden="1">
      <c r="A655" s="95"/>
      <c r="B655" s="1251"/>
      <c r="C655" s="1251"/>
      <c r="D655" s="1252"/>
      <c r="E655" s="1252"/>
      <c r="F655" s="1252"/>
      <c r="G655" s="1252"/>
      <c r="H655" s="1252"/>
      <c r="I655" s="1252"/>
      <c r="J655" s="1252"/>
      <c r="K655" s="1252"/>
      <c r="L655" s="1252"/>
      <c r="M655" s="1252"/>
      <c r="N655" s="1252"/>
      <c r="O655" s="1252"/>
      <c r="P655" s="1242"/>
      <c r="Q655" s="1242"/>
      <c r="R655" s="1243"/>
      <c r="S655" s="1242"/>
      <c r="T655" s="1242"/>
      <c r="U655" s="1244"/>
      <c r="V655" s="1245"/>
      <c r="W655" s="1245"/>
      <c r="X655" s="1245"/>
      <c r="Y655" s="1245"/>
      <c r="Z655" s="1245"/>
      <c r="AA655" s="1246"/>
      <c r="AB655" s="1247"/>
      <c r="AC655" s="1244"/>
      <c r="AD655" s="1248">
        <f t="shared" si="441"/>
        <v>0</v>
      </c>
      <c r="AE655" s="1248"/>
      <c r="AF655" s="1248"/>
      <c r="AG655" s="1248">
        <f t="shared" si="435"/>
        <v>0</v>
      </c>
      <c r="AH655" s="1248"/>
      <c r="AI655" s="1248"/>
      <c r="AJ655" s="1248">
        <f t="shared" si="442"/>
        <v>0</v>
      </c>
      <c r="AK655" s="1248"/>
      <c r="AL655" s="1248"/>
      <c r="AM655" s="1249">
        <f t="shared" si="429"/>
        <v>0</v>
      </c>
      <c r="AN655" s="1249"/>
      <c r="AO655" s="1249"/>
      <c r="AP655" s="1249"/>
      <c r="AQ655" s="1250">
        <f t="shared" si="443"/>
        <v>0</v>
      </c>
      <c r="AR655" s="1250"/>
      <c r="AS655" s="1250"/>
      <c r="AT655" s="1250">
        <f t="shared" si="444"/>
        <v>0</v>
      </c>
      <c r="AV655" s="74" t="str">
        <f t="shared" si="424"/>
        <v>FRAMING &amp; DRYWALL</v>
      </c>
      <c r="AW655" s="307"/>
      <c r="AX655" s="99"/>
      <c r="AY655" s="99"/>
      <c r="AZ655" s="305"/>
      <c r="BA655" s="28">
        <f t="shared" si="445"/>
        <v>0</v>
      </c>
      <c r="BB655" s="28">
        <f t="shared" si="450"/>
        <v>0</v>
      </c>
      <c r="BC655" s="28">
        <f t="shared" si="451"/>
        <v>0</v>
      </c>
      <c r="BD655" s="28">
        <f t="shared" si="446"/>
        <v>0</v>
      </c>
      <c r="BE655" s="28">
        <f t="shared" si="452"/>
        <v>0</v>
      </c>
      <c r="BF655" s="28">
        <f t="shared" si="447"/>
        <v>0</v>
      </c>
      <c r="BG655" s="28">
        <f t="shared" si="448"/>
        <v>0</v>
      </c>
      <c r="BI655" s="66">
        <f t="shared" si="453"/>
        <v>0</v>
      </c>
      <c r="BJ655" s="66">
        <f t="shared" si="449"/>
        <v>0</v>
      </c>
      <c r="BK655" s="66">
        <f t="shared" si="454"/>
        <v>0</v>
      </c>
    </row>
    <row r="656" spans="1:63" hidden="1">
      <c r="A656" s="95"/>
      <c r="B656" s="1251"/>
      <c r="C656" s="1251"/>
      <c r="D656" s="1252"/>
      <c r="E656" s="1252"/>
      <c r="F656" s="1252"/>
      <c r="G656" s="1252"/>
      <c r="H656" s="1252"/>
      <c r="I656" s="1252"/>
      <c r="J656" s="1252"/>
      <c r="K656" s="1252"/>
      <c r="L656" s="1252"/>
      <c r="M656" s="1252"/>
      <c r="N656" s="1252"/>
      <c r="O656" s="1252"/>
      <c r="P656" s="1242"/>
      <c r="Q656" s="1242"/>
      <c r="R656" s="1243"/>
      <c r="S656" s="1242"/>
      <c r="T656" s="1242"/>
      <c r="U656" s="1244"/>
      <c r="V656" s="1245"/>
      <c r="W656" s="1245"/>
      <c r="X656" s="1245"/>
      <c r="Y656" s="1245"/>
      <c r="Z656" s="1245"/>
      <c r="AA656" s="1246"/>
      <c r="AB656" s="1247"/>
      <c r="AC656" s="1244"/>
      <c r="AD656" s="1248">
        <f t="shared" si="441"/>
        <v>0</v>
      </c>
      <c r="AE656" s="1248"/>
      <c r="AF656" s="1248"/>
      <c r="AG656" s="1248">
        <f t="shared" si="435"/>
        <v>0</v>
      </c>
      <c r="AH656" s="1248"/>
      <c r="AI656" s="1248"/>
      <c r="AJ656" s="1248">
        <f t="shared" si="442"/>
        <v>0</v>
      </c>
      <c r="AK656" s="1248"/>
      <c r="AL656" s="1248"/>
      <c r="AM656" s="1249">
        <f t="shared" si="429"/>
        <v>0</v>
      </c>
      <c r="AN656" s="1249"/>
      <c r="AO656" s="1249"/>
      <c r="AP656" s="1249"/>
      <c r="AQ656" s="1250">
        <f t="shared" si="443"/>
        <v>0</v>
      </c>
      <c r="AR656" s="1250"/>
      <c r="AS656" s="1250"/>
      <c r="AT656" s="1250">
        <f t="shared" si="444"/>
        <v>0</v>
      </c>
      <c r="AV656" s="74" t="str">
        <f t="shared" si="424"/>
        <v>FRAMING &amp; DRYWALL</v>
      </c>
      <c r="AW656" s="307"/>
      <c r="AX656" s="99"/>
      <c r="AY656" s="99"/>
      <c r="AZ656" s="305"/>
      <c r="BA656" s="28">
        <f t="shared" si="445"/>
        <v>0</v>
      </c>
      <c r="BB656" s="28">
        <f t="shared" si="450"/>
        <v>0</v>
      </c>
      <c r="BC656" s="28">
        <f t="shared" si="451"/>
        <v>0</v>
      </c>
      <c r="BD656" s="28">
        <f t="shared" si="446"/>
        <v>0</v>
      </c>
      <c r="BE656" s="28">
        <f t="shared" si="452"/>
        <v>0</v>
      </c>
      <c r="BF656" s="28">
        <f t="shared" si="447"/>
        <v>0</v>
      </c>
      <c r="BG656" s="28">
        <f t="shared" si="448"/>
        <v>0</v>
      </c>
      <c r="BI656" s="66">
        <f t="shared" si="453"/>
        <v>0</v>
      </c>
      <c r="BJ656" s="66">
        <f t="shared" si="449"/>
        <v>0</v>
      </c>
      <c r="BK656" s="66">
        <f t="shared" si="454"/>
        <v>0</v>
      </c>
    </row>
    <row r="657" spans="1:63" hidden="1">
      <c r="A657" s="95"/>
      <c r="B657" s="1239"/>
      <c r="C657" s="1240"/>
      <c r="D657" s="1252"/>
      <c r="E657" s="1252"/>
      <c r="F657" s="1252"/>
      <c r="G657" s="1252"/>
      <c r="H657" s="1252"/>
      <c r="I657" s="1252"/>
      <c r="J657" s="1252"/>
      <c r="K657" s="1252"/>
      <c r="L657" s="1252"/>
      <c r="M657" s="1252"/>
      <c r="N657" s="1252"/>
      <c r="O657" s="1252"/>
      <c r="P657" s="1242"/>
      <c r="Q657" s="1242"/>
      <c r="R657" s="1243"/>
      <c r="S657" s="1242"/>
      <c r="T657" s="1242"/>
      <c r="U657" s="1244"/>
      <c r="V657" s="1245"/>
      <c r="W657" s="1245"/>
      <c r="X657" s="1245"/>
      <c r="Y657" s="1245"/>
      <c r="Z657" s="1245"/>
      <c r="AA657" s="1246"/>
      <c r="AB657" s="1247"/>
      <c r="AC657" s="1244"/>
      <c r="AD657" s="1248">
        <f t="shared" si="441"/>
        <v>0</v>
      </c>
      <c r="AE657" s="1248"/>
      <c r="AF657" s="1248"/>
      <c r="AG657" s="1248">
        <f t="shared" si="435"/>
        <v>0</v>
      </c>
      <c r="AH657" s="1248"/>
      <c r="AI657" s="1248"/>
      <c r="AJ657" s="1248">
        <f t="shared" si="442"/>
        <v>0</v>
      </c>
      <c r="AK657" s="1248"/>
      <c r="AL657" s="1248"/>
      <c r="AM657" s="1249">
        <f t="shared" si="429"/>
        <v>0</v>
      </c>
      <c r="AN657" s="1249"/>
      <c r="AO657" s="1249"/>
      <c r="AP657" s="1249"/>
      <c r="AQ657" s="1250">
        <f t="shared" si="443"/>
        <v>0</v>
      </c>
      <c r="AR657" s="1250"/>
      <c r="AS657" s="1250"/>
      <c r="AT657" s="1250">
        <f t="shared" si="444"/>
        <v>0</v>
      </c>
      <c r="AV657" s="74" t="str">
        <f t="shared" si="424"/>
        <v>FRAMING &amp; DRYWALL</v>
      </c>
      <c r="AW657" s="307"/>
      <c r="AX657" s="99"/>
      <c r="AY657" s="99"/>
      <c r="AZ657" s="305"/>
      <c r="BA657" s="28">
        <f t="shared" si="445"/>
        <v>0</v>
      </c>
      <c r="BB657" s="28">
        <f t="shared" si="450"/>
        <v>0</v>
      </c>
      <c r="BC657" s="28">
        <f t="shared" si="451"/>
        <v>0</v>
      </c>
      <c r="BD657" s="28">
        <f t="shared" si="446"/>
        <v>0</v>
      </c>
      <c r="BE657" s="28">
        <f t="shared" si="452"/>
        <v>0</v>
      </c>
      <c r="BF657" s="28">
        <f t="shared" si="447"/>
        <v>0</v>
      </c>
      <c r="BG657" s="28">
        <f t="shared" si="448"/>
        <v>0</v>
      </c>
      <c r="BI657" s="66">
        <f t="shared" si="453"/>
        <v>0</v>
      </c>
      <c r="BJ657" s="66">
        <f t="shared" si="449"/>
        <v>0</v>
      </c>
      <c r="BK657" s="66">
        <f t="shared" si="454"/>
        <v>0</v>
      </c>
    </row>
    <row r="658" spans="1:63" hidden="1">
      <c r="A658" s="95"/>
      <c r="B658" s="1251"/>
      <c r="C658" s="1251"/>
      <c r="D658" s="1252"/>
      <c r="E658" s="1252"/>
      <c r="F658" s="1252"/>
      <c r="G658" s="1252"/>
      <c r="H658" s="1252"/>
      <c r="I658" s="1252"/>
      <c r="J658" s="1252"/>
      <c r="K658" s="1252"/>
      <c r="L658" s="1252"/>
      <c r="M658" s="1252"/>
      <c r="N658" s="1252"/>
      <c r="O658" s="1252"/>
      <c r="P658" s="1242"/>
      <c r="Q658" s="1242"/>
      <c r="R658" s="1243"/>
      <c r="S658" s="1242"/>
      <c r="T658" s="1242"/>
      <c r="U658" s="1244"/>
      <c r="V658" s="1245"/>
      <c r="W658" s="1245"/>
      <c r="X658" s="1245"/>
      <c r="Y658" s="1245"/>
      <c r="Z658" s="1245"/>
      <c r="AA658" s="1246"/>
      <c r="AB658" s="1247"/>
      <c r="AC658" s="1244"/>
      <c r="AD658" s="1248">
        <f t="shared" si="441"/>
        <v>0</v>
      </c>
      <c r="AE658" s="1248"/>
      <c r="AF658" s="1248"/>
      <c r="AG658" s="1248">
        <f t="shared" si="435"/>
        <v>0</v>
      </c>
      <c r="AH658" s="1248"/>
      <c r="AI658" s="1248"/>
      <c r="AJ658" s="1248">
        <f t="shared" si="442"/>
        <v>0</v>
      </c>
      <c r="AK658" s="1248"/>
      <c r="AL658" s="1248"/>
      <c r="AM658" s="1249">
        <f t="shared" si="429"/>
        <v>0</v>
      </c>
      <c r="AN658" s="1249"/>
      <c r="AO658" s="1249"/>
      <c r="AP658" s="1249"/>
      <c r="AQ658" s="1250">
        <f t="shared" si="443"/>
        <v>0</v>
      </c>
      <c r="AR658" s="1250"/>
      <c r="AS658" s="1250"/>
      <c r="AT658" s="1250">
        <f t="shared" si="444"/>
        <v>0</v>
      </c>
      <c r="AV658" s="74" t="str">
        <f t="shared" si="424"/>
        <v>FRAMING &amp; DRYWALL</v>
      </c>
      <c r="AW658" s="307"/>
      <c r="AX658" s="99"/>
      <c r="AY658" s="99"/>
      <c r="AZ658" s="305"/>
      <c r="BA658" s="28">
        <f t="shared" si="445"/>
        <v>0</v>
      </c>
      <c r="BB658" s="28">
        <f t="shared" si="450"/>
        <v>0</v>
      </c>
      <c r="BC658" s="28">
        <f t="shared" si="451"/>
        <v>0</v>
      </c>
      <c r="BD658" s="28">
        <f t="shared" si="446"/>
        <v>0</v>
      </c>
      <c r="BE658" s="28">
        <f t="shared" si="452"/>
        <v>0</v>
      </c>
      <c r="BF658" s="28">
        <f t="shared" si="447"/>
        <v>0</v>
      </c>
      <c r="BG658" s="28">
        <f t="shared" si="448"/>
        <v>0</v>
      </c>
      <c r="BI658" s="66">
        <f t="shared" si="453"/>
        <v>0</v>
      </c>
      <c r="BJ658" s="66">
        <f t="shared" si="449"/>
        <v>0</v>
      </c>
      <c r="BK658" s="66">
        <f t="shared" si="454"/>
        <v>0</v>
      </c>
    </row>
    <row r="659" spans="1:63" hidden="1">
      <c r="A659" s="95"/>
      <c r="B659" s="1239"/>
      <c r="C659" s="1240"/>
      <c r="D659" s="1252"/>
      <c r="E659" s="1252"/>
      <c r="F659" s="1252"/>
      <c r="G659" s="1252"/>
      <c r="H659" s="1252"/>
      <c r="I659" s="1252"/>
      <c r="J659" s="1252"/>
      <c r="K659" s="1252"/>
      <c r="L659" s="1252"/>
      <c r="M659" s="1252"/>
      <c r="N659" s="1252"/>
      <c r="O659" s="1252"/>
      <c r="P659" s="1242"/>
      <c r="Q659" s="1242"/>
      <c r="R659" s="1243"/>
      <c r="S659" s="1242"/>
      <c r="T659" s="1242"/>
      <c r="U659" s="1244"/>
      <c r="V659" s="1245"/>
      <c r="W659" s="1245"/>
      <c r="X659" s="1245"/>
      <c r="Y659" s="1245"/>
      <c r="Z659" s="1245"/>
      <c r="AA659" s="1246"/>
      <c r="AB659" s="1247"/>
      <c r="AC659" s="1244"/>
      <c r="AD659" s="1248">
        <f t="shared" si="441"/>
        <v>0</v>
      </c>
      <c r="AE659" s="1248"/>
      <c r="AF659" s="1248"/>
      <c r="AG659" s="1248">
        <f t="shared" si="435"/>
        <v>0</v>
      </c>
      <c r="AH659" s="1248"/>
      <c r="AI659" s="1248"/>
      <c r="AJ659" s="1248">
        <f t="shared" si="442"/>
        <v>0</v>
      </c>
      <c r="AK659" s="1248"/>
      <c r="AL659" s="1248"/>
      <c r="AM659" s="1249">
        <f t="shared" si="429"/>
        <v>0</v>
      </c>
      <c r="AN659" s="1249"/>
      <c r="AO659" s="1249"/>
      <c r="AP659" s="1249"/>
      <c r="AQ659" s="1250">
        <f t="shared" si="443"/>
        <v>0</v>
      </c>
      <c r="AR659" s="1250"/>
      <c r="AS659" s="1250"/>
      <c r="AT659" s="1250">
        <f t="shared" si="444"/>
        <v>0</v>
      </c>
      <c r="AV659" s="74" t="str">
        <f t="shared" si="424"/>
        <v>FRAMING &amp; DRYWALL</v>
      </c>
      <c r="AW659" s="307"/>
      <c r="AX659" s="99"/>
      <c r="AY659" s="99"/>
      <c r="AZ659" s="305"/>
      <c r="BA659" s="28">
        <f t="shared" si="445"/>
        <v>0</v>
      </c>
      <c r="BB659" s="28">
        <f t="shared" si="450"/>
        <v>0</v>
      </c>
      <c r="BC659" s="28">
        <f t="shared" si="451"/>
        <v>0</v>
      </c>
      <c r="BD659" s="28">
        <f t="shared" si="446"/>
        <v>0</v>
      </c>
      <c r="BE659" s="28">
        <f t="shared" si="452"/>
        <v>0</v>
      </c>
      <c r="BF659" s="28">
        <f t="shared" si="447"/>
        <v>0</v>
      </c>
      <c r="BG659" s="28">
        <f t="shared" si="448"/>
        <v>0</v>
      </c>
      <c r="BI659" s="66">
        <f t="shared" si="453"/>
        <v>0</v>
      </c>
      <c r="BJ659" s="66">
        <f t="shared" si="449"/>
        <v>0</v>
      </c>
      <c r="BK659" s="66">
        <f t="shared" si="454"/>
        <v>0</v>
      </c>
    </row>
    <row r="660" spans="1:63" hidden="1">
      <c r="A660" s="95"/>
      <c r="B660" s="1239"/>
      <c r="C660" s="1240"/>
      <c r="D660" s="1252"/>
      <c r="E660" s="1252"/>
      <c r="F660" s="1252"/>
      <c r="G660" s="1252"/>
      <c r="H660" s="1252"/>
      <c r="I660" s="1252"/>
      <c r="J660" s="1252"/>
      <c r="K660" s="1252"/>
      <c r="L660" s="1252"/>
      <c r="M660" s="1252"/>
      <c r="N660" s="1252"/>
      <c r="O660" s="1252"/>
      <c r="P660" s="1242"/>
      <c r="Q660" s="1242"/>
      <c r="R660" s="1243"/>
      <c r="S660" s="1242"/>
      <c r="T660" s="1242"/>
      <c r="U660" s="1244"/>
      <c r="V660" s="1245"/>
      <c r="W660" s="1245"/>
      <c r="X660" s="1245"/>
      <c r="Y660" s="1245"/>
      <c r="Z660" s="1245"/>
      <c r="AA660" s="1246"/>
      <c r="AB660" s="1247"/>
      <c r="AC660" s="1244"/>
      <c r="AD660" s="1248">
        <f t="shared" si="441"/>
        <v>0</v>
      </c>
      <c r="AE660" s="1248"/>
      <c r="AF660" s="1248"/>
      <c r="AG660" s="1248">
        <f t="shared" si="435"/>
        <v>0</v>
      </c>
      <c r="AH660" s="1248"/>
      <c r="AI660" s="1248"/>
      <c r="AJ660" s="1248">
        <f t="shared" si="442"/>
        <v>0</v>
      </c>
      <c r="AK660" s="1248"/>
      <c r="AL660" s="1248"/>
      <c r="AM660" s="1249">
        <f t="shared" si="429"/>
        <v>0</v>
      </c>
      <c r="AN660" s="1249"/>
      <c r="AO660" s="1249"/>
      <c r="AP660" s="1249"/>
      <c r="AQ660" s="1250">
        <f t="shared" si="443"/>
        <v>0</v>
      </c>
      <c r="AR660" s="1250"/>
      <c r="AS660" s="1250"/>
      <c r="AT660" s="1250">
        <f t="shared" si="444"/>
        <v>0</v>
      </c>
      <c r="AV660" s="74" t="str">
        <f t="shared" si="424"/>
        <v>FRAMING &amp; DRYWALL</v>
      </c>
      <c r="AW660" s="307"/>
      <c r="AX660" s="99"/>
      <c r="AY660" s="99"/>
      <c r="AZ660" s="305"/>
      <c r="BA660" s="28">
        <f t="shared" si="445"/>
        <v>0</v>
      </c>
      <c r="BB660" s="28">
        <f t="shared" si="450"/>
        <v>0</v>
      </c>
      <c r="BC660" s="28">
        <f t="shared" si="451"/>
        <v>0</v>
      </c>
      <c r="BD660" s="28">
        <f t="shared" si="446"/>
        <v>0</v>
      </c>
      <c r="BE660" s="28">
        <f t="shared" si="452"/>
        <v>0</v>
      </c>
      <c r="BF660" s="28">
        <f t="shared" si="447"/>
        <v>0</v>
      </c>
      <c r="BG660" s="28">
        <f t="shared" si="448"/>
        <v>0</v>
      </c>
      <c r="BI660" s="66">
        <f t="shared" si="453"/>
        <v>0</v>
      </c>
      <c r="BJ660" s="66">
        <f t="shared" si="449"/>
        <v>0</v>
      </c>
      <c r="BK660" s="66">
        <f t="shared" si="454"/>
        <v>0</v>
      </c>
    </row>
    <row r="661" spans="1:63" hidden="1">
      <c r="A661" s="95"/>
      <c r="B661" s="1251"/>
      <c r="C661" s="1251"/>
      <c r="D661" s="1252"/>
      <c r="E661" s="1252"/>
      <c r="F661" s="1252"/>
      <c r="G661" s="1252"/>
      <c r="H661" s="1252"/>
      <c r="I661" s="1252"/>
      <c r="J661" s="1252"/>
      <c r="K661" s="1252"/>
      <c r="L661" s="1252"/>
      <c r="M661" s="1252"/>
      <c r="N661" s="1252"/>
      <c r="O661" s="1252"/>
      <c r="P661" s="1242"/>
      <c r="Q661" s="1242"/>
      <c r="R661" s="1243"/>
      <c r="S661" s="1242"/>
      <c r="T661" s="1242"/>
      <c r="U661" s="1244"/>
      <c r="V661" s="1245"/>
      <c r="W661" s="1245"/>
      <c r="X661" s="1245"/>
      <c r="Y661" s="1245"/>
      <c r="Z661" s="1245"/>
      <c r="AA661" s="1246"/>
      <c r="AB661" s="1247"/>
      <c r="AC661" s="1244"/>
      <c r="AD661" s="1248">
        <f t="shared" si="441"/>
        <v>0</v>
      </c>
      <c r="AE661" s="1248"/>
      <c r="AF661" s="1248"/>
      <c r="AG661" s="1248">
        <f t="shared" si="435"/>
        <v>0</v>
      </c>
      <c r="AH661" s="1248"/>
      <c r="AI661" s="1248"/>
      <c r="AJ661" s="1248">
        <f t="shared" si="442"/>
        <v>0</v>
      </c>
      <c r="AK661" s="1248"/>
      <c r="AL661" s="1248"/>
      <c r="AM661" s="1249">
        <f t="shared" si="429"/>
        <v>0</v>
      </c>
      <c r="AN661" s="1249"/>
      <c r="AO661" s="1249"/>
      <c r="AP661" s="1249"/>
      <c r="AQ661" s="1250">
        <f t="shared" si="443"/>
        <v>0</v>
      </c>
      <c r="AR661" s="1250"/>
      <c r="AS661" s="1250"/>
      <c r="AT661" s="1250">
        <f t="shared" si="444"/>
        <v>0</v>
      </c>
      <c r="AV661" s="74" t="str">
        <f t="shared" si="424"/>
        <v>FRAMING &amp; DRYWALL</v>
      </c>
      <c r="AW661" s="307"/>
      <c r="AX661" s="99"/>
      <c r="AY661" s="99"/>
      <c r="AZ661" s="305"/>
      <c r="BA661" s="28">
        <f t="shared" si="445"/>
        <v>0</v>
      </c>
      <c r="BB661" s="28">
        <f t="shared" si="450"/>
        <v>0</v>
      </c>
      <c r="BC661" s="28">
        <f t="shared" si="451"/>
        <v>0</v>
      </c>
      <c r="BD661" s="28">
        <f t="shared" si="446"/>
        <v>0</v>
      </c>
      <c r="BE661" s="28">
        <f t="shared" si="452"/>
        <v>0</v>
      </c>
      <c r="BF661" s="28">
        <f t="shared" si="447"/>
        <v>0</v>
      </c>
      <c r="BG661" s="28">
        <f t="shared" si="448"/>
        <v>0</v>
      </c>
      <c r="BI661" s="66">
        <f t="shared" si="453"/>
        <v>0</v>
      </c>
      <c r="BJ661" s="66">
        <f t="shared" si="449"/>
        <v>0</v>
      </c>
      <c r="BK661" s="66">
        <f t="shared" si="454"/>
        <v>0</v>
      </c>
    </row>
    <row r="662" spans="1:63" hidden="1">
      <c r="A662" s="95"/>
      <c r="B662" s="1239"/>
      <c r="C662" s="1240"/>
      <c r="D662" s="1252"/>
      <c r="E662" s="1252"/>
      <c r="F662" s="1252"/>
      <c r="G662" s="1252"/>
      <c r="H662" s="1252"/>
      <c r="I662" s="1252"/>
      <c r="J662" s="1252"/>
      <c r="K662" s="1252"/>
      <c r="L662" s="1252"/>
      <c r="M662" s="1252"/>
      <c r="N662" s="1252"/>
      <c r="O662" s="1252"/>
      <c r="P662" s="1242"/>
      <c r="Q662" s="1242"/>
      <c r="R662" s="1243"/>
      <c r="S662" s="1242"/>
      <c r="T662" s="1242"/>
      <c r="U662" s="1244"/>
      <c r="V662" s="1245"/>
      <c r="W662" s="1245"/>
      <c r="X662" s="1245"/>
      <c r="Y662" s="1245"/>
      <c r="Z662" s="1245"/>
      <c r="AA662" s="1246"/>
      <c r="AB662" s="1247"/>
      <c r="AC662" s="1244"/>
      <c r="AD662" s="1248">
        <f t="shared" si="441"/>
        <v>0</v>
      </c>
      <c r="AE662" s="1248"/>
      <c r="AF662" s="1248"/>
      <c r="AG662" s="1248">
        <f t="shared" si="435"/>
        <v>0</v>
      </c>
      <c r="AH662" s="1248"/>
      <c r="AI662" s="1248"/>
      <c r="AJ662" s="1248">
        <f t="shared" si="442"/>
        <v>0</v>
      </c>
      <c r="AK662" s="1248"/>
      <c r="AL662" s="1248"/>
      <c r="AM662" s="1249">
        <f t="shared" si="429"/>
        <v>0</v>
      </c>
      <c r="AN662" s="1249"/>
      <c r="AO662" s="1249"/>
      <c r="AP662" s="1249"/>
      <c r="AQ662" s="1250">
        <f t="shared" si="443"/>
        <v>0</v>
      </c>
      <c r="AR662" s="1250"/>
      <c r="AS662" s="1250"/>
      <c r="AT662" s="1250">
        <f t="shared" si="444"/>
        <v>0</v>
      </c>
      <c r="AV662" s="74" t="str">
        <f t="shared" si="424"/>
        <v>FRAMING &amp; DRYWALL</v>
      </c>
      <c r="AW662" s="307"/>
      <c r="AX662" s="99"/>
      <c r="AY662" s="99"/>
      <c r="AZ662" s="305"/>
      <c r="BA662" s="28">
        <f t="shared" si="445"/>
        <v>0</v>
      </c>
      <c r="BB662" s="28">
        <f t="shared" si="450"/>
        <v>0</v>
      </c>
      <c r="BC662" s="28">
        <f t="shared" si="451"/>
        <v>0</v>
      </c>
      <c r="BD662" s="28">
        <f t="shared" si="446"/>
        <v>0</v>
      </c>
      <c r="BE662" s="28">
        <f t="shared" si="452"/>
        <v>0</v>
      </c>
      <c r="BF662" s="28">
        <f t="shared" si="447"/>
        <v>0</v>
      </c>
      <c r="BG662" s="28">
        <f t="shared" si="448"/>
        <v>0</v>
      </c>
      <c r="BI662" s="66">
        <f t="shared" si="453"/>
        <v>0</v>
      </c>
      <c r="BJ662" s="66">
        <f t="shared" si="449"/>
        <v>0</v>
      </c>
      <c r="BK662" s="66">
        <f t="shared" si="454"/>
        <v>0</v>
      </c>
    </row>
    <row r="663" spans="1:63" hidden="1">
      <c r="A663" s="95"/>
      <c r="B663" s="1239"/>
      <c r="C663" s="1240"/>
      <c r="D663" s="1252"/>
      <c r="E663" s="1252"/>
      <c r="F663" s="1252"/>
      <c r="G663" s="1252"/>
      <c r="H663" s="1252"/>
      <c r="I663" s="1252"/>
      <c r="J663" s="1252"/>
      <c r="K663" s="1252"/>
      <c r="L663" s="1252"/>
      <c r="M663" s="1252"/>
      <c r="N663" s="1252"/>
      <c r="O663" s="1252"/>
      <c r="P663" s="1242"/>
      <c r="Q663" s="1242"/>
      <c r="R663" s="1243"/>
      <c r="S663" s="1242"/>
      <c r="T663" s="1242"/>
      <c r="U663" s="1244"/>
      <c r="V663" s="1245"/>
      <c r="W663" s="1245"/>
      <c r="X663" s="1245"/>
      <c r="Y663" s="1245"/>
      <c r="Z663" s="1245"/>
      <c r="AA663" s="1246"/>
      <c r="AB663" s="1247"/>
      <c r="AC663" s="1244"/>
      <c r="AD663" s="1248">
        <f t="shared" si="441"/>
        <v>0</v>
      </c>
      <c r="AE663" s="1248"/>
      <c r="AF663" s="1248"/>
      <c r="AG663" s="1248">
        <f t="shared" si="435"/>
        <v>0</v>
      </c>
      <c r="AH663" s="1248"/>
      <c r="AI663" s="1248"/>
      <c r="AJ663" s="1248">
        <f t="shared" si="442"/>
        <v>0</v>
      </c>
      <c r="AK663" s="1248"/>
      <c r="AL663" s="1248"/>
      <c r="AM663" s="1249">
        <f t="shared" si="429"/>
        <v>0</v>
      </c>
      <c r="AN663" s="1249"/>
      <c r="AO663" s="1249"/>
      <c r="AP663" s="1249"/>
      <c r="AQ663" s="1250">
        <f t="shared" si="443"/>
        <v>0</v>
      </c>
      <c r="AR663" s="1250"/>
      <c r="AS663" s="1250"/>
      <c r="AT663" s="1250">
        <f t="shared" si="444"/>
        <v>0</v>
      </c>
      <c r="AV663" s="74" t="str">
        <f t="shared" si="424"/>
        <v>FRAMING &amp; DRYWALL</v>
      </c>
      <c r="AW663" s="307"/>
      <c r="AX663" s="99"/>
      <c r="AY663" s="99"/>
      <c r="AZ663" s="305"/>
      <c r="BA663" s="28">
        <f t="shared" si="445"/>
        <v>0</v>
      </c>
      <c r="BB663" s="28">
        <f t="shared" si="450"/>
        <v>0</v>
      </c>
      <c r="BC663" s="28">
        <f t="shared" si="451"/>
        <v>0</v>
      </c>
      <c r="BD663" s="28">
        <f t="shared" si="446"/>
        <v>0</v>
      </c>
      <c r="BE663" s="28">
        <f t="shared" si="452"/>
        <v>0</v>
      </c>
      <c r="BF663" s="28">
        <f t="shared" si="447"/>
        <v>0</v>
      </c>
      <c r="BG663" s="28">
        <f t="shared" si="448"/>
        <v>0</v>
      </c>
      <c r="BI663" s="66">
        <f t="shared" si="453"/>
        <v>0</v>
      </c>
      <c r="BJ663" s="66">
        <f t="shared" si="449"/>
        <v>0</v>
      </c>
      <c r="BK663" s="66">
        <f t="shared" si="454"/>
        <v>0</v>
      </c>
    </row>
    <row r="664" spans="1:63" hidden="1">
      <c r="A664" s="95"/>
      <c r="B664" s="1251"/>
      <c r="C664" s="1251"/>
      <c r="D664" s="1252"/>
      <c r="E664" s="1252"/>
      <c r="F664" s="1252"/>
      <c r="G664" s="1252"/>
      <c r="H664" s="1252"/>
      <c r="I664" s="1252"/>
      <c r="J664" s="1252"/>
      <c r="K664" s="1252"/>
      <c r="L664" s="1252"/>
      <c r="M664" s="1252"/>
      <c r="N664" s="1252"/>
      <c r="O664" s="1252"/>
      <c r="P664" s="1242"/>
      <c r="Q664" s="1242"/>
      <c r="R664" s="1243"/>
      <c r="S664" s="1242"/>
      <c r="T664" s="1242"/>
      <c r="U664" s="1244"/>
      <c r="V664" s="1245"/>
      <c r="W664" s="1245"/>
      <c r="X664" s="1245"/>
      <c r="Y664" s="1245"/>
      <c r="Z664" s="1245"/>
      <c r="AA664" s="1246"/>
      <c r="AB664" s="1247"/>
      <c r="AC664" s="1244"/>
      <c r="AD664" s="1248">
        <f t="shared" si="441"/>
        <v>0</v>
      </c>
      <c r="AE664" s="1248"/>
      <c r="AF664" s="1248"/>
      <c r="AG664" s="1248">
        <f t="shared" si="435"/>
        <v>0</v>
      </c>
      <c r="AH664" s="1248"/>
      <c r="AI664" s="1248"/>
      <c r="AJ664" s="1248">
        <f t="shared" si="442"/>
        <v>0</v>
      </c>
      <c r="AK664" s="1248"/>
      <c r="AL664" s="1248"/>
      <c r="AM664" s="1249">
        <f t="shared" si="429"/>
        <v>0</v>
      </c>
      <c r="AN664" s="1249"/>
      <c r="AO664" s="1249"/>
      <c r="AP664" s="1249"/>
      <c r="AQ664" s="1250">
        <f t="shared" si="443"/>
        <v>0</v>
      </c>
      <c r="AR664" s="1250"/>
      <c r="AS664" s="1250"/>
      <c r="AT664" s="1250">
        <f t="shared" si="444"/>
        <v>0</v>
      </c>
      <c r="AV664" s="74" t="str">
        <f t="shared" si="424"/>
        <v>FRAMING &amp; DRYWALL</v>
      </c>
      <c r="AW664" s="307"/>
      <c r="AX664" s="99"/>
      <c r="AY664" s="99"/>
      <c r="AZ664" s="305"/>
      <c r="BA664" s="28">
        <f t="shared" si="445"/>
        <v>0</v>
      </c>
      <c r="BB664" s="28">
        <f t="shared" si="450"/>
        <v>0</v>
      </c>
      <c r="BC664" s="28">
        <f t="shared" si="451"/>
        <v>0</v>
      </c>
      <c r="BD664" s="28">
        <f t="shared" si="446"/>
        <v>0</v>
      </c>
      <c r="BE664" s="28">
        <f t="shared" si="452"/>
        <v>0</v>
      </c>
      <c r="BF664" s="28">
        <f t="shared" si="447"/>
        <v>0</v>
      </c>
      <c r="BG664" s="28">
        <f t="shared" si="448"/>
        <v>0</v>
      </c>
      <c r="BI664" s="66">
        <f t="shared" si="453"/>
        <v>0</v>
      </c>
      <c r="BJ664" s="66">
        <f t="shared" si="449"/>
        <v>0</v>
      </c>
      <c r="BK664" s="66">
        <f t="shared" si="454"/>
        <v>0</v>
      </c>
    </row>
    <row r="665" spans="1:63" hidden="1">
      <c r="A665" s="95"/>
      <c r="B665" s="1251"/>
      <c r="C665" s="1251"/>
      <c r="D665" s="1252"/>
      <c r="E665" s="1252"/>
      <c r="F665" s="1252"/>
      <c r="G665" s="1252"/>
      <c r="H665" s="1252"/>
      <c r="I665" s="1252"/>
      <c r="J665" s="1252"/>
      <c r="K665" s="1252"/>
      <c r="L665" s="1252"/>
      <c r="M665" s="1252"/>
      <c r="N665" s="1252"/>
      <c r="O665" s="1252"/>
      <c r="P665" s="1242"/>
      <c r="Q665" s="1242"/>
      <c r="R665" s="1243"/>
      <c r="S665" s="1242"/>
      <c r="T665" s="1242"/>
      <c r="U665" s="1244"/>
      <c r="V665" s="1245"/>
      <c r="W665" s="1245"/>
      <c r="X665" s="1245"/>
      <c r="Y665" s="1245"/>
      <c r="Z665" s="1245"/>
      <c r="AA665" s="1246"/>
      <c r="AB665" s="1247"/>
      <c r="AC665" s="1244"/>
      <c r="AD665" s="1248">
        <f t="shared" si="441"/>
        <v>0</v>
      </c>
      <c r="AE665" s="1248"/>
      <c r="AF665" s="1248"/>
      <c r="AG665" s="1248">
        <f t="shared" si="435"/>
        <v>0</v>
      </c>
      <c r="AH665" s="1248"/>
      <c r="AI665" s="1248"/>
      <c r="AJ665" s="1248">
        <f t="shared" si="442"/>
        <v>0</v>
      </c>
      <c r="AK665" s="1248"/>
      <c r="AL665" s="1248"/>
      <c r="AM665" s="1249">
        <f t="shared" si="429"/>
        <v>0</v>
      </c>
      <c r="AN665" s="1249"/>
      <c r="AO665" s="1249"/>
      <c r="AP665" s="1249"/>
      <c r="AQ665" s="1250">
        <f t="shared" si="443"/>
        <v>0</v>
      </c>
      <c r="AR665" s="1250"/>
      <c r="AS665" s="1250"/>
      <c r="AT665" s="1250">
        <f t="shared" si="444"/>
        <v>0</v>
      </c>
      <c r="AV665" s="74" t="str">
        <f t="shared" si="424"/>
        <v>FRAMING &amp; DRYWALL</v>
      </c>
      <c r="AW665" s="307"/>
      <c r="AX665" s="99"/>
      <c r="AY665" s="99"/>
      <c r="AZ665" s="305"/>
      <c r="BA665" s="28">
        <f t="shared" si="445"/>
        <v>0</v>
      </c>
      <c r="BB665" s="28">
        <f t="shared" si="450"/>
        <v>0</v>
      </c>
      <c r="BC665" s="28">
        <f t="shared" si="451"/>
        <v>0</v>
      </c>
      <c r="BD665" s="28">
        <f t="shared" si="446"/>
        <v>0</v>
      </c>
      <c r="BE665" s="28">
        <f t="shared" si="452"/>
        <v>0</v>
      </c>
      <c r="BF665" s="28">
        <f t="shared" si="447"/>
        <v>0</v>
      </c>
      <c r="BG665" s="28">
        <f t="shared" si="448"/>
        <v>0</v>
      </c>
      <c r="BI665" s="66">
        <f t="shared" si="453"/>
        <v>0</v>
      </c>
      <c r="BJ665" s="66">
        <f t="shared" si="449"/>
        <v>0</v>
      </c>
      <c r="BK665" s="66">
        <f t="shared" si="454"/>
        <v>0</v>
      </c>
    </row>
    <row r="666" spans="1:63" hidden="1">
      <c r="A666" s="95"/>
      <c r="B666" s="1239"/>
      <c r="C666" s="1240"/>
      <c r="D666" s="1252"/>
      <c r="E666" s="1252"/>
      <c r="F666" s="1252"/>
      <c r="G666" s="1252"/>
      <c r="H666" s="1252"/>
      <c r="I666" s="1252"/>
      <c r="J666" s="1252"/>
      <c r="K666" s="1252"/>
      <c r="L666" s="1252"/>
      <c r="M666" s="1252"/>
      <c r="N666" s="1252"/>
      <c r="O666" s="1252"/>
      <c r="P666" s="1242"/>
      <c r="Q666" s="1242"/>
      <c r="R666" s="1243"/>
      <c r="S666" s="1242"/>
      <c r="T666" s="1242"/>
      <c r="U666" s="1244"/>
      <c r="V666" s="1245"/>
      <c r="W666" s="1245"/>
      <c r="X666" s="1245"/>
      <c r="Y666" s="1245"/>
      <c r="Z666" s="1245"/>
      <c r="AA666" s="1246"/>
      <c r="AB666" s="1247"/>
      <c r="AC666" s="1244"/>
      <c r="AD666" s="1248">
        <f t="shared" si="441"/>
        <v>0</v>
      </c>
      <c r="AE666" s="1248"/>
      <c r="AF666" s="1248"/>
      <c r="AG666" s="1248">
        <f t="shared" si="435"/>
        <v>0</v>
      </c>
      <c r="AH666" s="1248"/>
      <c r="AI666" s="1248"/>
      <c r="AJ666" s="1248">
        <f t="shared" si="442"/>
        <v>0</v>
      </c>
      <c r="AK666" s="1248"/>
      <c r="AL666" s="1248"/>
      <c r="AM666" s="1249">
        <f t="shared" si="429"/>
        <v>0</v>
      </c>
      <c r="AN666" s="1249"/>
      <c r="AO666" s="1249"/>
      <c r="AP666" s="1249"/>
      <c r="AQ666" s="1250">
        <f t="shared" si="443"/>
        <v>0</v>
      </c>
      <c r="AR666" s="1250"/>
      <c r="AS666" s="1250"/>
      <c r="AT666" s="1250">
        <f t="shared" si="444"/>
        <v>0</v>
      </c>
      <c r="AV666" s="74" t="str">
        <f t="shared" si="424"/>
        <v>FRAMING &amp; DRYWALL</v>
      </c>
      <c r="AW666" s="307"/>
      <c r="AX666" s="99"/>
      <c r="AY666" s="99"/>
      <c r="AZ666" s="305"/>
      <c r="BA666" s="28">
        <f t="shared" si="445"/>
        <v>0</v>
      </c>
      <c r="BB666" s="28">
        <f t="shared" si="450"/>
        <v>0</v>
      </c>
      <c r="BC666" s="28">
        <f t="shared" si="451"/>
        <v>0</v>
      </c>
      <c r="BD666" s="28">
        <f t="shared" si="446"/>
        <v>0</v>
      </c>
      <c r="BE666" s="28">
        <f>SUM(BA666:BC666)</f>
        <v>0</v>
      </c>
      <c r="BF666" s="28">
        <f t="shared" si="447"/>
        <v>0</v>
      </c>
      <c r="BG666" s="28">
        <f t="shared" si="448"/>
        <v>0</v>
      </c>
      <c r="BI666" s="66">
        <f t="shared" si="453"/>
        <v>0</v>
      </c>
      <c r="BJ666" s="66">
        <f t="shared" si="449"/>
        <v>0</v>
      </c>
      <c r="BK666" s="66">
        <f t="shared" si="454"/>
        <v>0</v>
      </c>
    </row>
    <row r="667" spans="1:63" hidden="1">
      <c r="A667" s="95"/>
      <c r="B667" s="1239"/>
      <c r="C667" s="1240"/>
      <c r="D667" s="1252"/>
      <c r="E667" s="1252"/>
      <c r="F667" s="1252"/>
      <c r="G667" s="1252"/>
      <c r="H667" s="1252"/>
      <c r="I667" s="1252"/>
      <c r="J667" s="1252"/>
      <c r="K667" s="1252"/>
      <c r="L667" s="1252"/>
      <c r="M667" s="1252"/>
      <c r="N667" s="1252"/>
      <c r="O667" s="1252"/>
      <c r="P667" s="1242"/>
      <c r="Q667" s="1242"/>
      <c r="R667" s="1243"/>
      <c r="S667" s="1242"/>
      <c r="T667" s="1242"/>
      <c r="U667" s="1244"/>
      <c r="V667" s="1245"/>
      <c r="W667" s="1245"/>
      <c r="X667" s="1245"/>
      <c r="Y667" s="1245"/>
      <c r="Z667" s="1245"/>
      <c r="AA667" s="1246"/>
      <c r="AB667" s="1247"/>
      <c r="AC667" s="1244"/>
      <c r="AD667" s="1248">
        <f t="shared" si="441"/>
        <v>0</v>
      </c>
      <c r="AE667" s="1248"/>
      <c r="AF667" s="1248"/>
      <c r="AG667" s="1248">
        <f t="shared" si="435"/>
        <v>0</v>
      </c>
      <c r="AH667" s="1248"/>
      <c r="AI667" s="1248"/>
      <c r="AJ667" s="1248">
        <f t="shared" si="442"/>
        <v>0</v>
      </c>
      <c r="AK667" s="1248"/>
      <c r="AL667" s="1248"/>
      <c r="AM667" s="1249">
        <f t="shared" si="429"/>
        <v>0</v>
      </c>
      <c r="AN667" s="1249"/>
      <c r="AO667" s="1249"/>
      <c r="AP667" s="1249"/>
      <c r="AQ667" s="1250">
        <f t="shared" si="443"/>
        <v>0</v>
      </c>
      <c r="AR667" s="1250"/>
      <c r="AS667" s="1250"/>
      <c r="AT667" s="1250">
        <f t="shared" si="444"/>
        <v>0</v>
      </c>
      <c r="AV667" s="74" t="str">
        <f t="shared" si="424"/>
        <v>FRAMING &amp; DRYWALL</v>
      </c>
      <c r="AW667" s="307"/>
      <c r="AX667" s="99"/>
      <c r="AY667" s="99"/>
      <c r="AZ667" s="305"/>
      <c r="BA667" s="28">
        <f t="shared" si="445"/>
        <v>0</v>
      </c>
      <c r="BB667" s="28">
        <f t="shared" si="450"/>
        <v>0</v>
      </c>
      <c r="BC667" s="28">
        <f t="shared" si="451"/>
        <v>0</v>
      </c>
      <c r="BD667" s="28">
        <f t="shared" si="446"/>
        <v>0</v>
      </c>
      <c r="BE667" s="28">
        <f>SUM(BA667:BC667)</f>
        <v>0</v>
      </c>
      <c r="BF667" s="28">
        <f t="shared" si="447"/>
        <v>0</v>
      </c>
      <c r="BG667" s="28">
        <f t="shared" si="448"/>
        <v>0</v>
      </c>
      <c r="BI667" s="66">
        <f t="shared" si="453"/>
        <v>0</v>
      </c>
      <c r="BJ667" s="66">
        <f t="shared" si="449"/>
        <v>0</v>
      </c>
      <c r="BK667" s="66">
        <f t="shared" si="454"/>
        <v>0</v>
      </c>
    </row>
    <row r="668" spans="1:63" ht="5.0999999999999996" hidden="1" customHeight="1">
      <c r="A668" s="95"/>
      <c r="B668" s="42"/>
      <c r="C668" s="42"/>
      <c r="D668" s="353"/>
      <c r="E668" s="353"/>
      <c r="F668" s="353"/>
      <c r="G668" s="353"/>
      <c r="H668" s="353"/>
      <c r="I668" s="353"/>
      <c r="J668" s="353"/>
      <c r="K668" s="353"/>
      <c r="L668" s="353"/>
      <c r="M668" s="353"/>
      <c r="N668" s="353"/>
      <c r="O668" s="353"/>
      <c r="P668" s="44"/>
      <c r="Q668" s="44"/>
      <c r="R668" s="44"/>
      <c r="S668" s="44"/>
      <c r="T668" s="44"/>
      <c r="U668" s="45"/>
      <c r="V668" s="45"/>
      <c r="W668" s="45"/>
      <c r="X668" s="45"/>
      <c r="Y668" s="45"/>
      <c r="Z668" s="45"/>
      <c r="AA668" s="45"/>
      <c r="AB668" s="45"/>
      <c r="AC668" s="45"/>
      <c r="AD668" s="46"/>
      <c r="AE668" s="46"/>
      <c r="AF668" s="46"/>
      <c r="AG668" s="46"/>
      <c r="AH668" s="46"/>
      <c r="AI668" s="46"/>
      <c r="AJ668" s="46"/>
      <c r="AK668" s="46"/>
      <c r="AL668" s="46"/>
      <c r="AM668" s="47"/>
      <c r="AN668" s="47"/>
      <c r="AO668" s="47"/>
      <c r="AP668" s="47"/>
      <c r="AQ668" s="295"/>
      <c r="AR668" s="295"/>
      <c r="AS668" s="295"/>
      <c r="AT668" s="295"/>
      <c r="AV668" s="201" t="str">
        <f t="shared" si="424"/>
        <v>FRAMING &amp; DRYWALL</v>
      </c>
      <c r="AW668" s="322"/>
      <c r="AX668" s="322"/>
      <c r="AY668" s="322"/>
      <c r="AZ668" s="201"/>
      <c r="BA668" s="53">
        <f>BA627</f>
        <v>0</v>
      </c>
      <c r="BB668" s="53">
        <f>BB627</f>
        <v>0</v>
      </c>
      <c r="BC668" s="53">
        <f>BC627</f>
        <v>0</v>
      </c>
      <c r="BD668" s="53">
        <f>BD627</f>
        <v>0</v>
      </c>
      <c r="BE668" s="53">
        <f>BE627</f>
        <v>0</v>
      </c>
      <c r="BF668" s="53"/>
      <c r="BG668" s="53"/>
      <c r="BI668" s="53"/>
      <c r="BJ668" s="53"/>
      <c r="BK668" s="53"/>
    </row>
    <row r="669" spans="1:63" ht="21.6" hidden="1" customHeight="1">
      <c r="A669" s="95"/>
      <c r="B669" s="1259"/>
      <c r="C669" s="1259"/>
      <c r="D669" s="354"/>
      <c r="E669" s="354"/>
      <c r="F669" s="354"/>
      <c r="G669" s="354"/>
      <c r="H669" s="354"/>
      <c r="I669" s="354"/>
      <c r="J669" s="354"/>
      <c r="K669" s="354"/>
      <c r="L669" s="354"/>
      <c r="M669" s="354"/>
      <c r="N669" s="354"/>
      <c r="O669" s="354"/>
      <c r="P669" s="19"/>
      <c r="Q669" s="19"/>
      <c r="R669" s="19"/>
      <c r="S669" s="19"/>
      <c r="T669" s="19"/>
      <c r="U669" s="19"/>
      <c r="V669" s="19"/>
      <c r="W669" s="19"/>
      <c r="X669" s="19"/>
      <c r="Y669" s="19"/>
      <c r="Z669" s="19"/>
      <c r="AA669" s="19"/>
      <c r="AB669" s="19"/>
      <c r="AC669" s="202" t="str">
        <f>CONCATENATE(D627," ","TOTAL")</f>
        <v>FRAMING &amp; DRYWALL TOTAL</v>
      </c>
      <c r="AD669" s="1260">
        <f>SUBTOTAL(9,AD628:AD668)</f>
        <v>0</v>
      </c>
      <c r="AE669" s="1260"/>
      <c r="AF669" s="1260"/>
      <c r="AG669" s="1260">
        <f>SUBTOTAL(9,AG628:AG668)</f>
        <v>0</v>
      </c>
      <c r="AH669" s="1260"/>
      <c r="AI669" s="1260"/>
      <c r="AJ669" s="1260">
        <f>SUBTOTAL(9,AJ628:AJ668)</f>
        <v>0</v>
      </c>
      <c r="AK669" s="1260"/>
      <c r="AL669" s="1260"/>
      <c r="AM669" s="1260">
        <f>SUBTOTAL(9,AM628:AM668)</f>
        <v>0</v>
      </c>
      <c r="AN669" s="1260"/>
      <c r="AO669" s="1260"/>
      <c r="AP669" s="1260"/>
      <c r="AQ669" s="1254">
        <f>SUBTOTAL(9,AQ628:AQ668)</f>
        <v>0</v>
      </c>
      <c r="AR669" s="1254"/>
      <c r="AS669" s="1254"/>
      <c r="AT669" s="1254" t="e">
        <f>SUM(AT625:AT660)</f>
        <v>#REF!</v>
      </c>
      <c r="AV669" s="74" t="str">
        <f t="shared" si="424"/>
        <v>FRAMING &amp; DRYWALL</v>
      </c>
      <c r="AW669" s="308"/>
      <c r="AX669" s="321"/>
      <c r="AY669" s="321"/>
      <c r="AZ669" s="118"/>
      <c r="BA669" s="52">
        <f>BA627</f>
        <v>0</v>
      </c>
      <c r="BB669" s="52">
        <f>BB627</f>
        <v>0</v>
      </c>
      <c r="BC669" s="52">
        <f>BC627</f>
        <v>0</v>
      </c>
      <c r="BD669" s="52">
        <f>BD627</f>
        <v>0</v>
      </c>
      <c r="BE669" s="52">
        <f>BE627</f>
        <v>0</v>
      </c>
      <c r="BF669" s="52">
        <f>SUM(BF627:BF668)</f>
        <v>0</v>
      </c>
      <c r="BG669" s="28">
        <f>SUM(BG627:BG668)</f>
        <v>0</v>
      </c>
      <c r="BI669" s="52">
        <f>SUM(BI628:BI668)</f>
        <v>0</v>
      </c>
      <c r="BJ669" s="52">
        <f>SUM(BJ628:BJ668)</f>
        <v>0</v>
      </c>
      <c r="BK669" s="28">
        <f>SUM(BK628:BK668)</f>
        <v>0</v>
      </c>
    </row>
    <row r="670" spans="1:63" ht="5.0999999999999996" hidden="1" customHeight="1">
      <c r="A670" s="95"/>
      <c r="B670" s="42"/>
      <c r="C670" s="42"/>
      <c r="D670" s="353"/>
      <c r="E670" s="353"/>
      <c r="F670" s="353"/>
      <c r="G670" s="353"/>
      <c r="H670" s="353"/>
      <c r="I670" s="353"/>
      <c r="J670" s="353"/>
      <c r="K670" s="353"/>
      <c r="L670" s="353"/>
      <c r="M670" s="353"/>
      <c r="N670" s="353"/>
      <c r="O670" s="353"/>
      <c r="P670" s="44"/>
      <c r="Q670" s="44"/>
      <c r="R670" s="44"/>
      <c r="S670" s="44"/>
      <c r="T670" s="44"/>
      <c r="U670" s="45"/>
      <c r="V670" s="45"/>
      <c r="W670" s="45"/>
      <c r="X670" s="45"/>
      <c r="Y670" s="45"/>
      <c r="Z670" s="45"/>
      <c r="AA670" s="45"/>
      <c r="AB670" s="45"/>
      <c r="AC670" s="45"/>
      <c r="AD670" s="46"/>
      <c r="AE670" s="46"/>
      <c r="AF670" s="46"/>
      <c r="AG670" s="46"/>
      <c r="AH670" s="46"/>
      <c r="AI670" s="46"/>
      <c r="AJ670" s="46"/>
      <c r="AK670" s="46"/>
      <c r="AL670" s="46"/>
      <c r="AM670" s="47"/>
      <c r="AN670" s="47"/>
      <c r="AO670" s="47"/>
      <c r="AP670" s="47"/>
      <c r="AQ670" s="295"/>
      <c r="AR670" s="295"/>
      <c r="AS670" s="295"/>
      <c r="AT670" s="295"/>
      <c r="AV670" s="201" t="str">
        <f t="shared" si="424"/>
        <v>FRAMING &amp; DRYWALL</v>
      </c>
      <c r="AW670" s="322"/>
      <c r="AX670" s="322"/>
      <c r="AY670" s="322"/>
      <c r="AZ670" s="201"/>
      <c r="BA670" s="53">
        <f>BA627</f>
        <v>0</v>
      </c>
      <c r="BB670" s="53">
        <f>BB627</f>
        <v>0</v>
      </c>
      <c r="BC670" s="53">
        <f>BC627</f>
        <v>0</v>
      </c>
      <c r="BD670" s="53">
        <f>BD627</f>
        <v>0</v>
      </c>
      <c r="BE670" s="53">
        <f>BE627</f>
        <v>0</v>
      </c>
      <c r="BF670" s="53"/>
      <c r="BG670" s="53"/>
      <c r="BI670" s="53"/>
      <c r="BJ670" s="53"/>
      <c r="BK670" s="53"/>
    </row>
    <row r="671" spans="1:63" ht="9.6999999999999993" hidden="1" customHeight="1">
      <c r="A671" s="95"/>
      <c r="B671" s="49"/>
      <c r="C671" s="49"/>
      <c r="D671" s="355"/>
      <c r="E671" s="355"/>
      <c r="F671" s="355"/>
      <c r="G671" s="355"/>
      <c r="H671" s="355"/>
      <c r="I671" s="355"/>
      <c r="J671" s="355"/>
      <c r="K671" s="355"/>
      <c r="L671" s="355"/>
      <c r="M671" s="355"/>
      <c r="N671" s="355"/>
      <c r="O671" s="355"/>
      <c r="P671" s="50"/>
      <c r="Q671" s="50"/>
      <c r="R671" s="50"/>
      <c r="S671" s="50"/>
      <c r="T671" s="50"/>
      <c r="U671" s="50"/>
      <c r="V671" s="50"/>
      <c r="W671" s="50"/>
      <c r="X671" s="50"/>
      <c r="Y671" s="50"/>
      <c r="Z671" s="50"/>
      <c r="AA671" s="50"/>
      <c r="AB671" s="50"/>
      <c r="AC671" s="51"/>
      <c r="AD671" s="296"/>
      <c r="AE671" s="296"/>
      <c r="AF671" s="296"/>
      <c r="AG671" s="296"/>
      <c r="AH671" s="296"/>
      <c r="AI671" s="296"/>
      <c r="AJ671" s="296"/>
      <c r="AK671" s="296"/>
      <c r="AL671" s="296"/>
      <c r="AM671" s="296"/>
      <c r="AN671" s="296"/>
      <c r="AO671" s="296"/>
      <c r="AP671" s="296"/>
      <c r="AQ671" s="297"/>
      <c r="AR671" s="297"/>
      <c r="AS671" s="297"/>
      <c r="AT671" s="297"/>
      <c r="AV671" s="203" t="str">
        <f t="shared" si="424"/>
        <v>FRAMING &amp; DRYWALL</v>
      </c>
      <c r="AW671" s="325"/>
      <c r="AX671" s="344"/>
      <c r="AY671" s="344"/>
      <c r="AZ671" s="203"/>
      <c r="BA671" s="65">
        <f>BA669</f>
        <v>0</v>
      </c>
      <c r="BB671" s="65">
        <f t="shared" ref="BB671:BG671" si="455">BB669</f>
        <v>0</v>
      </c>
      <c r="BC671" s="65">
        <f>BC669</f>
        <v>0</v>
      </c>
      <c r="BD671" s="65">
        <f t="shared" si="455"/>
        <v>0</v>
      </c>
      <c r="BE671" s="65">
        <f t="shared" si="455"/>
        <v>0</v>
      </c>
      <c r="BF671" s="65">
        <f t="shared" si="455"/>
        <v>0</v>
      </c>
      <c r="BG671" s="65">
        <f t="shared" si="455"/>
        <v>0</v>
      </c>
      <c r="BI671" s="65"/>
      <c r="BJ671" s="65"/>
      <c r="BK671" s="65"/>
    </row>
    <row r="672" spans="1:63" ht="21.6" customHeight="1">
      <c r="A672" s="94" t="s">
        <v>665</v>
      </c>
      <c r="B672" s="1261"/>
      <c r="C672" s="1262"/>
      <c r="D672" s="1301" t="str">
        <f>T(Y80)</f>
        <v>CABINETS &amp; COUNTERTOPS</v>
      </c>
      <c r="E672" s="1302"/>
      <c r="F672" s="1302"/>
      <c r="G672" s="1302"/>
      <c r="H672" s="1302"/>
      <c r="I672" s="1302"/>
      <c r="J672" s="1302"/>
      <c r="K672" s="1302"/>
      <c r="L672" s="1302"/>
      <c r="M672" s="1302"/>
      <c r="N672" s="1302"/>
      <c r="O672" s="1303"/>
      <c r="P672" s="1263"/>
      <c r="Q672" s="1263"/>
      <c r="R672" s="1263"/>
      <c r="S672" s="1264"/>
      <c r="T672" s="1265"/>
      <c r="U672" s="1266"/>
      <c r="V672" s="1266"/>
      <c r="W672" s="1266"/>
      <c r="X672" s="1266"/>
      <c r="Y672" s="1266"/>
      <c r="Z672" s="1266"/>
      <c r="AA672" s="1266"/>
      <c r="AB672" s="1266"/>
      <c r="AC672" s="1266"/>
      <c r="AD672" s="1260">
        <f>AD714</f>
        <v>0</v>
      </c>
      <c r="AE672" s="1260"/>
      <c r="AF672" s="1260"/>
      <c r="AG672" s="1260">
        <f>AG714</f>
        <v>0</v>
      </c>
      <c r="AH672" s="1260"/>
      <c r="AI672" s="1260"/>
      <c r="AJ672" s="1260">
        <f>AJ714</f>
        <v>0</v>
      </c>
      <c r="AK672" s="1260"/>
      <c r="AL672" s="1260"/>
      <c r="AM672" s="1260">
        <f>AM714</f>
        <v>0</v>
      </c>
      <c r="AN672" s="1260"/>
      <c r="AO672" s="1260"/>
      <c r="AP672" s="1260"/>
      <c r="AQ672" s="1254">
        <f>AQ714</f>
        <v>0</v>
      </c>
      <c r="AR672" s="1254"/>
      <c r="AS672" s="1254"/>
      <c r="AT672" s="1254" t="e">
        <f>SUM(#REF!)</f>
        <v>#REF!</v>
      </c>
      <c r="AV672" s="74" t="str">
        <f t="shared" ref="AV672:AV716" si="456">$D$672</f>
        <v>CABINETS &amp; COUNTERTOPS</v>
      </c>
      <c r="AW672" s="326"/>
      <c r="AX672" s="326"/>
      <c r="AY672" s="326"/>
      <c r="AZ672" s="327"/>
      <c r="BA672" s="28">
        <f>SUM(BA673:BA712)</f>
        <v>0</v>
      </c>
      <c r="BB672" s="28">
        <f>SUM(BB673:BB712)</f>
        <v>0</v>
      </c>
      <c r="BC672" s="28">
        <f>SUM(BC673:BC712)</f>
        <v>0</v>
      </c>
      <c r="BD672" s="28">
        <f>SUM(BD673:BD712)</f>
        <v>0</v>
      </c>
      <c r="BE672" s="28">
        <f>SUM(BE673:BE712)</f>
        <v>0</v>
      </c>
      <c r="BF672" s="28">
        <f t="shared" ref="BF672:BF698" si="457">AQ672</f>
        <v>0</v>
      </c>
      <c r="BG672" s="28">
        <f t="shared" ref="BG672:BG698" si="458">AM672</f>
        <v>0</v>
      </c>
      <c r="BI672" s="66">
        <f>AD672</f>
        <v>0</v>
      </c>
      <c r="BJ672" s="66">
        <f>AM672</f>
        <v>0</v>
      </c>
      <c r="BK672" s="66">
        <f>BJ672+BI672</f>
        <v>0</v>
      </c>
    </row>
    <row r="673" spans="1:63" hidden="1">
      <c r="A673" s="95"/>
      <c r="B673" s="1239"/>
      <c r="C673" s="1240"/>
      <c r="D673" s="1256" t="s">
        <v>151</v>
      </c>
      <c r="E673" s="1256"/>
      <c r="F673" s="1256"/>
      <c r="G673" s="1256"/>
      <c r="H673" s="1256"/>
      <c r="I673" s="1256"/>
      <c r="J673" s="1256"/>
      <c r="K673" s="1256"/>
      <c r="L673" s="1256"/>
      <c r="M673" s="1256"/>
      <c r="N673" s="1256"/>
      <c r="O673" s="1256"/>
      <c r="P673" s="1242"/>
      <c r="Q673" s="1242"/>
      <c r="R673" s="1243"/>
      <c r="S673" s="1242" t="s">
        <v>1</v>
      </c>
      <c r="T673" s="1242" t="s">
        <v>1</v>
      </c>
      <c r="U673" s="1244"/>
      <c r="V673" s="1245"/>
      <c r="W673" s="1245"/>
      <c r="X673" s="1245"/>
      <c r="Y673" s="1245"/>
      <c r="Z673" s="1245"/>
      <c r="AA673" s="1246"/>
      <c r="AB673" s="1247"/>
      <c r="AC673" s="1244"/>
      <c r="AD673" s="1248">
        <f t="shared" ref="AD673:AD698" si="459">((P673*U673)-AM673)</f>
        <v>0</v>
      </c>
      <c r="AE673" s="1248"/>
      <c r="AF673" s="1248"/>
      <c r="AG673" s="1248">
        <f>P673*X673*(1+$Y$85)</f>
        <v>0</v>
      </c>
      <c r="AH673" s="1248"/>
      <c r="AI673" s="1248"/>
      <c r="AJ673" s="1248">
        <f t="shared" ref="AJ673:AJ698" si="460">P673*AA673</f>
        <v>0</v>
      </c>
      <c r="AK673" s="1248"/>
      <c r="AL673" s="1248"/>
      <c r="AM673" s="1249">
        <f t="shared" ref="AM673:AM712" si="461">IF($B673="x",$P673*$U673,0)</f>
        <v>0</v>
      </c>
      <c r="AN673" s="1249"/>
      <c r="AO673" s="1249"/>
      <c r="AP673" s="1249"/>
      <c r="AQ673" s="1250">
        <f t="shared" ref="AQ673:AQ698" si="462">SUM(AD673:AL673)</f>
        <v>0</v>
      </c>
      <c r="AR673" s="1250"/>
      <c r="AS673" s="1250"/>
      <c r="AT673" s="1250"/>
      <c r="AV673" s="74" t="str">
        <f t="shared" si="456"/>
        <v>CABINETS &amp; COUNTERTOPS</v>
      </c>
      <c r="AW673" s="307" t="s">
        <v>36</v>
      </c>
      <c r="AX673" s="99"/>
      <c r="AY673" s="99"/>
      <c r="AZ673" s="305"/>
      <c r="BA673" s="28">
        <f t="shared" ref="BA673:BA698" si="463">AD673</f>
        <v>0</v>
      </c>
      <c r="BB673" s="28">
        <f>AG673</f>
        <v>0</v>
      </c>
      <c r="BC673" s="28">
        <f>AJ673</f>
        <v>0</v>
      </c>
      <c r="BD673" s="28">
        <f t="shared" ref="BD673:BD698" si="464">IF(B673="x",1,0)</f>
        <v>0</v>
      </c>
      <c r="BE673" s="28">
        <f>SUM(BA673:BC673)</f>
        <v>0</v>
      </c>
      <c r="BF673" s="28">
        <f t="shared" si="457"/>
        <v>0</v>
      </c>
      <c r="BG673" s="28">
        <f t="shared" si="458"/>
        <v>0</v>
      </c>
      <c r="BI673" s="66">
        <f>AD673</f>
        <v>0</v>
      </c>
      <c r="BJ673" s="66">
        <f t="shared" ref="BJ673:BJ698" si="465">AM673</f>
        <v>0</v>
      </c>
      <c r="BK673" s="66">
        <f>BJ673+BI673</f>
        <v>0</v>
      </c>
    </row>
    <row r="674" spans="1:63" hidden="1">
      <c r="A674" s="95"/>
      <c r="B674" s="1239"/>
      <c r="C674" s="1240"/>
      <c r="D674" s="1256" t="s">
        <v>152</v>
      </c>
      <c r="E674" s="1256"/>
      <c r="F674" s="1256"/>
      <c r="G674" s="1256"/>
      <c r="H674" s="1256"/>
      <c r="I674" s="1256"/>
      <c r="J674" s="1256"/>
      <c r="K674" s="1256"/>
      <c r="L674" s="1256"/>
      <c r="M674" s="1256"/>
      <c r="N674" s="1256"/>
      <c r="O674" s="1256"/>
      <c r="P674" s="1242"/>
      <c r="Q674" s="1242"/>
      <c r="R674" s="1243"/>
      <c r="S674" s="1242" t="s">
        <v>1</v>
      </c>
      <c r="T674" s="1242" t="s">
        <v>1</v>
      </c>
      <c r="U674" s="1244"/>
      <c r="V674" s="1245"/>
      <c r="W674" s="1245"/>
      <c r="X674" s="1245"/>
      <c r="Y674" s="1245"/>
      <c r="Z674" s="1245"/>
      <c r="AA674" s="1246"/>
      <c r="AB674" s="1247"/>
      <c r="AC674" s="1244"/>
      <c r="AD674" s="1248">
        <f t="shared" si="459"/>
        <v>0</v>
      </c>
      <c r="AE674" s="1248"/>
      <c r="AF674" s="1248"/>
      <c r="AG674" s="1248">
        <f t="shared" ref="AG674:AG712" si="466">P674*X674*(1+$Y$85)</f>
        <v>0</v>
      </c>
      <c r="AH674" s="1248"/>
      <c r="AI674" s="1248"/>
      <c r="AJ674" s="1248">
        <f t="shared" si="460"/>
        <v>0</v>
      </c>
      <c r="AK674" s="1248"/>
      <c r="AL674" s="1248"/>
      <c r="AM674" s="1249">
        <f t="shared" si="461"/>
        <v>0</v>
      </c>
      <c r="AN674" s="1249"/>
      <c r="AO674" s="1249"/>
      <c r="AP674" s="1249"/>
      <c r="AQ674" s="1250">
        <f t="shared" si="462"/>
        <v>0</v>
      </c>
      <c r="AR674" s="1250"/>
      <c r="AS674" s="1250"/>
      <c r="AT674" s="1250"/>
      <c r="AV674" s="74" t="str">
        <f t="shared" si="456"/>
        <v>CABINETS &amp; COUNTERTOPS</v>
      </c>
      <c r="AW674" s="307" t="s">
        <v>36</v>
      </c>
      <c r="AX674" s="99"/>
      <c r="AY674" s="99"/>
      <c r="AZ674" s="305"/>
      <c r="BA674" s="28">
        <f t="shared" si="463"/>
        <v>0</v>
      </c>
      <c r="BB674" s="28">
        <f t="shared" ref="BB674:BB698" si="467">AG674</f>
        <v>0</v>
      </c>
      <c r="BC674" s="28">
        <f t="shared" ref="BC674:BC698" si="468">AJ674</f>
        <v>0</v>
      </c>
      <c r="BD674" s="28">
        <f t="shared" si="464"/>
        <v>0</v>
      </c>
      <c r="BE674" s="28">
        <f t="shared" ref="BE674:BE690" si="469">SUM(BA674:BC674)</f>
        <v>0</v>
      </c>
      <c r="BF674" s="28">
        <f t="shared" si="457"/>
        <v>0</v>
      </c>
      <c r="BG674" s="28">
        <f t="shared" si="458"/>
        <v>0</v>
      </c>
      <c r="BI674" s="66">
        <f t="shared" ref="BI674:BI698" si="470">AD674</f>
        <v>0</v>
      </c>
      <c r="BJ674" s="66">
        <f t="shared" si="465"/>
        <v>0</v>
      </c>
      <c r="BK674" s="66">
        <f t="shared" ref="BK674:BK698" si="471">BJ674+BI674</f>
        <v>0</v>
      </c>
    </row>
    <row r="675" spans="1:63" hidden="1">
      <c r="A675" s="95"/>
      <c r="B675" s="1239"/>
      <c r="C675" s="1240"/>
      <c r="D675" s="1256" t="s">
        <v>97</v>
      </c>
      <c r="E675" s="1256"/>
      <c r="F675" s="1256"/>
      <c r="G675" s="1256"/>
      <c r="H675" s="1256"/>
      <c r="I675" s="1256"/>
      <c r="J675" s="1256"/>
      <c r="K675" s="1256"/>
      <c r="L675" s="1256"/>
      <c r="M675" s="1256"/>
      <c r="N675" s="1256"/>
      <c r="O675" s="1256"/>
      <c r="P675" s="1242"/>
      <c r="Q675" s="1242"/>
      <c r="R675" s="1243"/>
      <c r="S675" s="1242" t="s">
        <v>1</v>
      </c>
      <c r="T675" s="1242" t="s">
        <v>1</v>
      </c>
      <c r="U675" s="1244"/>
      <c r="V675" s="1245"/>
      <c r="W675" s="1245"/>
      <c r="X675" s="1245"/>
      <c r="Y675" s="1245"/>
      <c r="Z675" s="1245"/>
      <c r="AA675" s="1246"/>
      <c r="AB675" s="1247"/>
      <c r="AC675" s="1244"/>
      <c r="AD675" s="1248">
        <f t="shared" si="459"/>
        <v>0</v>
      </c>
      <c r="AE675" s="1248"/>
      <c r="AF675" s="1248"/>
      <c r="AG675" s="1248">
        <f t="shared" si="466"/>
        <v>0</v>
      </c>
      <c r="AH675" s="1248"/>
      <c r="AI675" s="1248"/>
      <c r="AJ675" s="1248">
        <f t="shared" si="460"/>
        <v>0</v>
      </c>
      <c r="AK675" s="1248"/>
      <c r="AL675" s="1248"/>
      <c r="AM675" s="1249">
        <f t="shared" si="461"/>
        <v>0</v>
      </c>
      <c r="AN675" s="1249"/>
      <c r="AO675" s="1249"/>
      <c r="AP675" s="1249"/>
      <c r="AQ675" s="1250">
        <f t="shared" si="462"/>
        <v>0</v>
      </c>
      <c r="AR675" s="1250"/>
      <c r="AS675" s="1250"/>
      <c r="AT675" s="1250"/>
      <c r="AV675" s="74" t="str">
        <f t="shared" si="456"/>
        <v>CABINETS &amp; COUNTERTOPS</v>
      </c>
      <c r="AW675" s="307" t="s">
        <v>36</v>
      </c>
      <c r="AX675" s="99"/>
      <c r="AY675" s="99"/>
      <c r="AZ675" s="305"/>
      <c r="BA675" s="28">
        <f t="shared" si="463"/>
        <v>0</v>
      </c>
      <c r="BB675" s="28">
        <f t="shared" si="467"/>
        <v>0</v>
      </c>
      <c r="BC675" s="28">
        <f t="shared" si="468"/>
        <v>0</v>
      </c>
      <c r="BD675" s="28">
        <f t="shared" si="464"/>
        <v>0</v>
      </c>
      <c r="BE675" s="28">
        <f t="shared" si="469"/>
        <v>0</v>
      </c>
      <c r="BF675" s="28">
        <f t="shared" si="457"/>
        <v>0</v>
      </c>
      <c r="BG675" s="28">
        <f t="shared" si="458"/>
        <v>0</v>
      </c>
      <c r="BI675" s="66">
        <f t="shared" si="470"/>
        <v>0</v>
      </c>
      <c r="BJ675" s="66">
        <f t="shared" si="465"/>
        <v>0</v>
      </c>
      <c r="BK675" s="66">
        <f t="shared" si="471"/>
        <v>0</v>
      </c>
    </row>
    <row r="676" spans="1:63" hidden="1">
      <c r="A676" s="95"/>
      <c r="B676" s="1251"/>
      <c r="C676" s="1251"/>
      <c r="D676" s="1255" t="s">
        <v>36</v>
      </c>
      <c r="E676" s="1255"/>
      <c r="F676" s="1255"/>
      <c r="G676" s="1255"/>
      <c r="H676" s="1255"/>
      <c r="I676" s="1255"/>
      <c r="J676" s="1255"/>
      <c r="K676" s="1255"/>
      <c r="L676" s="1255"/>
      <c r="M676" s="1255"/>
      <c r="N676" s="1255"/>
      <c r="O676" s="1255"/>
      <c r="P676" s="1242"/>
      <c r="Q676" s="1242"/>
      <c r="R676" s="1243"/>
      <c r="S676" s="1242"/>
      <c r="T676" s="1242" t="s">
        <v>1</v>
      </c>
      <c r="U676" s="1244"/>
      <c r="V676" s="1245"/>
      <c r="W676" s="1245"/>
      <c r="X676" s="1245"/>
      <c r="Y676" s="1245"/>
      <c r="Z676" s="1245"/>
      <c r="AA676" s="1246"/>
      <c r="AB676" s="1247"/>
      <c r="AC676" s="1244"/>
      <c r="AD676" s="1248">
        <f t="shared" si="459"/>
        <v>0</v>
      </c>
      <c r="AE676" s="1248"/>
      <c r="AF676" s="1248"/>
      <c r="AG676" s="1248">
        <f t="shared" si="466"/>
        <v>0</v>
      </c>
      <c r="AH676" s="1248"/>
      <c r="AI676" s="1248"/>
      <c r="AJ676" s="1248">
        <f t="shared" si="460"/>
        <v>0</v>
      </c>
      <c r="AK676" s="1248"/>
      <c r="AL676" s="1248"/>
      <c r="AM676" s="1249">
        <f t="shared" si="461"/>
        <v>0</v>
      </c>
      <c r="AN676" s="1249"/>
      <c r="AO676" s="1249"/>
      <c r="AP676" s="1249"/>
      <c r="AQ676" s="1250">
        <f t="shared" si="462"/>
        <v>0</v>
      </c>
      <c r="AR676" s="1250"/>
      <c r="AS676" s="1250"/>
      <c r="AT676" s="1250"/>
      <c r="AV676" s="74" t="str">
        <f t="shared" si="456"/>
        <v>CABINETS &amp; COUNTERTOPS</v>
      </c>
      <c r="AW676" s="307" t="s">
        <v>36</v>
      </c>
      <c r="AX676" s="99"/>
      <c r="AY676" s="99"/>
      <c r="AZ676" s="305"/>
      <c r="BA676" s="28">
        <f t="shared" si="463"/>
        <v>0</v>
      </c>
      <c r="BB676" s="28">
        <f t="shared" si="467"/>
        <v>0</v>
      </c>
      <c r="BC676" s="28">
        <f t="shared" si="468"/>
        <v>0</v>
      </c>
      <c r="BD676" s="28">
        <f t="shared" si="464"/>
        <v>0</v>
      </c>
      <c r="BE676" s="28">
        <f t="shared" si="469"/>
        <v>0</v>
      </c>
      <c r="BF676" s="28">
        <f t="shared" si="457"/>
        <v>0</v>
      </c>
      <c r="BG676" s="28">
        <f t="shared" si="458"/>
        <v>0</v>
      </c>
      <c r="BI676" s="66">
        <f t="shared" si="470"/>
        <v>0</v>
      </c>
      <c r="BJ676" s="66">
        <f t="shared" si="465"/>
        <v>0</v>
      </c>
      <c r="BK676" s="66">
        <f t="shared" si="471"/>
        <v>0</v>
      </c>
    </row>
    <row r="677" spans="1:63" hidden="1">
      <c r="A677" s="95"/>
      <c r="B677" s="1251"/>
      <c r="C677" s="1251"/>
      <c r="D677" s="1252" t="s">
        <v>509</v>
      </c>
      <c r="E677" s="1252"/>
      <c r="F677" s="1252"/>
      <c r="G677" s="1252"/>
      <c r="H677" s="1252"/>
      <c r="I677" s="1252"/>
      <c r="J677" s="1252"/>
      <c r="K677" s="1252"/>
      <c r="L677" s="1252"/>
      <c r="M677" s="1252"/>
      <c r="N677" s="1252"/>
      <c r="O677" s="1252"/>
      <c r="P677" s="1242"/>
      <c r="Q677" s="1242"/>
      <c r="R677" s="1243"/>
      <c r="S677" s="1242" t="s">
        <v>9</v>
      </c>
      <c r="T677" s="1242" t="s">
        <v>9</v>
      </c>
      <c r="U677" s="1244">
        <v>50</v>
      </c>
      <c r="V677" s="1245"/>
      <c r="W677" s="1245"/>
      <c r="X677" s="1245">
        <v>175</v>
      </c>
      <c r="Y677" s="1245"/>
      <c r="Z677" s="1245">
        <v>130</v>
      </c>
      <c r="AA677" s="1246"/>
      <c r="AB677" s="1247"/>
      <c r="AC677" s="1244"/>
      <c r="AD677" s="1248">
        <f t="shared" si="459"/>
        <v>0</v>
      </c>
      <c r="AE677" s="1248"/>
      <c r="AF677" s="1248"/>
      <c r="AG677" s="1248">
        <f t="shared" si="466"/>
        <v>0</v>
      </c>
      <c r="AH677" s="1248"/>
      <c r="AI677" s="1248"/>
      <c r="AJ677" s="1248">
        <f t="shared" si="460"/>
        <v>0</v>
      </c>
      <c r="AK677" s="1248"/>
      <c r="AL677" s="1248"/>
      <c r="AM677" s="1249">
        <f t="shared" si="461"/>
        <v>0</v>
      </c>
      <c r="AN677" s="1249"/>
      <c r="AO677" s="1249"/>
      <c r="AP677" s="1249"/>
      <c r="AQ677" s="1250">
        <f t="shared" si="462"/>
        <v>0</v>
      </c>
      <c r="AR677" s="1250"/>
      <c r="AS677" s="1250"/>
      <c r="AT677" s="1250"/>
      <c r="AV677" s="74" t="str">
        <f t="shared" si="456"/>
        <v>CABINETS &amp; COUNTERTOPS</v>
      </c>
      <c r="AW677" s="307" t="s">
        <v>36</v>
      </c>
      <c r="AX677" s="99"/>
      <c r="AY677" s="99"/>
      <c r="AZ677" s="305"/>
      <c r="BA677" s="28">
        <f t="shared" si="463"/>
        <v>0</v>
      </c>
      <c r="BB677" s="28">
        <f t="shared" si="467"/>
        <v>0</v>
      </c>
      <c r="BC677" s="28">
        <f t="shared" si="468"/>
        <v>0</v>
      </c>
      <c r="BD677" s="28">
        <f t="shared" si="464"/>
        <v>0</v>
      </c>
      <c r="BE677" s="28">
        <f t="shared" si="469"/>
        <v>0</v>
      </c>
      <c r="BF677" s="28">
        <f t="shared" si="457"/>
        <v>0</v>
      </c>
      <c r="BG677" s="28">
        <f t="shared" si="458"/>
        <v>0</v>
      </c>
      <c r="BI677" s="66">
        <f t="shared" si="470"/>
        <v>0</v>
      </c>
      <c r="BJ677" s="66">
        <f t="shared" si="465"/>
        <v>0</v>
      </c>
      <c r="BK677" s="66">
        <f t="shared" si="471"/>
        <v>0</v>
      </c>
    </row>
    <row r="678" spans="1:63" hidden="1">
      <c r="A678" s="95"/>
      <c r="B678" s="1239"/>
      <c r="C678" s="1240"/>
      <c r="D678" s="1252" t="s">
        <v>510</v>
      </c>
      <c r="E678" s="1252"/>
      <c r="F678" s="1252"/>
      <c r="G678" s="1252"/>
      <c r="H678" s="1252"/>
      <c r="I678" s="1252"/>
      <c r="J678" s="1252"/>
      <c r="K678" s="1252"/>
      <c r="L678" s="1252"/>
      <c r="M678" s="1252"/>
      <c r="N678" s="1252"/>
      <c r="O678" s="1252"/>
      <c r="P678" s="1242"/>
      <c r="Q678" s="1242"/>
      <c r="R678" s="1243"/>
      <c r="S678" s="1242" t="s">
        <v>9</v>
      </c>
      <c r="T678" s="1242" t="s">
        <v>9</v>
      </c>
      <c r="U678" s="1244">
        <v>35</v>
      </c>
      <c r="V678" s="1245"/>
      <c r="W678" s="1245"/>
      <c r="X678" s="1245">
        <v>150</v>
      </c>
      <c r="Y678" s="1245"/>
      <c r="Z678" s="1245">
        <v>100</v>
      </c>
      <c r="AA678" s="1246"/>
      <c r="AB678" s="1247"/>
      <c r="AC678" s="1244"/>
      <c r="AD678" s="1248">
        <f t="shared" si="459"/>
        <v>0</v>
      </c>
      <c r="AE678" s="1248"/>
      <c r="AF678" s="1248"/>
      <c r="AG678" s="1248">
        <f t="shared" si="466"/>
        <v>0</v>
      </c>
      <c r="AH678" s="1248"/>
      <c r="AI678" s="1248"/>
      <c r="AJ678" s="1248">
        <f t="shared" si="460"/>
        <v>0</v>
      </c>
      <c r="AK678" s="1248"/>
      <c r="AL678" s="1248"/>
      <c r="AM678" s="1249">
        <f t="shared" si="461"/>
        <v>0</v>
      </c>
      <c r="AN678" s="1249"/>
      <c r="AO678" s="1249"/>
      <c r="AP678" s="1249"/>
      <c r="AQ678" s="1250">
        <f t="shared" si="462"/>
        <v>0</v>
      </c>
      <c r="AR678" s="1250"/>
      <c r="AS678" s="1250"/>
      <c r="AT678" s="1250"/>
      <c r="AV678" s="74" t="str">
        <f t="shared" si="456"/>
        <v>CABINETS &amp; COUNTERTOPS</v>
      </c>
      <c r="AW678" s="307" t="s">
        <v>36</v>
      </c>
      <c r="AX678" s="99"/>
      <c r="AY678" s="99"/>
      <c r="AZ678" s="305"/>
      <c r="BA678" s="28">
        <f t="shared" si="463"/>
        <v>0</v>
      </c>
      <c r="BB678" s="28">
        <f t="shared" si="467"/>
        <v>0</v>
      </c>
      <c r="BC678" s="28">
        <f t="shared" si="468"/>
        <v>0</v>
      </c>
      <c r="BD678" s="28">
        <f t="shared" si="464"/>
        <v>0</v>
      </c>
      <c r="BE678" s="28">
        <f t="shared" si="469"/>
        <v>0</v>
      </c>
      <c r="BF678" s="28">
        <f t="shared" si="457"/>
        <v>0</v>
      </c>
      <c r="BG678" s="28">
        <f t="shared" si="458"/>
        <v>0</v>
      </c>
      <c r="BI678" s="66">
        <f t="shared" si="470"/>
        <v>0</v>
      </c>
      <c r="BJ678" s="66">
        <f t="shared" si="465"/>
        <v>0</v>
      </c>
      <c r="BK678" s="66">
        <f t="shared" si="471"/>
        <v>0</v>
      </c>
    </row>
    <row r="679" spans="1:63" hidden="1">
      <c r="A679" s="95"/>
      <c r="B679" s="1239"/>
      <c r="C679" s="1240"/>
      <c r="D679" s="1252" t="s">
        <v>511</v>
      </c>
      <c r="E679" s="1252"/>
      <c r="F679" s="1252"/>
      <c r="G679" s="1252"/>
      <c r="H679" s="1252"/>
      <c r="I679" s="1252"/>
      <c r="J679" s="1252"/>
      <c r="K679" s="1252"/>
      <c r="L679" s="1252"/>
      <c r="M679" s="1252"/>
      <c r="N679" s="1252"/>
      <c r="O679" s="1252"/>
      <c r="P679" s="1242"/>
      <c r="Q679" s="1242"/>
      <c r="R679" s="1243"/>
      <c r="S679" s="1242" t="s">
        <v>0</v>
      </c>
      <c r="T679" s="1242" t="s">
        <v>0</v>
      </c>
      <c r="U679" s="1244">
        <v>175</v>
      </c>
      <c r="V679" s="1245"/>
      <c r="W679" s="1245"/>
      <c r="X679" s="1245">
        <v>900</v>
      </c>
      <c r="Y679" s="1245"/>
      <c r="Z679" s="1245">
        <v>800</v>
      </c>
      <c r="AA679" s="1246"/>
      <c r="AB679" s="1247"/>
      <c r="AC679" s="1244"/>
      <c r="AD679" s="1248">
        <f t="shared" si="459"/>
        <v>0</v>
      </c>
      <c r="AE679" s="1248"/>
      <c r="AF679" s="1248"/>
      <c r="AG679" s="1248">
        <f t="shared" si="466"/>
        <v>0</v>
      </c>
      <c r="AH679" s="1248"/>
      <c r="AI679" s="1248"/>
      <c r="AJ679" s="1248">
        <f t="shared" si="460"/>
        <v>0</v>
      </c>
      <c r="AK679" s="1248"/>
      <c r="AL679" s="1248"/>
      <c r="AM679" s="1249">
        <f t="shared" si="461"/>
        <v>0</v>
      </c>
      <c r="AN679" s="1249"/>
      <c r="AO679" s="1249"/>
      <c r="AP679" s="1249"/>
      <c r="AQ679" s="1250">
        <f t="shared" si="462"/>
        <v>0</v>
      </c>
      <c r="AR679" s="1250"/>
      <c r="AS679" s="1250"/>
      <c r="AT679" s="1250"/>
      <c r="AV679" s="74" t="str">
        <f t="shared" si="456"/>
        <v>CABINETS &amp; COUNTERTOPS</v>
      </c>
      <c r="AW679" s="307" t="s">
        <v>36</v>
      </c>
      <c r="AX679" s="99"/>
      <c r="AY679" s="99"/>
      <c r="AZ679" s="305"/>
      <c r="BA679" s="28">
        <f t="shared" si="463"/>
        <v>0</v>
      </c>
      <c r="BB679" s="28">
        <f t="shared" si="467"/>
        <v>0</v>
      </c>
      <c r="BC679" s="28">
        <f t="shared" si="468"/>
        <v>0</v>
      </c>
      <c r="BD679" s="28">
        <f t="shared" si="464"/>
        <v>0</v>
      </c>
      <c r="BE679" s="28">
        <f t="shared" si="469"/>
        <v>0</v>
      </c>
      <c r="BF679" s="28">
        <f t="shared" si="457"/>
        <v>0</v>
      </c>
      <c r="BG679" s="28">
        <f t="shared" si="458"/>
        <v>0</v>
      </c>
      <c r="BI679" s="66">
        <f t="shared" si="470"/>
        <v>0</v>
      </c>
      <c r="BJ679" s="66">
        <f t="shared" si="465"/>
        <v>0</v>
      </c>
      <c r="BK679" s="66">
        <f t="shared" si="471"/>
        <v>0</v>
      </c>
    </row>
    <row r="680" spans="1:63" hidden="1">
      <c r="A680" s="95"/>
      <c r="B680" s="1239"/>
      <c r="C680" s="1240"/>
      <c r="D680" s="1252" t="s">
        <v>512</v>
      </c>
      <c r="E680" s="1252"/>
      <c r="F680" s="1252"/>
      <c r="G680" s="1252"/>
      <c r="H680" s="1252"/>
      <c r="I680" s="1252"/>
      <c r="J680" s="1252"/>
      <c r="K680" s="1252"/>
      <c r="L680" s="1252"/>
      <c r="M680" s="1252"/>
      <c r="N680" s="1252"/>
      <c r="O680" s="1252"/>
      <c r="P680" s="1242"/>
      <c r="Q680" s="1242"/>
      <c r="R680" s="1243"/>
      <c r="S680" s="1242" t="s">
        <v>8</v>
      </c>
      <c r="T680" s="1242" t="s">
        <v>8</v>
      </c>
      <c r="U680" s="1244">
        <v>5</v>
      </c>
      <c r="V680" s="1245"/>
      <c r="W680" s="1245"/>
      <c r="X680" s="1245">
        <v>12.5</v>
      </c>
      <c r="Y680" s="1245"/>
      <c r="Z680" s="1245">
        <v>12.5</v>
      </c>
      <c r="AA680" s="1246"/>
      <c r="AB680" s="1247"/>
      <c r="AC680" s="1244"/>
      <c r="AD680" s="1248">
        <f t="shared" si="459"/>
        <v>0</v>
      </c>
      <c r="AE680" s="1248"/>
      <c r="AF680" s="1248"/>
      <c r="AG680" s="1248">
        <f t="shared" si="466"/>
        <v>0</v>
      </c>
      <c r="AH680" s="1248"/>
      <c r="AI680" s="1248"/>
      <c r="AJ680" s="1248">
        <f t="shared" si="460"/>
        <v>0</v>
      </c>
      <c r="AK680" s="1248"/>
      <c r="AL680" s="1248"/>
      <c r="AM680" s="1249">
        <f t="shared" si="461"/>
        <v>0</v>
      </c>
      <c r="AN680" s="1249"/>
      <c r="AO680" s="1249"/>
      <c r="AP680" s="1249"/>
      <c r="AQ680" s="1250">
        <f t="shared" si="462"/>
        <v>0</v>
      </c>
      <c r="AR680" s="1250"/>
      <c r="AS680" s="1250"/>
      <c r="AT680" s="1250"/>
      <c r="AV680" s="74" t="str">
        <f t="shared" si="456"/>
        <v>CABINETS &amp; COUNTERTOPS</v>
      </c>
      <c r="AW680" s="307" t="s">
        <v>36</v>
      </c>
      <c r="AX680" s="99"/>
      <c r="AY680" s="99"/>
      <c r="AZ680" s="305"/>
      <c r="BA680" s="28">
        <f t="shared" si="463"/>
        <v>0</v>
      </c>
      <c r="BB680" s="28">
        <f t="shared" si="467"/>
        <v>0</v>
      </c>
      <c r="BC680" s="28">
        <f t="shared" si="468"/>
        <v>0</v>
      </c>
      <c r="BD680" s="28">
        <f t="shared" si="464"/>
        <v>0</v>
      </c>
      <c r="BE680" s="28">
        <f t="shared" si="469"/>
        <v>0</v>
      </c>
      <c r="BF680" s="28">
        <f t="shared" si="457"/>
        <v>0</v>
      </c>
      <c r="BG680" s="28">
        <f t="shared" si="458"/>
        <v>0</v>
      </c>
      <c r="BI680" s="66">
        <f t="shared" si="470"/>
        <v>0</v>
      </c>
      <c r="BJ680" s="66">
        <f t="shared" si="465"/>
        <v>0</v>
      </c>
      <c r="BK680" s="66">
        <f t="shared" si="471"/>
        <v>0</v>
      </c>
    </row>
    <row r="681" spans="1:63" hidden="1">
      <c r="A681" s="95"/>
      <c r="B681" s="1251"/>
      <c r="C681" s="1251"/>
      <c r="D681" s="1252" t="s">
        <v>98</v>
      </c>
      <c r="E681" s="1252"/>
      <c r="F681" s="1252"/>
      <c r="G681" s="1252"/>
      <c r="H681" s="1252"/>
      <c r="I681" s="1252"/>
      <c r="J681" s="1252"/>
      <c r="K681" s="1252"/>
      <c r="L681" s="1252"/>
      <c r="M681" s="1252"/>
      <c r="N681" s="1252"/>
      <c r="O681" s="1252"/>
      <c r="P681" s="1242"/>
      <c r="Q681" s="1242"/>
      <c r="R681" s="1243"/>
      <c r="S681" s="1242" t="s">
        <v>0</v>
      </c>
      <c r="T681" s="1242" t="s">
        <v>0</v>
      </c>
      <c r="U681" s="1244">
        <v>25</v>
      </c>
      <c r="V681" s="1245"/>
      <c r="W681" s="1245"/>
      <c r="X681" s="1245">
        <v>100</v>
      </c>
      <c r="Y681" s="1245"/>
      <c r="Z681" s="1245">
        <v>100</v>
      </c>
      <c r="AA681" s="1246"/>
      <c r="AB681" s="1247"/>
      <c r="AC681" s="1244"/>
      <c r="AD681" s="1248">
        <f t="shared" si="459"/>
        <v>0</v>
      </c>
      <c r="AE681" s="1248"/>
      <c r="AF681" s="1248"/>
      <c r="AG681" s="1248">
        <f t="shared" si="466"/>
        <v>0</v>
      </c>
      <c r="AH681" s="1248"/>
      <c r="AI681" s="1248"/>
      <c r="AJ681" s="1248">
        <f t="shared" si="460"/>
        <v>0</v>
      </c>
      <c r="AK681" s="1248"/>
      <c r="AL681" s="1248"/>
      <c r="AM681" s="1249">
        <f t="shared" si="461"/>
        <v>0</v>
      </c>
      <c r="AN681" s="1249"/>
      <c r="AO681" s="1249"/>
      <c r="AP681" s="1249"/>
      <c r="AQ681" s="1250">
        <f t="shared" si="462"/>
        <v>0</v>
      </c>
      <c r="AR681" s="1250"/>
      <c r="AS681" s="1250"/>
      <c r="AT681" s="1250"/>
      <c r="AV681" s="74" t="str">
        <f t="shared" si="456"/>
        <v>CABINETS &amp; COUNTERTOPS</v>
      </c>
      <c r="AW681" s="307" t="s">
        <v>36</v>
      </c>
      <c r="AX681" s="99"/>
      <c r="AY681" s="99"/>
      <c r="AZ681" s="305"/>
      <c r="BA681" s="28">
        <f t="shared" si="463"/>
        <v>0</v>
      </c>
      <c r="BB681" s="28">
        <f t="shared" si="467"/>
        <v>0</v>
      </c>
      <c r="BC681" s="28">
        <f t="shared" si="468"/>
        <v>0</v>
      </c>
      <c r="BD681" s="28">
        <f t="shared" si="464"/>
        <v>0</v>
      </c>
      <c r="BE681" s="28">
        <f t="shared" si="469"/>
        <v>0</v>
      </c>
      <c r="BF681" s="28">
        <f t="shared" si="457"/>
        <v>0</v>
      </c>
      <c r="BG681" s="28">
        <f t="shared" si="458"/>
        <v>0</v>
      </c>
      <c r="BI681" s="66">
        <f t="shared" si="470"/>
        <v>0</v>
      </c>
      <c r="BJ681" s="66">
        <f t="shared" si="465"/>
        <v>0</v>
      </c>
      <c r="BK681" s="66">
        <f t="shared" si="471"/>
        <v>0</v>
      </c>
    </row>
    <row r="682" spans="1:63" hidden="1">
      <c r="A682" s="95"/>
      <c r="B682" s="1251"/>
      <c r="C682" s="1251"/>
      <c r="D682" s="1252" t="s">
        <v>99</v>
      </c>
      <c r="E682" s="1252"/>
      <c r="F682" s="1252"/>
      <c r="G682" s="1252"/>
      <c r="H682" s="1252"/>
      <c r="I682" s="1252"/>
      <c r="J682" s="1252"/>
      <c r="K682" s="1252"/>
      <c r="L682" s="1252"/>
      <c r="M682" s="1252"/>
      <c r="N682" s="1252"/>
      <c r="O682" s="1252"/>
      <c r="P682" s="1242"/>
      <c r="Q682" s="1242"/>
      <c r="R682" s="1243"/>
      <c r="S682" s="1242" t="s">
        <v>0</v>
      </c>
      <c r="T682" s="1242" t="s">
        <v>0</v>
      </c>
      <c r="U682" s="1244">
        <v>25</v>
      </c>
      <c r="V682" s="1245"/>
      <c r="W682" s="1245"/>
      <c r="X682" s="1245">
        <v>40</v>
      </c>
      <c r="Y682" s="1245"/>
      <c r="Z682" s="1245">
        <v>40</v>
      </c>
      <c r="AA682" s="1246"/>
      <c r="AB682" s="1247"/>
      <c r="AC682" s="1244"/>
      <c r="AD682" s="1248">
        <f t="shared" si="459"/>
        <v>0</v>
      </c>
      <c r="AE682" s="1248"/>
      <c r="AF682" s="1248"/>
      <c r="AG682" s="1248">
        <f t="shared" si="466"/>
        <v>0</v>
      </c>
      <c r="AH682" s="1248"/>
      <c r="AI682" s="1248"/>
      <c r="AJ682" s="1248">
        <f t="shared" si="460"/>
        <v>0</v>
      </c>
      <c r="AK682" s="1248"/>
      <c r="AL682" s="1248"/>
      <c r="AM682" s="1249">
        <f t="shared" si="461"/>
        <v>0</v>
      </c>
      <c r="AN682" s="1249"/>
      <c r="AO682" s="1249"/>
      <c r="AP682" s="1249"/>
      <c r="AQ682" s="1250">
        <f t="shared" si="462"/>
        <v>0</v>
      </c>
      <c r="AR682" s="1250"/>
      <c r="AS682" s="1250"/>
      <c r="AT682" s="1250"/>
      <c r="AV682" s="74" t="str">
        <f t="shared" si="456"/>
        <v>CABINETS &amp; COUNTERTOPS</v>
      </c>
      <c r="AW682" s="307" t="s">
        <v>36</v>
      </c>
      <c r="AX682" s="99"/>
      <c r="AY682" s="99"/>
      <c r="AZ682" s="305"/>
      <c r="BA682" s="28">
        <f t="shared" si="463"/>
        <v>0</v>
      </c>
      <c r="BB682" s="28">
        <f t="shared" si="467"/>
        <v>0</v>
      </c>
      <c r="BC682" s="28">
        <f t="shared" si="468"/>
        <v>0</v>
      </c>
      <c r="BD682" s="28">
        <f t="shared" si="464"/>
        <v>0</v>
      </c>
      <c r="BE682" s="28">
        <f t="shared" si="469"/>
        <v>0</v>
      </c>
      <c r="BF682" s="28">
        <f t="shared" si="457"/>
        <v>0</v>
      </c>
      <c r="BG682" s="28">
        <f t="shared" si="458"/>
        <v>0</v>
      </c>
      <c r="BI682" s="66">
        <f t="shared" si="470"/>
        <v>0</v>
      </c>
      <c r="BJ682" s="66">
        <f t="shared" si="465"/>
        <v>0</v>
      </c>
      <c r="BK682" s="66">
        <f t="shared" si="471"/>
        <v>0</v>
      </c>
    </row>
    <row r="683" spans="1:63" hidden="1">
      <c r="A683" s="95"/>
      <c r="B683" s="1239"/>
      <c r="C683" s="1240"/>
      <c r="D683" s="1252" t="s">
        <v>35</v>
      </c>
      <c r="E683" s="1252"/>
      <c r="F683" s="1252"/>
      <c r="G683" s="1252"/>
      <c r="H683" s="1252"/>
      <c r="I683" s="1252"/>
      <c r="J683" s="1252"/>
      <c r="K683" s="1252"/>
      <c r="L683" s="1252"/>
      <c r="M683" s="1252"/>
      <c r="N683" s="1252"/>
      <c r="O683" s="1252"/>
      <c r="P683" s="1242"/>
      <c r="Q683" s="1242"/>
      <c r="R683" s="1243"/>
      <c r="S683" s="1242" t="s">
        <v>0</v>
      </c>
      <c r="T683" s="1242" t="s">
        <v>0</v>
      </c>
      <c r="U683" s="1244">
        <v>5</v>
      </c>
      <c r="V683" s="1245"/>
      <c r="W683" s="1245"/>
      <c r="X683" s="1245">
        <v>5</v>
      </c>
      <c r="Y683" s="1245"/>
      <c r="Z683" s="1245">
        <v>3</v>
      </c>
      <c r="AA683" s="1246"/>
      <c r="AB683" s="1247"/>
      <c r="AC683" s="1244"/>
      <c r="AD683" s="1248">
        <f t="shared" si="459"/>
        <v>0</v>
      </c>
      <c r="AE683" s="1248"/>
      <c r="AF683" s="1248"/>
      <c r="AG683" s="1248">
        <f t="shared" si="466"/>
        <v>0</v>
      </c>
      <c r="AH683" s="1248"/>
      <c r="AI683" s="1248"/>
      <c r="AJ683" s="1248">
        <f t="shared" si="460"/>
        <v>0</v>
      </c>
      <c r="AK683" s="1248"/>
      <c r="AL683" s="1248"/>
      <c r="AM683" s="1249">
        <f t="shared" si="461"/>
        <v>0</v>
      </c>
      <c r="AN683" s="1249"/>
      <c r="AO683" s="1249"/>
      <c r="AP683" s="1249"/>
      <c r="AQ683" s="1250">
        <f t="shared" si="462"/>
        <v>0</v>
      </c>
      <c r="AR683" s="1250"/>
      <c r="AS683" s="1250"/>
      <c r="AT683" s="1250"/>
      <c r="AV683" s="74" t="str">
        <f t="shared" si="456"/>
        <v>CABINETS &amp; COUNTERTOPS</v>
      </c>
      <c r="AW683" s="307" t="s">
        <v>36</v>
      </c>
      <c r="AX683" s="99"/>
      <c r="AY683" s="99"/>
      <c r="AZ683" s="305"/>
      <c r="BA683" s="28">
        <f t="shared" si="463"/>
        <v>0</v>
      </c>
      <c r="BB683" s="28">
        <f t="shared" si="467"/>
        <v>0</v>
      </c>
      <c r="BC683" s="28">
        <f t="shared" si="468"/>
        <v>0</v>
      </c>
      <c r="BD683" s="28">
        <f t="shared" si="464"/>
        <v>0</v>
      </c>
      <c r="BE683" s="28">
        <f t="shared" si="469"/>
        <v>0</v>
      </c>
      <c r="BF683" s="28">
        <f t="shared" si="457"/>
        <v>0</v>
      </c>
      <c r="BG683" s="28">
        <f t="shared" si="458"/>
        <v>0</v>
      </c>
      <c r="BI683" s="66">
        <f t="shared" si="470"/>
        <v>0</v>
      </c>
      <c r="BJ683" s="66">
        <f t="shared" si="465"/>
        <v>0</v>
      </c>
      <c r="BK683" s="66">
        <f t="shared" si="471"/>
        <v>0</v>
      </c>
    </row>
    <row r="684" spans="1:63" hidden="1">
      <c r="A684" s="95"/>
      <c r="B684" s="1239"/>
      <c r="C684" s="1240"/>
      <c r="D684" s="1252" t="s">
        <v>520</v>
      </c>
      <c r="E684" s="1252"/>
      <c r="F684" s="1252"/>
      <c r="G684" s="1252"/>
      <c r="H684" s="1252"/>
      <c r="I684" s="1252"/>
      <c r="J684" s="1252"/>
      <c r="K684" s="1252"/>
      <c r="L684" s="1252"/>
      <c r="M684" s="1252"/>
      <c r="N684" s="1252"/>
      <c r="O684" s="1252"/>
      <c r="P684" s="1242"/>
      <c r="Q684" s="1242"/>
      <c r="R684" s="1243"/>
      <c r="S684" s="1242" t="s">
        <v>8</v>
      </c>
      <c r="T684" s="1242" t="s">
        <v>8</v>
      </c>
      <c r="U684" s="1244"/>
      <c r="V684" s="1245"/>
      <c r="W684" s="1245"/>
      <c r="X684" s="1245">
        <v>55</v>
      </c>
      <c r="Y684" s="1245"/>
      <c r="Z684" s="1245">
        <v>45</v>
      </c>
      <c r="AA684" s="1246"/>
      <c r="AB684" s="1247"/>
      <c r="AC684" s="1244"/>
      <c r="AD684" s="1248">
        <f t="shared" si="459"/>
        <v>0</v>
      </c>
      <c r="AE684" s="1248"/>
      <c r="AF684" s="1248"/>
      <c r="AG684" s="1248">
        <f t="shared" si="466"/>
        <v>0</v>
      </c>
      <c r="AH684" s="1248"/>
      <c r="AI684" s="1248"/>
      <c r="AJ684" s="1248">
        <f t="shared" si="460"/>
        <v>0</v>
      </c>
      <c r="AK684" s="1248"/>
      <c r="AL684" s="1248"/>
      <c r="AM684" s="1249">
        <f t="shared" si="461"/>
        <v>0</v>
      </c>
      <c r="AN684" s="1249"/>
      <c r="AO684" s="1249"/>
      <c r="AP684" s="1249"/>
      <c r="AQ684" s="1250">
        <f t="shared" si="462"/>
        <v>0</v>
      </c>
      <c r="AR684" s="1250"/>
      <c r="AS684" s="1250"/>
      <c r="AT684" s="1250"/>
      <c r="AV684" s="74" t="str">
        <f t="shared" si="456"/>
        <v>CABINETS &amp; COUNTERTOPS</v>
      </c>
      <c r="AW684" s="307" t="s">
        <v>36</v>
      </c>
      <c r="AX684" s="99"/>
      <c r="AY684" s="99"/>
      <c r="AZ684" s="305"/>
      <c r="BA684" s="28">
        <f t="shared" si="463"/>
        <v>0</v>
      </c>
      <c r="BB684" s="28">
        <f t="shared" si="467"/>
        <v>0</v>
      </c>
      <c r="BC684" s="28">
        <f t="shared" si="468"/>
        <v>0</v>
      </c>
      <c r="BD684" s="28">
        <f t="shared" si="464"/>
        <v>0</v>
      </c>
      <c r="BE684" s="28">
        <f t="shared" si="469"/>
        <v>0</v>
      </c>
      <c r="BF684" s="28">
        <f t="shared" si="457"/>
        <v>0</v>
      </c>
      <c r="BG684" s="28">
        <f t="shared" si="458"/>
        <v>0</v>
      </c>
      <c r="BI684" s="66">
        <f t="shared" si="470"/>
        <v>0</v>
      </c>
      <c r="BJ684" s="66">
        <f t="shared" si="465"/>
        <v>0</v>
      </c>
      <c r="BK684" s="66">
        <f t="shared" si="471"/>
        <v>0</v>
      </c>
    </row>
    <row r="685" spans="1:63" hidden="1">
      <c r="A685" s="95"/>
      <c r="B685" s="1239"/>
      <c r="C685" s="1240"/>
      <c r="D685" s="1252" t="s">
        <v>160</v>
      </c>
      <c r="E685" s="1252"/>
      <c r="F685" s="1252"/>
      <c r="G685" s="1252"/>
      <c r="H685" s="1252"/>
      <c r="I685" s="1252"/>
      <c r="J685" s="1252"/>
      <c r="K685" s="1252"/>
      <c r="L685" s="1252"/>
      <c r="M685" s="1252"/>
      <c r="N685" s="1252"/>
      <c r="O685" s="1252"/>
      <c r="P685" s="1242"/>
      <c r="Q685" s="1242"/>
      <c r="R685" s="1243"/>
      <c r="S685" s="1242" t="s">
        <v>0</v>
      </c>
      <c r="T685" s="1242" t="s">
        <v>0</v>
      </c>
      <c r="U685" s="1244">
        <v>100</v>
      </c>
      <c r="V685" s="1245"/>
      <c r="W685" s="1245"/>
      <c r="X685" s="1245">
        <v>250</v>
      </c>
      <c r="Y685" s="1245"/>
      <c r="Z685" s="1245">
        <v>300</v>
      </c>
      <c r="AA685" s="1246"/>
      <c r="AB685" s="1247"/>
      <c r="AC685" s="1244"/>
      <c r="AD685" s="1248">
        <f t="shared" si="459"/>
        <v>0</v>
      </c>
      <c r="AE685" s="1248"/>
      <c r="AF685" s="1248"/>
      <c r="AG685" s="1248">
        <f t="shared" si="466"/>
        <v>0</v>
      </c>
      <c r="AH685" s="1248"/>
      <c r="AI685" s="1248"/>
      <c r="AJ685" s="1248">
        <f t="shared" si="460"/>
        <v>0</v>
      </c>
      <c r="AK685" s="1248"/>
      <c r="AL685" s="1248"/>
      <c r="AM685" s="1249">
        <f t="shared" si="461"/>
        <v>0</v>
      </c>
      <c r="AN685" s="1249"/>
      <c r="AO685" s="1249"/>
      <c r="AP685" s="1249"/>
      <c r="AQ685" s="1250">
        <f t="shared" si="462"/>
        <v>0</v>
      </c>
      <c r="AR685" s="1250"/>
      <c r="AS685" s="1250"/>
      <c r="AT685" s="1250"/>
      <c r="AV685" s="74" t="str">
        <f t="shared" si="456"/>
        <v>CABINETS &amp; COUNTERTOPS</v>
      </c>
      <c r="AW685" s="307" t="s">
        <v>36</v>
      </c>
      <c r="AX685" s="99"/>
      <c r="AY685" s="99"/>
      <c r="AZ685" s="305"/>
      <c r="BA685" s="28">
        <f t="shared" si="463"/>
        <v>0</v>
      </c>
      <c r="BB685" s="28">
        <f t="shared" si="467"/>
        <v>0</v>
      </c>
      <c r="BC685" s="28">
        <f t="shared" si="468"/>
        <v>0</v>
      </c>
      <c r="BD685" s="28">
        <f t="shared" si="464"/>
        <v>0</v>
      </c>
      <c r="BE685" s="28">
        <f t="shared" si="469"/>
        <v>0</v>
      </c>
      <c r="BF685" s="28">
        <f t="shared" si="457"/>
        <v>0</v>
      </c>
      <c r="BG685" s="28">
        <f t="shared" si="458"/>
        <v>0</v>
      </c>
      <c r="BI685" s="66">
        <f t="shared" si="470"/>
        <v>0</v>
      </c>
      <c r="BJ685" s="66">
        <f t="shared" si="465"/>
        <v>0</v>
      </c>
      <c r="BK685" s="66">
        <f t="shared" si="471"/>
        <v>0</v>
      </c>
    </row>
    <row r="686" spans="1:63" hidden="1">
      <c r="A686" s="95"/>
      <c r="B686" s="1251"/>
      <c r="C686" s="1251"/>
      <c r="D686" s="1252" t="s">
        <v>161</v>
      </c>
      <c r="E686" s="1252"/>
      <c r="F686" s="1252"/>
      <c r="G686" s="1252"/>
      <c r="H686" s="1252"/>
      <c r="I686" s="1252"/>
      <c r="J686" s="1252"/>
      <c r="K686" s="1252"/>
      <c r="L686" s="1252"/>
      <c r="M686" s="1252"/>
      <c r="N686" s="1252"/>
      <c r="O686" s="1252"/>
      <c r="P686" s="1242"/>
      <c r="Q686" s="1242"/>
      <c r="R686" s="1243"/>
      <c r="S686" s="1242" t="s">
        <v>0</v>
      </c>
      <c r="T686" s="1242" t="s">
        <v>0</v>
      </c>
      <c r="U686" s="1244">
        <v>100</v>
      </c>
      <c r="V686" s="1245"/>
      <c r="W686" s="1245"/>
      <c r="X686" s="1245">
        <v>350</v>
      </c>
      <c r="Y686" s="1245"/>
      <c r="Z686" s="1245">
        <v>300</v>
      </c>
      <c r="AA686" s="1246"/>
      <c r="AB686" s="1247"/>
      <c r="AC686" s="1244"/>
      <c r="AD686" s="1248">
        <f t="shared" si="459"/>
        <v>0</v>
      </c>
      <c r="AE686" s="1248"/>
      <c r="AF686" s="1248"/>
      <c r="AG686" s="1248">
        <f t="shared" si="466"/>
        <v>0</v>
      </c>
      <c r="AH686" s="1248"/>
      <c r="AI686" s="1248"/>
      <c r="AJ686" s="1248">
        <f t="shared" si="460"/>
        <v>0</v>
      </c>
      <c r="AK686" s="1248"/>
      <c r="AL686" s="1248"/>
      <c r="AM686" s="1249">
        <f t="shared" si="461"/>
        <v>0</v>
      </c>
      <c r="AN686" s="1249"/>
      <c r="AO686" s="1249"/>
      <c r="AP686" s="1249"/>
      <c r="AQ686" s="1250">
        <f t="shared" si="462"/>
        <v>0</v>
      </c>
      <c r="AR686" s="1250"/>
      <c r="AS686" s="1250"/>
      <c r="AT686" s="1250"/>
      <c r="AV686" s="74" t="str">
        <f t="shared" si="456"/>
        <v>CABINETS &amp; COUNTERTOPS</v>
      </c>
      <c r="AW686" s="307" t="s">
        <v>36</v>
      </c>
      <c r="AX686" s="99"/>
      <c r="AY686" s="99"/>
      <c r="AZ686" s="305"/>
      <c r="BA686" s="28">
        <f t="shared" si="463"/>
        <v>0</v>
      </c>
      <c r="BB686" s="28">
        <f t="shared" si="467"/>
        <v>0</v>
      </c>
      <c r="BC686" s="28">
        <f t="shared" si="468"/>
        <v>0</v>
      </c>
      <c r="BD686" s="28">
        <f t="shared" si="464"/>
        <v>0</v>
      </c>
      <c r="BE686" s="28">
        <f t="shared" si="469"/>
        <v>0</v>
      </c>
      <c r="BF686" s="28">
        <f t="shared" si="457"/>
        <v>0</v>
      </c>
      <c r="BG686" s="28">
        <f t="shared" si="458"/>
        <v>0</v>
      </c>
      <c r="BI686" s="66">
        <f t="shared" si="470"/>
        <v>0</v>
      </c>
      <c r="BJ686" s="66">
        <f t="shared" si="465"/>
        <v>0</v>
      </c>
      <c r="BK686" s="66">
        <f t="shared" si="471"/>
        <v>0</v>
      </c>
    </row>
    <row r="687" spans="1:63" hidden="1">
      <c r="A687" s="95"/>
      <c r="B687" s="1239"/>
      <c r="C687" s="1240"/>
      <c r="D687" s="1255" t="s">
        <v>37</v>
      </c>
      <c r="E687" s="1255"/>
      <c r="F687" s="1255"/>
      <c r="G687" s="1255"/>
      <c r="H687" s="1255"/>
      <c r="I687" s="1255"/>
      <c r="J687" s="1255"/>
      <c r="K687" s="1255"/>
      <c r="L687" s="1255"/>
      <c r="M687" s="1255"/>
      <c r="N687" s="1255"/>
      <c r="O687" s="1255"/>
      <c r="P687" s="1242"/>
      <c r="Q687" s="1242"/>
      <c r="R687" s="1243"/>
      <c r="S687" s="1242"/>
      <c r="T687" s="1242" t="s">
        <v>1</v>
      </c>
      <c r="U687" s="1244"/>
      <c r="V687" s="1245"/>
      <c r="W687" s="1245"/>
      <c r="X687" s="1245"/>
      <c r="Y687" s="1245"/>
      <c r="Z687" s="1245"/>
      <c r="AA687" s="1246"/>
      <c r="AB687" s="1247"/>
      <c r="AC687" s="1244"/>
      <c r="AD687" s="1248">
        <f t="shared" si="459"/>
        <v>0</v>
      </c>
      <c r="AE687" s="1248"/>
      <c r="AF687" s="1248"/>
      <c r="AG687" s="1248">
        <f t="shared" si="466"/>
        <v>0</v>
      </c>
      <c r="AH687" s="1248"/>
      <c r="AI687" s="1248"/>
      <c r="AJ687" s="1248">
        <f t="shared" si="460"/>
        <v>0</v>
      </c>
      <c r="AK687" s="1248"/>
      <c r="AL687" s="1248"/>
      <c r="AM687" s="1249">
        <f t="shared" si="461"/>
        <v>0</v>
      </c>
      <c r="AN687" s="1249"/>
      <c r="AO687" s="1249"/>
      <c r="AP687" s="1249"/>
      <c r="AQ687" s="1250">
        <f t="shared" si="462"/>
        <v>0</v>
      </c>
      <c r="AR687" s="1250"/>
      <c r="AS687" s="1250"/>
      <c r="AT687" s="1250"/>
      <c r="AV687" s="74" t="str">
        <f t="shared" si="456"/>
        <v>CABINETS &amp; COUNTERTOPS</v>
      </c>
      <c r="AW687" s="307" t="s">
        <v>37</v>
      </c>
      <c r="AX687" s="99"/>
      <c r="AY687" s="99"/>
      <c r="AZ687" s="305"/>
      <c r="BA687" s="28">
        <f t="shared" si="463"/>
        <v>0</v>
      </c>
      <c r="BB687" s="28">
        <f t="shared" si="467"/>
        <v>0</v>
      </c>
      <c r="BC687" s="28">
        <f t="shared" si="468"/>
        <v>0</v>
      </c>
      <c r="BD687" s="28">
        <f t="shared" si="464"/>
        <v>0</v>
      </c>
      <c r="BE687" s="28">
        <f t="shared" si="469"/>
        <v>0</v>
      </c>
      <c r="BF687" s="28">
        <f t="shared" si="457"/>
        <v>0</v>
      </c>
      <c r="BG687" s="28">
        <f t="shared" si="458"/>
        <v>0</v>
      </c>
      <c r="BI687" s="66">
        <f t="shared" si="470"/>
        <v>0</v>
      </c>
      <c r="BJ687" s="66">
        <f t="shared" si="465"/>
        <v>0</v>
      </c>
      <c r="BK687" s="66">
        <f t="shared" si="471"/>
        <v>0</v>
      </c>
    </row>
    <row r="688" spans="1:63" hidden="1">
      <c r="A688" s="95"/>
      <c r="B688" s="1239"/>
      <c r="C688" s="1240"/>
      <c r="D688" s="1252" t="s">
        <v>87</v>
      </c>
      <c r="E688" s="1252"/>
      <c r="F688" s="1252"/>
      <c r="G688" s="1252"/>
      <c r="H688" s="1252"/>
      <c r="I688" s="1252"/>
      <c r="J688" s="1252"/>
      <c r="K688" s="1252"/>
      <c r="L688" s="1252"/>
      <c r="M688" s="1252"/>
      <c r="N688" s="1252"/>
      <c r="O688" s="1252"/>
      <c r="P688" s="1242"/>
      <c r="Q688" s="1242"/>
      <c r="R688" s="1243"/>
      <c r="S688" s="1242" t="s">
        <v>0</v>
      </c>
      <c r="T688" s="1242" t="s">
        <v>0</v>
      </c>
      <c r="U688" s="1244">
        <v>200</v>
      </c>
      <c r="V688" s="1245"/>
      <c r="W688" s="1245"/>
      <c r="X688" s="1245">
        <v>600</v>
      </c>
      <c r="Y688" s="1245"/>
      <c r="Z688" s="1245">
        <v>450</v>
      </c>
      <c r="AA688" s="1246"/>
      <c r="AB688" s="1247"/>
      <c r="AC688" s="1244"/>
      <c r="AD688" s="1248">
        <f t="shared" si="459"/>
        <v>0</v>
      </c>
      <c r="AE688" s="1248"/>
      <c r="AF688" s="1248"/>
      <c r="AG688" s="1248">
        <f t="shared" si="466"/>
        <v>0</v>
      </c>
      <c r="AH688" s="1248"/>
      <c r="AI688" s="1248"/>
      <c r="AJ688" s="1248">
        <f t="shared" si="460"/>
        <v>0</v>
      </c>
      <c r="AK688" s="1248"/>
      <c r="AL688" s="1248"/>
      <c r="AM688" s="1249">
        <f t="shared" si="461"/>
        <v>0</v>
      </c>
      <c r="AN688" s="1249"/>
      <c r="AO688" s="1249"/>
      <c r="AP688" s="1249"/>
      <c r="AQ688" s="1250">
        <f t="shared" si="462"/>
        <v>0</v>
      </c>
      <c r="AR688" s="1250"/>
      <c r="AS688" s="1250"/>
      <c r="AT688" s="1250"/>
      <c r="AV688" s="74" t="str">
        <f t="shared" si="456"/>
        <v>CABINETS &amp; COUNTERTOPS</v>
      </c>
      <c r="AW688" s="307" t="s">
        <v>37</v>
      </c>
      <c r="AX688" s="99"/>
      <c r="AY688" s="99"/>
      <c r="AZ688" s="305"/>
      <c r="BA688" s="28">
        <f t="shared" si="463"/>
        <v>0</v>
      </c>
      <c r="BB688" s="28">
        <f t="shared" si="467"/>
        <v>0</v>
      </c>
      <c r="BC688" s="28">
        <f t="shared" si="468"/>
        <v>0</v>
      </c>
      <c r="BD688" s="28">
        <f t="shared" si="464"/>
        <v>0</v>
      </c>
      <c r="BE688" s="28">
        <f t="shared" si="469"/>
        <v>0</v>
      </c>
      <c r="BF688" s="28">
        <f t="shared" si="457"/>
        <v>0</v>
      </c>
      <c r="BG688" s="28">
        <f t="shared" si="458"/>
        <v>0</v>
      </c>
      <c r="BI688" s="66">
        <f t="shared" si="470"/>
        <v>0</v>
      </c>
      <c r="BJ688" s="66">
        <f t="shared" si="465"/>
        <v>0</v>
      </c>
      <c r="BK688" s="66">
        <f t="shared" si="471"/>
        <v>0</v>
      </c>
    </row>
    <row r="689" spans="1:63" hidden="1">
      <c r="A689" s="95"/>
      <c r="B689" s="1251"/>
      <c r="C689" s="1251"/>
      <c r="D689" s="1252" t="s">
        <v>35</v>
      </c>
      <c r="E689" s="1252"/>
      <c r="F689" s="1252"/>
      <c r="G689" s="1252"/>
      <c r="H689" s="1252"/>
      <c r="I689" s="1252"/>
      <c r="J689" s="1252"/>
      <c r="K689" s="1252"/>
      <c r="L689" s="1252"/>
      <c r="M689" s="1252"/>
      <c r="N689" s="1252"/>
      <c r="O689" s="1252"/>
      <c r="P689" s="1242"/>
      <c r="Q689" s="1242"/>
      <c r="R689" s="1243"/>
      <c r="S689" s="1242" t="s">
        <v>0</v>
      </c>
      <c r="T689" s="1242" t="s">
        <v>0</v>
      </c>
      <c r="U689" s="1244">
        <v>4</v>
      </c>
      <c r="V689" s="1245"/>
      <c r="W689" s="1245"/>
      <c r="X689" s="1245">
        <v>4.25</v>
      </c>
      <c r="Y689" s="1245"/>
      <c r="Z689" s="1245">
        <v>4.25</v>
      </c>
      <c r="AA689" s="1246"/>
      <c r="AB689" s="1247"/>
      <c r="AC689" s="1244"/>
      <c r="AD689" s="1248">
        <f t="shared" si="459"/>
        <v>0</v>
      </c>
      <c r="AE689" s="1248"/>
      <c r="AF689" s="1248"/>
      <c r="AG689" s="1248">
        <f t="shared" si="466"/>
        <v>0</v>
      </c>
      <c r="AH689" s="1248"/>
      <c r="AI689" s="1248"/>
      <c r="AJ689" s="1248">
        <f t="shared" si="460"/>
        <v>0</v>
      </c>
      <c r="AK689" s="1248"/>
      <c r="AL689" s="1248"/>
      <c r="AM689" s="1249">
        <f t="shared" si="461"/>
        <v>0</v>
      </c>
      <c r="AN689" s="1249"/>
      <c r="AO689" s="1249"/>
      <c r="AP689" s="1249"/>
      <c r="AQ689" s="1250">
        <f t="shared" si="462"/>
        <v>0</v>
      </c>
      <c r="AR689" s="1250"/>
      <c r="AS689" s="1250"/>
      <c r="AT689" s="1250"/>
      <c r="AV689" s="74" t="str">
        <f t="shared" si="456"/>
        <v>CABINETS &amp; COUNTERTOPS</v>
      </c>
      <c r="AW689" s="307" t="s">
        <v>37</v>
      </c>
      <c r="AX689" s="99"/>
      <c r="AY689" s="99"/>
      <c r="AZ689" s="305"/>
      <c r="BA689" s="28">
        <f t="shared" si="463"/>
        <v>0</v>
      </c>
      <c r="BB689" s="28">
        <f t="shared" si="467"/>
        <v>0</v>
      </c>
      <c r="BC689" s="28">
        <f t="shared" si="468"/>
        <v>0</v>
      </c>
      <c r="BD689" s="28">
        <f t="shared" si="464"/>
        <v>0</v>
      </c>
      <c r="BE689" s="28">
        <f t="shared" si="469"/>
        <v>0</v>
      </c>
      <c r="BF689" s="28">
        <f t="shared" si="457"/>
        <v>0</v>
      </c>
      <c r="BG689" s="28">
        <f t="shared" si="458"/>
        <v>0</v>
      </c>
      <c r="BI689" s="66">
        <f t="shared" si="470"/>
        <v>0</v>
      </c>
      <c r="BJ689" s="66">
        <f t="shared" si="465"/>
        <v>0</v>
      </c>
      <c r="BK689" s="66">
        <f t="shared" si="471"/>
        <v>0</v>
      </c>
    </row>
    <row r="690" spans="1:63" hidden="1">
      <c r="A690" s="95"/>
      <c r="B690" s="1251"/>
      <c r="C690" s="1251"/>
      <c r="D690" s="1252" t="s">
        <v>521</v>
      </c>
      <c r="E690" s="1252"/>
      <c r="F690" s="1252"/>
      <c r="G690" s="1252"/>
      <c r="H690" s="1252"/>
      <c r="I690" s="1252"/>
      <c r="J690" s="1252"/>
      <c r="K690" s="1252"/>
      <c r="L690" s="1252"/>
      <c r="M690" s="1252"/>
      <c r="N690" s="1252"/>
      <c r="O690" s="1252"/>
      <c r="P690" s="1242"/>
      <c r="Q690" s="1242"/>
      <c r="R690" s="1243"/>
      <c r="S690" s="1242" t="s">
        <v>8</v>
      </c>
      <c r="T690" s="1242" t="s">
        <v>8</v>
      </c>
      <c r="U690" s="1244"/>
      <c r="V690" s="1245"/>
      <c r="W690" s="1245"/>
      <c r="X690" s="1245">
        <v>50</v>
      </c>
      <c r="Y690" s="1245"/>
      <c r="Z690" s="1245">
        <v>50</v>
      </c>
      <c r="AA690" s="1246"/>
      <c r="AB690" s="1247"/>
      <c r="AC690" s="1244"/>
      <c r="AD690" s="1248">
        <f t="shared" si="459"/>
        <v>0</v>
      </c>
      <c r="AE690" s="1248"/>
      <c r="AF690" s="1248"/>
      <c r="AG690" s="1248">
        <f t="shared" si="466"/>
        <v>0</v>
      </c>
      <c r="AH690" s="1248"/>
      <c r="AI690" s="1248"/>
      <c r="AJ690" s="1248">
        <f t="shared" si="460"/>
        <v>0</v>
      </c>
      <c r="AK690" s="1248"/>
      <c r="AL690" s="1248"/>
      <c r="AM690" s="1249">
        <f t="shared" si="461"/>
        <v>0</v>
      </c>
      <c r="AN690" s="1249"/>
      <c r="AO690" s="1249"/>
      <c r="AP690" s="1249"/>
      <c r="AQ690" s="1250">
        <f t="shared" si="462"/>
        <v>0</v>
      </c>
      <c r="AR690" s="1250"/>
      <c r="AS690" s="1250"/>
      <c r="AT690" s="1250"/>
      <c r="AV690" s="74" t="str">
        <f t="shared" si="456"/>
        <v>CABINETS &amp; COUNTERTOPS</v>
      </c>
      <c r="AW690" s="307" t="s">
        <v>37</v>
      </c>
      <c r="AX690" s="99"/>
      <c r="AY690" s="99"/>
      <c r="AZ690" s="305"/>
      <c r="BA690" s="28">
        <f t="shared" si="463"/>
        <v>0</v>
      </c>
      <c r="BB690" s="28">
        <f t="shared" si="467"/>
        <v>0</v>
      </c>
      <c r="BC690" s="28">
        <f t="shared" si="468"/>
        <v>0</v>
      </c>
      <c r="BD690" s="28">
        <f t="shared" si="464"/>
        <v>0</v>
      </c>
      <c r="BE690" s="28">
        <f t="shared" si="469"/>
        <v>0</v>
      </c>
      <c r="BF690" s="28">
        <f t="shared" si="457"/>
        <v>0</v>
      </c>
      <c r="BG690" s="28">
        <f t="shared" si="458"/>
        <v>0</v>
      </c>
      <c r="BI690" s="66">
        <f t="shared" si="470"/>
        <v>0</v>
      </c>
      <c r="BJ690" s="66">
        <f t="shared" si="465"/>
        <v>0</v>
      </c>
      <c r="BK690" s="66">
        <f t="shared" si="471"/>
        <v>0</v>
      </c>
    </row>
    <row r="691" spans="1:63" hidden="1">
      <c r="A691" s="95"/>
      <c r="B691" s="1239"/>
      <c r="C691" s="1240"/>
      <c r="D691" s="1252"/>
      <c r="E691" s="1252"/>
      <c r="F691" s="1252"/>
      <c r="G691" s="1252"/>
      <c r="H691" s="1252"/>
      <c r="I691" s="1252"/>
      <c r="J691" s="1252"/>
      <c r="K691" s="1252"/>
      <c r="L691" s="1252"/>
      <c r="M691" s="1252"/>
      <c r="N691" s="1252"/>
      <c r="O691" s="1252"/>
      <c r="P691" s="1242"/>
      <c r="Q691" s="1242"/>
      <c r="R691" s="1243"/>
      <c r="S691" s="1242"/>
      <c r="T691" s="1242"/>
      <c r="U691" s="1244"/>
      <c r="V691" s="1245"/>
      <c r="W691" s="1245"/>
      <c r="X691" s="1245"/>
      <c r="Y691" s="1245"/>
      <c r="Z691" s="1245"/>
      <c r="AA691" s="1246"/>
      <c r="AB691" s="1247"/>
      <c r="AC691" s="1244"/>
      <c r="AD691" s="1248">
        <f t="shared" ref="AD691:AD696" si="472">((P691*U691)-AM691)</f>
        <v>0</v>
      </c>
      <c r="AE691" s="1248"/>
      <c r="AF691" s="1248"/>
      <c r="AG691" s="1248">
        <f t="shared" si="466"/>
        <v>0</v>
      </c>
      <c r="AH691" s="1248"/>
      <c r="AI691" s="1248"/>
      <c r="AJ691" s="1248">
        <f t="shared" ref="AJ691:AJ696" si="473">P691*AA691</f>
        <v>0</v>
      </c>
      <c r="AK691" s="1248"/>
      <c r="AL691" s="1248"/>
      <c r="AM691" s="1249">
        <f t="shared" si="461"/>
        <v>0</v>
      </c>
      <c r="AN691" s="1249"/>
      <c r="AO691" s="1249"/>
      <c r="AP691" s="1249"/>
      <c r="AQ691" s="1250">
        <f t="shared" ref="AQ691:AQ696" si="474">SUM(AD691:AL691)</f>
        <v>0</v>
      </c>
      <c r="AR691" s="1250"/>
      <c r="AS691" s="1250"/>
      <c r="AT691" s="1250"/>
      <c r="AV691" s="74" t="str">
        <f t="shared" si="456"/>
        <v>CABINETS &amp; COUNTERTOPS</v>
      </c>
      <c r="AW691" s="307"/>
      <c r="AX691" s="99"/>
      <c r="AY691" s="99"/>
      <c r="AZ691" s="305"/>
      <c r="BA691" s="28">
        <f t="shared" ref="BA691:BA696" si="475">AD691</f>
        <v>0</v>
      </c>
      <c r="BB691" s="28">
        <f t="shared" ref="BB691:BB696" si="476">AG691</f>
        <v>0</v>
      </c>
      <c r="BC691" s="28">
        <f t="shared" ref="BC691:BC696" si="477">AJ691</f>
        <v>0</v>
      </c>
      <c r="BD691" s="28">
        <f t="shared" ref="BD691:BD696" si="478">IF(B691="x",1,0)</f>
        <v>0</v>
      </c>
      <c r="BE691" s="28">
        <f t="shared" ref="BE691:BE712" si="479">SUM(BA691:BC691)</f>
        <v>0</v>
      </c>
      <c r="BF691" s="28">
        <f t="shared" ref="BF691:BF696" si="480">AQ691</f>
        <v>0</v>
      </c>
      <c r="BG691" s="28">
        <f t="shared" ref="BG691:BG696" si="481">AM691</f>
        <v>0</v>
      </c>
      <c r="BI691" s="66">
        <f t="shared" ref="BI691:BI696" si="482">AD691</f>
        <v>0</v>
      </c>
      <c r="BJ691" s="66">
        <f t="shared" ref="BJ691:BJ696" si="483">AM691</f>
        <v>0</v>
      </c>
      <c r="BK691" s="66">
        <f t="shared" ref="BK691:BK696" si="484">BJ691+BI691</f>
        <v>0</v>
      </c>
    </row>
    <row r="692" spans="1:63" hidden="1">
      <c r="A692" s="95"/>
      <c r="B692" s="1239"/>
      <c r="C692" s="1240"/>
      <c r="D692" s="1252"/>
      <c r="E692" s="1252"/>
      <c r="F692" s="1252"/>
      <c r="G692" s="1252"/>
      <c r="H692" s="1252"/>
      <c r="I692" s="1252"/>
      <c r="J692" s="1252"/>
      <c r="K692" s="1252"/>
      <c r="L692" s="1252"/>
      <c r="M692" s="1252"/>
      <c r="N692" s="1252"/>
      <c r="O692" s="1252"/>
      <c r="P692" s="1242"/>
      <c r="Q692" s="1242"/>
      <c r="R692" s="1243"/>
      <c r="S692" s="1242"/>
      <c r="T692" s="1242"/>
      <c r="U692" s="1244"/>
      <c r="V692" s="1245"/>
      <c r="W692" s="1245"/>
      <c r="X692" s="1245"/>
      <c r="Y692" s="1245"/>
      <c r="Z692" s="1245"/>
      <c r="AA692" s="1246"/>
      <c r="AB692" s="1247"/>
      <c r="AC692" s="1244"/>
      <c r="AD692" s="1248">
        <f t="shared" si="472"/>
        <v>0</v>
      </c>
      <c r="AE692" s="1248"/>
      <c r="AF692" s="1248"/>
      <c r="AG692" s="1248">
        <f t="shared" si="466"/>
        <v>0</v>
      </c>
      <c r="AH692" s="1248"/>
      <c r="AI692" s="1248"/>
      <c r="AJ692" s="1248">
        <f t="shared" si="473"/>
        <v>0</v>
      </c>
      <c r="AK692" s="1248"/>
      <c r="AL692" s="1248"/>
      <c r="AM692" s="1249">
        <f t="shared" si="461"/>
        <v>0</v>
      </c>
      <c r="AN692" s="1249"/>
      <c r="AO692" s="1249"/>
      <c r="AP692" s="1249"/>
      <c r="AQ692" s="1250">
        <f t="shared" si="474"/>
        <v>0</v>
      </c>
      <c r="AR692" s="1250"/>
      <c r="AS692" s="1250"/>
      <c r="AT692" s="1250"/>
      <c r="AV692" s="74" t="str">
        <f t="shared" si="456"/>
        <v>CABINETS &amp; COUNTERTOPS</v>
      </c>
      <c r="AW692" s="307"/>
      <c r="AX692" s="99"/>
      <c r="AY692" s="99"/>
      <c r="AZ692" s="305"/>
      <c r="BA692" s="28">
        <f t="shared" si="475"/>
        <v>0</v>
      </c>
      <c r="BB692" s="28">
        <f t="shared" si="476"/>
        <v>0</v>
      </c>
      <c r="BC692" s="28">
        <f t="shared" si="477"/>
        <v>0</v>
      </c>
      <c r="BD692" s="28">
        <f t="shared" si="478"/>
        <v>0</v>
      </c>
      <c r="BE692" s="28">
        <f t="shared" si="479"/>
        <v>0</v>
      </c>
      <c r="BF692" s="28">
        <f t="shared" si="480"/>
        <v>0</v>
      </c>
      <c r="BG692" s="28">
        <f t="shared" si="481"/>
        <v>0</v>
      </c>
      <c r="BI692" s="66">
        <f t="shared" si="482"/>
        <v>0</v>
      </c>
      <c r="BJ692" s="66">
        <f t="shared" si="483"/>
        <v>0</v>
      </c>
      <c r="BK692" s="66">
        <f t="shared" si="484"/>
        <v>0</v>
      </c>
    </row>
    <row r="693" spans="1:63" hidden="1">
      <c r="A693" s="95"/>
      <c r="B693" s="1251"/>
      <c r="C693" s="1251"/>
      <c r="D693" s="1252"/>
      <c r="E693" s="1252"/>
      <c r="F693" s="1252"/>
      <c r="G693" s="1252"/>
      <c r="H693" s="1252"/>
      <c r="I693" s="1252"/>
      <c r="J693" s="1252"/>
      <c r="K693" s="1252"/>
      <c r="L693" s="1252"/>
      <c r="M693" s="1252"/>
      <c r="N693" s="1252"/>
      <c r="O693" s="1252"/>
      <c r="P693" s="1242"/>
      <c r="Q693" s="1242"/>
      <c r="R693" s="1243"/>
      <c r="S693" s="1242"/>
      <c r="T693" s="1242"/>
      <c r="U693" s="1244"/>
      <c r="V693" s="1245"/>
      <c r="W693" s="1245"/>
      <c r="X693" s="1245"/>
      <c r="Y693" s="1245"/>
      <c r="Z693" s="1245"/>
      <c r="AA693" s="1246"/>
      <c r="AB693" s="1247"/>
      <c r="AC693" s="1244"/>
      <c r="AD693" s="1248">
        <f t="shared" si="472"/>
        <v>0</v>
      </c>
      <c r="AE693" s="1248"/>
      <c r="AF693" s="1248"/>
      <c r="AG693" s="1248">
        <f t="shared" si="466"/>
        <v>0</v>
      </c>
      <c r="AH693" s="1248"/>
      <c r="AI693" s="1248"/>
      <c r="AJ693" s="1248">
        <f t="shared" si="473"/>
        <v>0</v>
      </c>
      <c r="AK693" s="1248"/>
      <c r="AL693" s="1248"/>
      <c r="AM693" s="1249">
        <f t="shared" si="461"/>
        <v>0</v>
      </c>
      <c r="AN693" s="1249"/>
      <c r="AO693" s="1249"/>
      <c r="AP693" s="1249"/>
      <c r="AQ693" s="1250">
        <f t="shared" si="474"/>
        <v>0</v>
      </c>
      <c r="AR693" s="1250"/>
      <c r="AS693" s="1250"/>
      <c r="AT693" s="1250"/>
      <c r="AV693" s="74" t="str">
        <f t="shared" si="456"/>
        <v>CABINETS &amp; COUNTERTOPS</v>
      </c>
      <c r="AW693" s="307"/>
      <c r="AX693" s="99"/>
      <c r="AY693" s="99"/>
      <c r="AZ693" s="305"/>
      <c r="BA693" s="28">
        <f t="shared" si="475"/>
        <v>0</v>
      </c>
      <c r="BB693" s="28">
        <f t="shared" si="476"/>
        <v>0</v>
      </c>
      <c r="BC693" s="28">
        <f t="shared" si="477"/>
        <v>0</v>
      </c>
      <c r="BD693" s="28">
        <f t="shared" si="478"/>
        <v>0</v>
      </c>
      <c r="BE693" s="28">
        <f t="shared" si="479"/>
        <v>0</v>
      </c>
      <c r="BF693" s="28">
        <f t="shared" si="480"/>
        <v>0</v>
      </c>
      <c r="BG693" s="28">
        <f t="shared" si="481"/>
        <v>0</v>
      </c>
      <c r="BI693" s="66">
        <f t="shared" si="482"/>
        <v>0</v>
      </c>
      <c r="BJ693" s="66">
        <f t="shared" si="483"/>
        <v>0</v>
      </c>
      <c r="BK693" s="66">
        <f t="shared" si="484"/>
        <v>0</v>
      </c>
    </row>
    <row r="694" spans="1:63" hidden="1">
      <c r="A694" s="95"/>
      <c r="B694" s="1251"/>
      <c r="C694" s="1251"/>
      <c r="D694" s="1252"/>
      <c r="E694" s="1252"/>
      <c r="F694" s="1252"/>
      <c r="G694" s="1252"/>
      <c r="H694" s="1252"/>
      <c r="I694" s="1252"/>
      <c r="J694" s="1252"/>
      <c r="K694" s="1252"/>
      <c r="L694" s="1252"/>
      <c r="M694" s="1252"/>
      <c r="N694" s="1252"/>
      <c r="O694" s="1252"/>
      <c r="P694" s="1242"/>
      <c r="Q694" s="1242"/>
      <c r="R694" s="1243"/>
      <c r="S694" s="1242"/>
      <c r="T694" s="1242"/>
      <c r="U694" s="1244"/>
      <c r="V694" s="1245"/>
      <c r="W694" s="1245"/>
      <c r="X694" s="1245"/>
      <c r="Y694" s="1245"/>
      <c r="Z694" s="1245"/>
      <c r="AA694" s="1246"/>
      <c r="AB694" s="1247"/>
      <c r="AC694" s="1244"/>
      <c r="AD694" s="1248">
        <f t="shared" si="472"/>
        <v>0</v>
      </c>
      <c r="AE694" s="1248"/>
      <c r="AF694" s="1248"/>
      <c r="AG694" s="1248">
        <f t="shared" si="466"/>
        <v>0</v>
      </c>
      <c r="AH694" s="1248"/>
      <c r="AI694" s="1248"/>
      <c r="AJ694" s="1248">
        <f t="shared" si="473"/>
        <v>0</v>
      </c>
      <c r="AK694" s="1248"/>
      <c r="AL694" s="1248"/>
      <c r="AM694" s="1249">
        <f t="shared" si="461"/>
        <v>0</v>
      </c>
      <c r="AN694" s="1249"/>
      <c r="AO694" s="1249"/>
      <c r="AP694" s="1249"/>
      <c r="AQ694" s="1250">
        <f t="shared" si="474"/>
        <v>0</v>
      </c>
      <c r="AR694" s="1250"/>
      <c r="AS694" s="1250"/>
      <c r="AT694" s="1250"/>
      <c r="AV694" s="74" t="str">
        <f t="shared" si="456"/>
        <v>CABINETS &amp; COUNTERTOPS</v>
      </c>
      <c r="AW694" s="307"/>
      <c r="AX694" s="99"/>
      <c r="AY694" s="99"/>
      <c r="AZ694" s="305"/>
      <c r="BA694" s="28">
        <f t="shared" si="475"/>
        <v>0</v>
      </c>
      <c r="BB694" s="28">
        <f t="shared" si="476"/>
        <v>0</v>
      </c>
      <c r="BC694" s="28">
        <f t="shared" si="477"/>
        <v>0</v>
      </c>
      <c r="BD694" s="28">
        <f t="shared" si="478"/>
        <v>0</v>
      </c>
      <c r="BE694" s="28">
        <f t="shared" si="479"/>
        <v>0</v>
      </c>
      <c r="BF694" s="28">
        <f t="shared" si="480"/>
        <v>0</v>
      </c>
      <c r="BG694" s="28">
        <f t="shared" si="481"/>
        <v>0</v>
      </c>
      <c r="BI694" s="66">
        <f t="shared" si="482"/>
        <v>0</v>
      </c>
      <c r="BJ694" s="66">
        <f t="shared" si="483"/>
        <v>0</v>
      </c>
      <c r="BK694" s="66">
        <f t="shared" si="484"/>
        <v>0</v>
      </c>
    </row>
    <row r="695" spans="1:63" hidden="1">
      <c r="A695" s="95"/>
      <c r="B695" s="1239"/>
      <c r="C695" s="1240"/>
      <c r="D695" s="1252"/>
      <c r="E695" s="1252"/>
      <c r="F695" s="1252"/>
      <c r="G695" s="1252"/>
      <c r="H695" s="1252"/>
      <c r="I695" s="1252"/>
      <c r="J695" s="1252"/>
      <c r="K695" s="1252"/>
      <c r="L695" s="1252"/>
      <c r="M695" s="1252"/>
      <c r="N695" s="1252"/>
      <c r="O695" s="1252"/>
      <c r="P695" s="1242"/>
      <c r="Q695" s="1242"/>
      <c r="R695" s="1243"/>
      <c r="S695" s="1242"/>
      <c r="T695" s="1242"/>
      <c r="U695" s="1244"/>
      <c r="V695" s="1245"/>
      <c r="W695" s="1245"/>
      <c r="X695" s="1245"/>
      <c r="Y695" s="1245"/>
      <c r="Z695" s="1245"/>
      <c r="AA695" s="1246"/>
      <c r="AB695" s="1247"/>
      <c r="AC695" s="1244"/>
      <c r="AD695" s="1248">
        <f t="shared" si="472"/>
        <v>0</v>
      </c>
      <c r="AE695" s="1248"/>
      <c r="AF695" s="1248"/>
      <c r="AG695" s="1248">
        <f t="shared" si="466"/>
        <v>0</v>
      </c>
      <c r="AH695" s="1248"/>
      <c r="AI695" s="1248"/>
      <c r="AJ695" s="1248">
        <f t="shared" si="473"/>
        <v>0</v>
      </c>
      <c r="AK695" s="1248"/>
      <c r="AL695" s="1248"/>
      <c r="AM695" s="1249">
        <f t="shared" si="461"/>
        <v>0</v>
      </c>
      <c r="AN695" s="1249"/>
      <c r="AO695" s="1249"/>
      <c r="AP695" s="1249"/>
      <c r="AQ695" s="1250">
        <f t="shared" si="474"/>
        <v>0</v>
      </c>
      <c r="AR695" s="1250"/>
      <c r="AS695" s="1250"/>
      <c r="AT695" s="1250"/>
      <c r="AV695" s="74" t="str">
        <f t="shared" si="456"/>
        <v>CABINETS &amp; COUNTERTOPS</v>
      </c>
      <c r="AW695" s="307"/>
      <c r="AX695" s="99"/>
      <c r="AY695" s="99"/>
      <c r="AZ695" s="305"/>
      <c r="BA695" s="28">
        <f t="shared" si="475"/>
        <v>0</v>
      </c>
      <c r="BB695" s="28">
        <f t="shared" si="476"/>
        <v>0</v>
      </c>
      <c r="BC695" s="28">
        <f t="shared" si="477"/>
        <v>0</v>
      </c>
      <c r="BD695" s="28">
        <f t="shared" si="478"/>
        <v>0</v>
      </c>
      <c r="BE695" s="28">
        <f t="shared" si="479"/>
        <v>0</v>
      </c>
      <c r="BF695" s="28">
        <f t="shared" si="480"/>
        <v>0</v>
      </c>
      <c r="BG695" s="28">
        <f t="shared" si="481"/>
        <v>0</v>
      </c>
      <c r="BI695" s="66">
        <f t="shared" si="482"/>
        <v>0</v>
      </c>
      <c r="BJ695" s="66">
        <f t="shared" si="483"/>
        <v>0</v>
      </c>
      <c r="BK695" s="66">
        <f t="shared" si="484"/>
        <v>0</v>
      </c>
    </row>
    <row r="696" spans="1:63" hidden="1">
      <c r="A696" s="95"/>
      <c r="B696" s="1239"/>
      <c r="C696" s="1240"/>
      <c r="D696" s="1252"/>
      <c r="E696" s="1252"/>
      <c r="F696" s="1252"/>
      <c r="G696" s="1252"/>
      <c r="H696" s="1252"/>
      <c r="I696" s="1252"/>
      <c r="J696" s="1252"/>
      <c r="K696" s="1252"/>
      <c r="L696" s="1252"/>
      <c r="M696" s="1252"/>
      <c r="N696" s="1252"/>
      <c r="O696" s="1252"/>
      <c r="P696" s="1242"/>
      <c r="Q696" s="1242"/>
      <c r="R696" s="1243"/>
      <c r="S696" s="1242"/>
      <c r="T696" s="1242"/>
      <c r="U696" s="1244"/>
      <c r="V696" s="1245"/>
      <c r="W696" s="1245"/>
      <c r="X696" s="1245"/>
      <c r="Y696" s="1245"/>
      <c r="Z696" s="1245"/>
      <c r="AA696" s="1246"/>
      <c r="AB696" s="1247"/>
      <c r="AC696" s="1244"/>
      <c r="AD696" s="1248">
        <f t="shared" si="472"/>
        <v>0</v>
      </c>
      <c r="AE696" s="1248"/>
      <c r="AF696" s="1248"/>
      <c r="AG696" s="1248">
        <f t="shared" si="466"/>
        <v>0</v>
      </c>
      <c r="AH696" s="1248"/>
      <c r="AI696" s="1248"/>
      <c r="AJ696" s="1248">
        <f t="shared" si="473"/>
        <v>0</v>
      </c>
      <c r="AK696" s="1248"/>
      <c r="AL696" s="1248"/>
      <c r="AM696" s="1249">
        <f t="shared" si="461"/>
        <v>0</v>
      </c>
      <c r="AN696" s="1249"/>
      <c r="AO696" s="1249"/>
      <c r="AP696" s="1249"/>
      <c r="AQ696" s="1250">
        <f t="shared" si="474"/>
        <v>0</v>
      </c>
      <c r="AR696" s="1250"/>
      <c r="AS696" s="1250"/>
      <c r="AT696" s="1250"/>
      <c r="AV696" s="74" t="str">
        <f t="shared" si="456"/>
        <v>CABINETS &amp; COUNTERTOPS</v>
      </c>
      <c r="AW696" s="307"/>
      <c r="AX696" s="99"/>
      <c r="AY696" s="99"/>
      <c r="AZ696" s="305"/>
      <c r="BA696" s="28">
        <f t="shared" si="475"/>
        <v>0</v>
      </c>
      <c r="BB696" s="28">
        <f t="shared" si="476"/>
        <v>0</v>
      </c>
      <c r="BC696" s="28">
        <f t="shared" si="477"/>
        <v>0</v>
      </c>
      <c r="BD696" s="28">
        <f t="shared" si="478"/>
        <v>0</v>
      </c>
      <c r="BE696" s="28">
        <f t="shared" si="479"/>
        <v>0</v>
      </c>
      <c r="BF696" s="28">
        <f t="shared" si="480"/>
        <v>0</v>
      </c>
      <c r="BG696" s="28">
        <f t="shared" si="481"/>
        <v>0</v>
      </c>
      <c r="BI696" s="66">
        <f t="shared" si="482"/>
        <v>0</v>
      </c>
      <c r="BJ696" s="66">
        <f t="shared" si="483"/>
        <v>0</v>
      </c>
      <c r="BK696" s="66">
        <f t="shared" si="484"/>
        <v>0</v>
      </c>
    </row>
    <row r="697" spans="1:63" hidden="1">
      <c r="A697" s="95"/>
      <c r="B697" s="1239"/>
      <c r="C697" s="1240"/>
      <c r="D697" s="1252"/>
      <c r="E697" s="1252"/>
      <c r="F697" s="1252"/>
      <c r="G697" s="1252"/>
      <c r="H697" s="1252"/>
      <c r="I697" s="1252"/>
      <c r="J697" s="1252"/>
      <c r="K697" s="1252"/>
      <c r="L697" s="1252"/>
      <c r="M697" s="1252"/>
      <c r="N697" s="1252"/>
      <c r="O697" s="1252"/>
      <c r="P697" s="1242"/>
      <c r="Q697" s="1242"/>
      <c r="R697" s="1243"/>
      <c r="S697" s="1242"/>
      <c r="T697" s="1242"/>
      <c r="U697" s="1244"/>
      <c r="V697" s="1245"/>
      <c r="W697" s="1245"/>
      <c r="X697" s="1245"/>
      <c r="Y697" s="1245"/>
      <c r="Z697" s="1245"/>
      <c r="AA697" s="1246"/>
      <c r="AB697" s="1247"/>
      <c r="AC697" s="1244"/>
      <c r="AD697" s="1248">
        <f t="shared" si="459"/>
        <v>0</v>
      </c>
      <c r="AE697" s="1248"/>
      <c r="AF697" s="1248"/>
      <c r="AG697" s="1248">
        <f t="shared" si="466"/>
        <v>0</v>
      </c>
      <c r="AH697" s="1248"/>
      <c r="AI697" s="1248"/>
      <c r="AJ697" s="1248">
        <f t="shared" si="460"/>
        <v>0</v>
      </c>
      <c r="AK697" s="1248"/>
      <c r="AL697" s="1248"/>
      <c r="AM697" s="1249">
        <f t="shared" si="461"/>
        <v>0</v>
      </c>
      <c r="AN697" s="1249"/>
      <c r="AO697" s="1249"/>
      <c r="AP697" s="1249"/>
      <c r="AQ697" s="1250">
        <f t="shared" si="462"/>
        <v>0</v>
      </c>
      <c r="AR697" s="1250"/>
      <c r="AS697" s="1250"/>
      <c r="AT697" s="1250"/>
      <c r="AV697" s="74" t="str">
        <f t="shared" si="456"/>
        <v>CABINETS &amp; COUNTERTOPS</v>
      </c>
      <c r="AW697" s="307"/>
      <c r="AX697" s="99"/>
      <c r="AY697" s="99"/>
      <c r="AZ697" s="305"/>
      <c r="BA697" s="28">
        <f t="shared" si="463"/>
        <v>0</v>
      </c>
      <c r="BB697" s="28">
        <f t="shared" si="467"/>
        <v>0</v>
      </c>
      <c r="BC697" s="28">
        <f t="shared" si="468"/>
        <v>0</v>
      </c>
      <c r="BD697" s="28">
        <f t="shared" si="464"/>
        <v>0</v>
      </c>
      <c r="BE697" s="28">
        <f t="shared" si="479"/>
        <v>0</v>
      </c>
      <c r="BF697" s="28">
        <f t="shared" si="457"/>
        <v>0</v>
      </c>
      <c r="BG697" s="28">
        <f t="shared" si="458"/>
        <v>0</v>
      </c>
      <c r="BI697" s="66">
        <f t="shared" si="470"/>
        <v>0</v>
      </c>
      <c r="BJ697" s="66">
        <f t="shared" si="465"/>
        <v>0</v>
      </c>
      <c r="BK697" s="66">
        <f t="shared" si="471"/>
        <v>0</v>
      </c>
    </row>
    <row r="698" spans="1:63" hidden="1">
      <c r="A698" s="95"/>
      <c r="B698" s="1239"/>
      <c r="C698" s="1240"/>
      <c r="D698" s="1252"/>
      <c r="E698" s="1252"/>
      <c r="F698" s="1252"/>
      <c r="G698" s="1252"/>
      <c r="H698" s="1252"/>
      <c r="I698" s="1252"/>
      <c r="J698" s="1252"/>
      <c r="K698" s="1252"/>
      <c r="L698" s="1252"/>
      <c r="M698" s="1252"/>
      <c r="N698" s="1252"/>
      <c r="O698" s="1252"/>
      <c r="P698" s="1242"/>
      <c r="Q698" s="1242"/>
      <c r="R698" s="1243"/>
      <c r="S698" s="1242"/>
      <c r="T698" s="1242"/>
      <c r="U698" s="1244"/>
      <c r="V698" s="1245"/>
      <c r="W698" s="1245"/>
      <c r="X698" s="1245"/>
      <c r="Y698" s="1245"/>
      <c r="Z698" s="1245"/>
      <c r="AA698" s="1246"/>
      <c r="AB698" s="1247"/>
      <c r="AC698" s="1244"/>
      <c r="AD698" s="1248">
        <f t="shared" si="459"/>
        <v>0</v>
      </c>
      <c r="AE698" s="1248"/>
      <c r="AF698" s="1248"/>
      <c r="AG698" s="1248">
        <f t="shared" si="466"/>
        <v>0</v>
      </c>
      <c r="AH698" s="1248"/>
      <c r="AI698" s="1248"/>
      <c r="AJ698" s="1248">
        <f t="shared" si="460"/>
        <v>0</v>
      </c>
      <c r="AK698" s="1248"/>
      <c r="AL698" s="1248"/>
      <c r="AM698" s="1249">
        <f t="shared" si="461"/>
        <v>0</v>
      </c>
      <c r="AN698" s="1249"/>
      <c r="AO698" s="1249"/>
      <c r="AP698" s="1249"/>
      <c r="AQ698" s="1250">
        <f t="shared" si="462"/>
        <v>0</v>
      </c>
      <c r="AR698" s="1250"/>
      <c r="AS698" s="1250"/>
      <c r="AT698" s="1250"/>
      <c r="AV698" s="74" t="str">
        <f t="shared" si="456"/>
        <v>CABINETS &amp; COUNTERTOPS</v>
      </c>
      <c r="AW698" s="307"/>
      <c r="AX698" s="99"/>
      <c r="AY698" s="99"/>
      <c r="AZ698" s="305"/>
      <c r="BA698" s="28">
        <f t="shared" si="463"/>
        <v>0</v>
      </c>
      <c r="BB698" s="28">
        <f t="shared" si="467"/>
        <v>0</v>
      </c>
      <c r="BC698" s="28">
        <f t="shared" si="468"/>
        <v>0</v>
      </c>
      <c r="BD698" s="28">
        <f t="shared" si="464"/>
        <v>0</v>
      </c>
      <c r="BE698" s="28">
        <f t="shared" si="479"/>
        <v>0</v>
      </c>
      <c r="BF698" s="28">
        <f t="shared" si="457"/>
        <v>0</v>
      </c>
      <c r="BG698" s="28">
        <f t="shared" si="458"/>
        <v>0</v>
      </c>
      <c r="BI698" s="66">
        <f t="shared" si="470"/>
        <v>0</v>
      </c>
      <c r="BJ698" s="66">
        <f t="shared" si="465"/>
        <v>0</v>
      </c>
      <c r="BK698" s="66">
        <f t="shared" si="471"/>
        <v>0</v>
      </c>
    </row>
    <row r="699" spans="1:63" hidden="1">
      <c r="A699" s="95"/>
      <c r="B699" s="1251"/>
      <c r="C699" s="1251"/>
      <c r="D699" s="1252"/>
      <c r="E699" s="1252"/>
      <c r="F699" s="1252"/>
      <c r="G699" s="1252"/>
      <c r="H699" s="1252"/>
      <c r="I699" s="1252"/>
      <c r="J699" s="1252"/>
      <c r="K699" s="1252"/>
      <c r="L699" s="1252"/>
      <c r="M699" s="1252"/>
      <c r="N699" s="1252"/>
      <c r="O699" s="1252"/>
      <c r="P699" s="1242"/>
      <c r="Q699" s="1242"/>
      <c r="R699" s="1243"/>
      <c r="S699" s="1242"/>
      <c r="T699" s="1242"/>
      <c r="U699" s="1244"/>
      <c r="V699" s="1245"/>
      <c r="W699" s="1245"/>
      <c r="X699" s="1245"/>
      <c r="Y699" s="1245"/>
      <c r="Z699" s="1245"/>
      <c r="AA699" s="1246"/>
      <c r="AB699" s="1247"/>
      <c r="AC699" s="1244"/>
      <c r="AD699" s="1248">
        <f t="shared" ref="AD699:AD709" si="485">((P699*U699)-AM699)</f>
        <v>0</v>
      </c>
      <c r="AE699" s="1248"/>
      <c r="AF699" s="1248"/>
      <c r="AG699" s="1248">
        <f t="shared" si="466"/>
        <v>0</v>
      </c>
      <c r="AH699" s="1248"/>
      <c r="AI699" s="1248"/>
      <c r="AJ699" s="1248">
        <f t="shared" ref="AJ699:AJ709" si="486">P699*AA699</f>
        <v>0</v>
      </c>
      <c r="AK699" s="1248"/>
      <c r="AL699" s="1248"/>
      <c r="AM699" s="1249">
        <f t="shared" si="461"/>
        <v>0</v>
      </c>
      <c r="AN699" s="1249"/>
      <c r="AO699" s="1249"/>
      <c r="AP699" s="1249"/>
      <c r="AQ699" s="1250">
        <f t="shared" ref="AQ699:AQ709" si="487">SUM(AD699:AL699)</f>
        <v>0</v>
      </c>
      <c r="AR699" s="1250"/>
      <c r="AS699" s="1250"/>
      <c r="AT699" s="1250"/>
      <c r="AV699" s="74" t="str">
        <f t="shared" si="456"/>
        <v>CABINETS &amp; COUNTERTOPS</v>
      </c>
      <c r="AW699" s="307"/>
      <c r="AX699" s="99"/>
      <c r="AY699" s="99"/>
      <c r="AZ699" s="305"/>
      <c r="BA699" s="28">
        <f t="shared" ref="BA699:BA709" si="488">AD699</f>
        <v>0</v>
      </c>
      <c r="BB699" s="28">
        <f t="shared" ref="BB699:BB709" si="489">AG699</f>
        <v>0</v>
      </c>
      <c r="BC699" s="28">
        <f t="shared" ref="BC699:BC709" si="490">AJ699</f>
        <v>0</v>
      </c>
      <c r="BD699" s="28">
        <f t="shared" ref="BD699:BD709" si="491">IF(B699="x",1,0)</f>
        <v>0</v>
      </c>
      <c r="BE699" s="28">
        <f t="shared" si="479"/>
        <v>0</v>
      </c>
      <c r="BF699" s="28">
        <f t="shared" ref="BF699:BF709" si="492">AQ699</f>
        <v>0</v>
      </c>
      <c r="BG699" s="28">
        <f t="shared" ref="BG699:BG709" si="493">AM699</f>
        <v>0</v>
      </c>
      <c r="BI699" s="66">
        <f t="shared" ref="BI699:BI709" si="494">AD699</f>
        <v>0</v>
      </c>
      <c r="BJ699" s="66">
        <f t="shared" ref="BJ699:BJ709" si="495">AM699</f>
        <v>0</v>
      </c>
      <c r="BK699" s="66">
        <f t="shared" ref="BK699:BK709" si="496">BJ699+BI699</f>
        <v>0</v>
      </c>
    </row>
    <row r="700" spans="1:63" hidden="1">
      <c r="A700" s="95"/>
      <c r="B700" s="1251"/>
      <c r="C700" s="1251"/>
      <c r="D700" s="1252"/>
      <c r="E700" s="1252"/>
      <c r="F700" s="1252"/>
      <c r="G700" s="1252"/>
      <c r="H700" s="1252"/>
      <c r="I700" s="1252"/>
      <c r="J700" s="1252"/>
      <c r="K700" s="1252"/>
      <c r="L700" s="1252"/>
      <c r="M700" s="1252"/>
      <c r="N700" s="1252"/>
      <c r="O700" s="1252"/>
      <c r="P700" s="1242"/>
      <c r="Q700" s="1242"/>
      <c r="R700" s="1243"/>
      <c r="S700" s="1242"/>
      <c r="T700" s="1242"/>
      <c r="U700" s="1244"/>
      <c r="V700" s="1245"/>
      <c r="W700" s="1245"/>
      <c r="X700" s="1245"/>
      <c r="Y700" s="1245"/>
      <c r="Z700" s="1245"/>
      <c r="AA700" s="1246"/>
      <c r="AB700" s="1247"/>
      <c r="AC700" s="1244"/>
      <c r="AD700" s="1248">
        <f t="shared" si="485"/>
        <v>0</v>
      </c>
      <c r="AE700" s="1248"/>
      <c r="AF700" s="1248"/>
      <c r="AG700" s="1248">
        <f t="shared" si="466"/>
        <v>0</v>
      </c>
      <c r="AH700" s="1248"/>
      <c r="AI700" s="1248"/>
      <c r="AJ700" s="1248">
        <f t="shared" si="486"/>
        <v>0</v>
      </c>
      <c r="AK700" s="1248"/>
      <c r="AL700" s="1248"/>
      <c r="AM700" s="1249">
        <f t="shared" si="461"/>
        <v>0</v>
      </c>
      <c r="AN700" s="1249"/>
      <c r="AO700" s="1249"/>
      <c r="AP700" s="1249"/>
      <c r="AQ700" s="1250">
        <f t="shared" si="487"/>
        <v>0</v>
      </c>
      <c r="AR700" s="1250"/>
      <c r="AS700" s="1250"/>
      <c r="AT700" s="1250"/>
      <c r="AV700" s="74" t="str">
        <f t="shared" si="456"/>
        <v>CABINETS &amp; COUNTERTOPS</v>
      </c>
      <c r="AW700" s="307"/>
      <c r="AX700" s="99"/>
      <c r="AY700" s="99"/>
      <c r="AZ700" s="305"/>
      <c r="BA700" s="28">
        <f t="shared" si="488"/>
        <v>0</v>
      </c>
      <c r="BB700" s="28">
        <f t="shared" si="489"/>
        <v>0</v>
      </c>
      <c r="BC700" s="28">
        <f t="shared" si="490"/>
        <v>0</v>
      </c>
      <c r="BD700" s="28">
        <f t="shared" si="491"/>
        <v>0</v>
      </c>
      <c r="BE700" s="28">
        <f t="shared" si="479"/>
        <v>0</v>
      </c>
      <c r="BF700" s="28">
        <f t="shared" si="492"/>
        <v>0</v>
      </c>
      <c r="BG700" s="28">
        <f t="shared" si="493"/>
        <v>0</v>
      </c>
      <c r="BI700" s="66">
        <f t="shared" si="494"/>
        <v>0</v>
      </c>
      <c r="BJ700" s="66">
        <f t="shared" si="495"/>
        <v>0</v>
      </c>
      <c r="BK700" s="66">
        <f t="shared" si="496"/>
        <v>0</v>
      </c>
    </row>
    <row r="701" spans="1:63" hidden="1">
      <c r="A701" s="95"/>
      <c r="B701" s="1239"/>
      <c r="C701" s="1240"/>
      <c r="D701" s="1252"/>
      <c r="E701" s="1252"/>
      <c r="F701" s="1252"/>
      <c r="G701" s="1252"/>
      <c r="H701" s="1252"/>
      <c r="I701" s="1252"/>
      <c r="J701" s="1252"/>
      <c r="K701" s="1252"/>
      <c r="L701" s="1252"/>
      <c r="M701" s="1252"/>
      <c r="N701" s="1252"/>
      <c r="O701" s="1252"/>
      <c r="P701" s="1242"/>
      <c r="Q701" s="1242"/>
      <c r="R701" s="1243"/>
      <c r="S701" s="1242"/>
      <c r="T701" s="1242"/>
      <c r="U701" s="1244"/>
      <c r="V701" s="1245"/>
      <c r="W701" s="1245"/>
      <c r="X701" s="1245"/>
      <c r="Y701" s="1245"/>
      <c r="Z701" s="1245"/>
      <c r="AA701" s="1246"/>
      <c r="AB701" s="1247"/>
      <c r="AC701" s="1244"/>
      <c r="AD701" s="1248">
        <f t="shared" si="485"/>
        <v>0</v>
      </c>
      <c r="AE701" s="1248"/>
      <c r="AF701" s="1248"/>
      <c r="AG701" s="1248">
        <f t="shared" si="466"/>
        <v>0</v>
      </c>
      <c r="AH701" s="1248"/>
      <c r="AI701" s="1248"/>
      <c r="AJ701" s="1248">
        <f t="shared" si="486"/>
        <v>0</v>
      </c>
      <c r="AK701" s="1248"/>
      <c r="AL701" s="1248"/>
      <c r="AM701" s="1249">
        <f t="shared" si="461"/>
        <v>0</v>
      </c>
      <c r="AN701" s="1249"/>
      <c r="AO701" s="1249"/>
      <c r="AP701" s="1249"/>
      <c r="AQ701" s="1250">
        <f t="shared" si="487"/>
        <v>0</v>
      </c>
      <c r="AR701" s="1250"/>
      <c r="AS701" s="1250"/>
      <c r="AT701" s="1250"/>
      <c r="AV701" s="74" t="str">
        <f t="shared" si="456"/>
        <v>CABINETS &amp; COUNTERTOPS</v>
      </c>
      <c r="AW701" s="307"/>
      <c r="AX701" s="99"/>
      <c r="AY701" s="99"/>
      <c r="AZ701" s="305"/>
      <c r="BA701" s="28">
        <f t="shared" si="488"/>
        <v>0</v>
      </c>
      <c r="BB701" s="28">
        <f t="shared" si="489"/>
        <v>0</v>
      </c>
      <c r="BC701" s="28">
        <f t="shared" si="490"/>
        <v>0</v>
      </c>
      <c r="BD701" s="28">
        <f t="shared" si="491"/>
        <v>0</v>
      </c>
      <c r="BE701" s="28">
        <f t="shared" si="479"/>
        <v>0</v>
      </c>
      <c r="BF701" s="28">
        <f t="shared" si="492"/>
        <v>0</v>
      </c>
      <c r="BG701" s="28">
        <f t="shared" si="493"/>
        <v>0</v>
      </c>
      <c r="BI701" s="66">
        <f t="shared" si="494"/>
        <v>0</v>
      </c>
      <c r="BJ701" s="66">
        <f t="shared" si="495"/>
        <v>0</v>
      </c>
      <c r="BK701" s="66">
        <f t="shared" si="496"/>
        <v>0</v>
      </c>
    </row>
    <row r="702" spans="1:63" hidden="1">
      <c r="A702" s="95"/>
      <c r="B702" s="1239"/>
      <c r="C702" s="1240"/>
      <c r="D702" s="1252"/>
      <c r="E702" s="1252"/>
      <c r="F702" s="1252"/>
      <c r="G702" s="1252"/>
      <c r="H702" s="1252"/>
      <c r="I702" s="1252"/>
      <c r="J702" s="1252"/>
      <c r="K702" s="1252"/>
      <c r="L702" s="1252"/>
      <c r="M702" s="1252"/>
      <c r="N702" s="1252"/>
      <c r="O702" s="1252"/>
      <c r="P702" s="1242"/>
      <c r="Q702" s="1242"/>
      <c r="R702" s="1243"/>
      <c r="S702" s="1242"/>
      <c r="T702" s="1242"/>
      <c r="U702" s="1244"/>
      <c r="V702" s="1245"/>
      <c r="W702" s="1245"/>
      <c r="X702" s="1245"/>
      <c r="Y702" s="1245"/>
      <c r="Z702" s="1245"/>
      <c r="AA702" s="1246"/>
      <c r="AB702" s="1247"/>
      <c r="AC702" s="1244"/>
      <c r="AD702" s="1248">
        <f t="shared" si="485"/>
        <v>0</v>
      </c>
      <c r="AE702" s="1248"/>
      <c r="AF702" s="1248"/>
      <c r="AG702" s="1248">
        <f t="shared" si="466"/>
        <v>0</v>
      </c>
      <c r="AH702" s="1248"/>
      <c r="AI702" s="1248"/>
      <c r="AJ702" s="1248">
        <f t="shared" si="486"/>
        <v>0</v>
      </c>
      <c r="AK702" s="1248"/>
      <c r="AL702" s="1248"/>
      <c r="AM702" s="1249">
        <f t="shared" si="461"/>
        <v>0</v>
      </c>
      <c r="AN702" s="1249"/>
      <c r="AO702" s="1249"/>
      <c r="AP702" s="1249"/>
      <c r="AQ702" s="1250">
        <f t="shared" si="487"/>
        <v>0</v>
      </c>
      <c r="AR702" s="1250"/>
      <c r="AS702" s="1250"/>
      <c r="AT702" s="1250"/>
      <c r="AV702" s="74" t="str">
        <f t="shared" si="456"/>
        <v>CABINETS &amp; COUNTERTOPS</v>
      </c>
      <c r="AW702" s="307"/>
      <c r="AX702" s="99"/>
      <c r="AY702" s="99"/>
      <c r="AZ702" s="305"/>
      <c r="BA702" s="28">
        <f t="shared" si="488"/>
        <v>0</v>
      </c>
      <c r="BB702" s="28">
        <f t="shared" si="489"/>
        <v>0</v>
      </c>
      <c r="BC702" s="28">
        <f t="shared" si="490"/>
        <v>0</v>
      </c>
      <c r="BD702" s="28">
        <f t="shared" si="491"/>
        <v>0</v>
      </c>
      <c r="BE702" s="28">
        <f t="shared" si="479"/>
        <v>0</v>
      </c>
      <c r="BF702" s="28">
        <f t="shared" si="492"/>
        <v>0</v>
      </c>
      <c r="BG702" s="28">
        <f t="shared" si="493"/>
        <v>0</v>
      </c>
      <c r="BI702" s="66">
        <f t="shared" si="494"/>
        <v>0</v>
      </c>
      <c r="BJ702" s="66">
        <f t="shared" si="495"/>
        <v>0</v>
      </c>
      <c r="BK702" s="66">
        <f t="shared" si="496"/>
        <v>0</v>
      </c>
    </row>
    <row r="703" spans="1:63" hidden="1">
      <c r="A703" s="95"/>
      <c r="B703" s="1239"/>
      <c r="C703" s="1240"/>
      <c r="D703" s="1252"/>
      <c r="E703" s="1252"/>
      <c r="F703" s="1252"/>
      <c r="G703" s="1252"/>
      <c r="H703" s="1252"/>
      <c r="I703" s="1252"/>
      <c r="J703" s="1252"/>
      <c r="K703" s="1252"/>
      <c r="L703" s="1252"/>
      <c r="M703" s="1252"/>
      <c r="N703" s="1252"/>
      <c r="O703" s="1252"/>
      <c r="P703" s="1242"/>
      <c r="Q703" s="1242"/>
      <c r="R703" s="1243"/>
      <c r="S703" s="1242"/>
      <c r="T703" s="1242"/>
      <c r="U703" s="1244"/>
      <c r="V703" s="1245"/>
      <c r="W703" s="1245"/>
      <c r="X703" s="1245"/>
      <c r="Y703" s="1245"/>
      <c r="Z703" s="1245"/>
      <c r="AA703" s="1246"/>
      <c r="AB703" s="1247"/>
      <c r="AC703" s="1244"/>
      <c r="AD703" s="1248">
        <f t="shared" si="485"/>
        <v>0</v>
      </c>
      <c r="AE703" s="1248"/>
      <c r="AF703" s="1248"/>
      <c r="AG703" s="1248">
        <f t="shared" si="466"/>
        <v>0</v>
      </c>
      <c r="AH703" s="1248"/>
      <c r="AI703" s="1248"/>
      <c r="AJ703" s="1248">
        <f t="shared" si="486"/>
        <v>0</v>
      </c>
      <c r="AK703" s="1248"/>
      <c r="AL703" s="1248"/>
      <c r="AM703" s="1249">
        <f t="shared" si="461"/>
        <v>0</v>
      </c>
      <c r="AN703" s="1249"/>
      <c r="AO703" s="1249"/>
      <c r="AP703" s="1249"/>
      <c r="AQ703" s="1250">
        <f t="shared" si="487"/>
        <v>0</v>
      </c>
      <c r="AR703" s="1250"/>
      <c r="AS703" s="1250"/>
      <c r="AT703" s="1250"/>
      <c r="AV703" s="74" t="str">
        <f t="shared" si="456"/>
        <v>CABINETS &amp; COUNTERTOPS</v>
      </c>
      <c r="AW703" s="307"/>
      <c r="AX703" s="99"/>
      <c r="AY703" s="99"/>
      <c r="AZ703" s="305"/>
      <c r="BA703" s="28">
        <f t="shared" si="488"/>
        <v>0</v>
      </c>
      <c r="BB703" s="28">
        <f t="shared" si="489"/>
        <v>0</v>
      </c>
      <c r="BC703" s="28">
        <f t="shared" si="490"/>
        <v>0</v>
      </c>
      <c r="BD703" s="28">
        <f t="shared" si="491"/>
        <v>0</v>
      </c>
      <c r="BE703" s="28">
        <f t="shared" si="479"/>
        <v>0</v>
      </c>
      <c r="BF703" s="28">
        <f t="shared" si="492"/>
        <v>0</v>
      </c>
      <c r="BG703" s="28">
        <f t="shared" si="493"/>
        <v>0</v>
      </c>
      <c r="BI703" s="66">
        <f t="shared" si="494"/>
        <v>0</v>
      </c>
      <c r="BJ703" s="66">
        <f t="shared" si="495"/>
        <v>0</v>
      </c>
      <c r="BK703" s="66">
        <f t="shared" si="496"/>
        <v>0</v>
      </c>
    </row>
    <row r="704" spans="1:63" hidden="1">
      <c r="A704" s="95"/>
      <c r="B704" s="1251"/>
      <c r="C704" s="1251"/>
      <c r="D704" s="1252"/>
      <c r="E704" s="1252"/>
      <c r="F704" s="1252"/>
      <c r="G704" s="1252"/>
      <c r="H704" s="1252"/>
      <c r="I704" s="1252"/>
      <c r="J704" s="1252"/>
      <c r="K704" s="1252"/>
      <c r="L704" s="1252"/>
      <c r="M704" s="1252"/>
      <c r="N704" s="1252"/>
      <c r="O704" s="1252"/>
      <c r="P704" s="1242"/>
      <c r="Q704" s="1242"/>
      <c r="R704" s="1243"/>
      <c r="S704" s="1242"/>
      <c r="T704" s="1242"/>
      <c r="U704" s="1244"/>
      <c r="V704" s="1245"/>
      <c r="W704" s="1245"/>
      <c r="X704" s="1245"/>
      <c r="Y704" s="1245"/>
      <c r="Z704" s="1245"/>
      <c r="AA704" s="1246"/>
      <c r="AB704" s="1247"/>
      <c r="AC704" s="1244"/>
      <c r="AD704" s="1248">
        <f t="shared" si="485"/>
        <v>0</v>
      </c>
      <c r="AE704" s="1248"/>
      <c r="AF704" s="1248"/>
      <c r="AG704" s="1248">
        <f t="shared" si="466"/>
        <v>0</v>
      </c>
      <c r="AH704" s="1248"/>
      <c r="AI704" s="1248"/>
      <c r="AJ704" s="1248">
        <f t="shared" si="486"/>
        <v>0</v>
      </c>
      <c r="AK704" s="1248"/>
      <c r="AL704" s="1248"/>
      <c r="AM704" s="1249">
        <f t="shared" si="461"/>
        <v>0</v>
      </c>
      <c r="AN704" s="1249"/>
      <c r="AO704" s="1249"/>
      <c r="AP704" s="1249"/>
      <c r="AQ704" s="1250">
        <f t="shared" si="487"/>
        <v>0</v>
      </c>
      <c r="AR704" s="1250"/>
      <c r="AS704" s="1250"/>
      <c r="AT704" s="1250"/>
      <c r="AV704" s="74" t="str">
        <f t="shared" si="456"/>
        <v>CABINETS &amp; COUNTERTOPS</v>
      </c>
      <c r="AW704" s="307"/>
      <c r="AX704" s="99"/>
      <c r="AY704" s="99"/>
      <c r="AZ704" s="305"/>
      <c r="BA704" s="28">
        <f t="shared" si="488"/>
        <v>0</v>
      </c>
      <c r="BB704" s="28">
        <f t="shared" si="489"/>
        <v>0</v>
      </c>
      <c r="BC704" s="28">
        <f t="shared" si="490"/>
        <v>0</v>
      </c>
      <c r="BD704" s="28">
        <f t="shared" si="491"/>
        <v>0</v>
      </c>
      <c r="BE704" s="28">
        <f t="shared" si="479"/>
        <v>0</v>
      </c>
      <c r="BF704" s="28">
        <f t="shared" si="492"/>
        <v>0</v>
      </c>
      <c r="BG704" s="28">
        <f t="shared" si="493"/>
        <v>0</v>
      </c>
      <c r="BI704" s="66">
        <f t="shared" si="494"/>
        <v>0</v>
      </c>
      <c r="BJ704" s="66">
        <f t="shared" si="495"/>
        <v>0</v>
      </c>
      <c r="BK704" s="66">
        <f t="shared" si="496"/>
        <v>0</v>
      </c>
    </row>
    <row r="705" spans="1:63" hidden="1">
      <c r="A705" s="95"/>
      <c r="B705" s="1251"/>
      <c r="C705" s="1251"/>
      <c r="D705" s="1252"/>
      <c r="E705" s="1252"/>
      <c r="F705" s="1252"/>
      <c r="G705" s="1252"/>
      <c r="H705" s="1252"/>
      <c r="I705" s="1252"/>
      <c r="J705" s="1252"/>
      <c r="K705" s="1252"/>
      <c r="L705" s="1252"/>
      <c r="M705" s="1252"/>
      <c r="N705" s="1252"/>
      <c r="O705" s="1252"/>
      <c r="P705" s="1242"/>
      <c r="Q705" s="1242"/>
      <c r="R705" s="1243"/>
      <c r="S705" s="1242"/>
      <c r="T705" s="1242"/>
      <c r="U705" s="1244"/>
      <c r="V705" s="1245"/>
      <c r="W705" s="1245"/>
      <c r="X705" s="1245"/>
      <c r="Y705" s="1245"/>
      <c r="Z705" s="1245"/>
      <c r="AA705" s="1246"/>
      <c r="AB705" s="1247"/>
      <c r="AC705" s="1244"/>
      <c r="AD705" s="1248">
        <f t="shared" si="485"/>
        <v>0</v>
      </c>
      <c r="AE705" s="1248"/>
      <c r="AF705" s="1248"/>
      <c r="AG705" s="1248">
        <f t="shared" si="466"/>
        <v>0</v>
      </c>
      <c r="AH705" s="1248"/>
      <c r="AI705" s="1248"/>
      <c r="AJ705" s="1248">
        <f t="shared" si="486"/>
        <v>0</v>
      </c>
      <c r="AK705" s="1248"/>
      <c r="AL705" s="1248"/>
      <c r="AM705" s="1249">
        <f t="shared" si="461"/>
        <v>0</v>
      </c>
      <c r="AN705" s="1249"/>
      <c r="AO705" s="1249"/>
      <c r="AP705" s="1249"/>
      <c r="AQ705" s="1250">
        <f t="shared" si="487"/>
        <v>0</v>
      </c>
      <c r="AR705" s="1250"/>
      <c r="AS705" s="1250"/>
      <c r="AT705" s="1250"/>
      <c r="AV705" s="74" t="str">
        <f t="shared" si="456"/>
        <v>CABINETS &amp; COUNTERTOPS</v>
      </c>
      <c r="AW705" s="307"/>
      <c r="AX705" s="99"/>
      <c r="AY705" s="99"/>
      <c r="AZ705" s="305"/>
      <c r="BA705" s="28">
        <f t="shared" si="488"/>
        <v>0</v>
      </c>
      <c r="BB705" s="28">
        <f t="shared" si="489"/>
        <v>0</v>
      </c>
      <c r="BC705" s="28">
        <f t="shared" si="490"/>
        <v>0</v>
      </c>
      <c r="BD705" s="28">
        <f t="shared" si="491"/>
        <v>0</v>
      </c>
      <c r="BE705" s="28">
        <f t="shared" si="479"/>
        <v>0</v>
      </c>
      <c r="BF705" s="28">
        <f t="shared" si="492"/>
        <v>0</v>
      </c>
      <c r="BG705" s="28">
        <f t="shared" si="493"/>
        <v>0</v>
      </c>
      <c r="BI705" s="66">
        <f t="shared" si="494"/>
        <v>0</v>
      </c>
      <c r="BJ705" s="66">
        <f t="shared" si="495"/>
        <v>0</v>
      </c>
      <c r="BK705" s="66">
        <f t="shared" si="496"/>
        <v>0</v>
      </c>
    </row>
    <row r="706" spans="1:63" hidden="1">
      <c r="A706" s="95"/>
      <c r="B706" s="1239"/>
      <c r="C706" s="1240"/>
      <c r="D706" s="1252"/>
      <c r="E706" s="1252"/>
      <c r="F706" s="1252"/>
      <c r="G706" s="1252"/>
      <c r="H706" s="1252"/>
      <c r="I706" s="1252"/>
      <c r="J706" s="1252"/>
      <c r="K706" s="1252"/>
      <c r="L706" s="1252"/>
      <c r="M706" s="1252"/>
      <c r="N706" s="1252"/>
      <c r="O706" s="1252"/>
      <c r="P706" s="1242"/>
      <c r="Q706" s="1242"/>
      <c r="R706" s="1243"/>
      <c r="S706" s="1242"/>
      <c r="T706" s="1242"/>
      <c r="U706" s="1244"/>
      <c r="V706" s="1245"/>
      <c r="W706" s="1245"/>
      <c r="X706" s="1245"/>
      <c r="Y706" s="1245"/>
      <c r="Z706" s="1245"/>
      <c r="AA706" s="1246"/>
      <c r="AB706" s="1247"/>
      <c r="AC706" s="1244"/>
      <c r="AD706" s="1248">
        <f t="shared" si="485"/>
        <v>0</v>
      </c>
      <c r="AE706" s="1248"/>
      <c r="AF706" s="1248"/>
      <c r="AG706" s="1248">
        <f t="shared" si="466"/>
        <v>0</v>
      </c>
      <c r="AH706" s="1248"/>
      <c r="AI706" s="1248"/>
      <c r="AJ706" s="1248">
        <f t="shared" si="486"/>
        <v>0</v>
      </c>
      <c r="AK706" s="1248"/>
      <c r="AL706" s="1248"/>
      <c r="AM706" s="1249">
        <f t="shared" si="461"/>
        <v>0</v>
      </c>
      <c r="AN706" s="1249"/>
      <c r="AO706" s="1249"/>
      <c r="AP706" s="1249"/>
      <c r="AQ706" s="1250">
        <f t="shared" si="487"/>
        <v>0</v>
      </c>
      <c r="AR706" s="1250"/>
      <c r="AS706" s="1250"/>
      <c r="AT706" s="1250"/>
      <c r="AV706" s="74" t="str">
        <f t="shared" si="456"/>
        <v>CABINETS &amp; COUNTERTOPS</v>
      </c>
      <c r="AW706" s="307"/>
      <c r="AX706" s="99"/>
      <c r="AY706" s="99"/>
      <c r="AZ706" s="305"/>
      <c r="BA706" s="28">
        <f t="shared" si="488"/>
        <v>0</v>
      </c>
      <c r="BB706" s="28">
        <f t="shared" si="489"/>
        <v>0</v>
      </c>
      <c r="BC706" s="28">
        <f t="shared" si="490"/>
        <v>0</v>
      </c>
      <c r="BD706" s="28">
        <f t="shared" si="491"/>
        <v>0</v>
      </c>
      <c r="BE706" s="28">
        <f t="shared" si="479"/>
        <v>0</v>
      </c>
      <c r="BF706" s="28">
        <f t="shared" si="492"/>
        <v>0</v>
      </c>
      <c r="BG706" s="28">
        <f t="shared" si="493"/>
        <v>0</v>
      </c>
      <c r="BI706" s="66">
        <f t="shared" si="494"/>
        <v>0</v>
      </c>
      <c r="BJ706" s="66">
        <f t="shared" si="495"/>
        <v>0</v>
      </c>
      <c r="BK706" s="66">
        <f t="shared" si="496"/>
        <v>0</v>
      </c>
    </row>
    <row r="707" spans="1:63" hidden="1">
      <c r="A707" s="95"/>
      <c r="B707" s="1239"/>
      <c r="C707" s="1240"/>
      <c r="D707" s="1252"/>
      <c r="E707" s="1252"/>
      <c r="F707" s="1252"/>
      <c r="G707" s="1252"/>
      <c r="H707" s="1252"/>
      <c r="I707" s="1252"/>
      <c r="J707" s="1252"/>
      <c r="K707" s="1252"/>
      <c r="L707" s="1252"/>
      <c r="M707" s="1252"/>
      <c r="N707" s="1252"/>
      <c r="O707" s="1252"/>
      <c r="P707" s="1242"/>
      <c r="Q707" s="1242"/>
      <c r="R707" s="1243"/>
      <c r="S707" s="1242"/>
      <c r="T707" s="1242"/>
      <c r="U707" s="1244"/>
      <c r="V707" s="1245"/>
      <c r="W707" s="1245"/>
      <c r="X707" s="1245"/>
      <c r="Y707" s="1245"/>
      <c r="Z707" s="1245"/>
      <c r="AA707" s="1246"/>
      <c r="AB707" s="1247"/>
      <c r="AC707" s="1244"/>
      <c r="AD707" s="1248">
        <f t="shared" si="485"/>
        <v>0</v>
      </c>
      <c r="AE707" s="1248"/>
      <c r="AF707" s="1248"/>
      <c r="AG707" s="1248">
        <f t="shared" si="466"/>
        <v>0</v>
      </c>
      <c r="AH707" s="1248"/>
      <c r="AI707" s="1248"/>
      <c r="AJ707" s="1248">
        <f t="shared" si="486"/>
        <v>0</v>
      </c>
      <c r="AK707" s="1248"/>
      <c r="AL707" s="1248"/>
      <c r="AM707" s="1249">
        <f t="shared" si="461"/>
        <v>0</v>
      </c>
      <c r="AN707" s="1249"/>
      <c r="AO707" s="1249"/>
      <c r="AP707" s="1249"/>
      <c r="AQ707" s="1250">
        <f t="shared" si="487"/>
        <v>0</v>
      </c>
      <c r="AR707" s="1250"/>
      <c r="AS707" s="1250"/>
      <c r="AT707" s="1250"/>
      <c r="AV707" s="74" t="str">
        <f t="shared" si="456"/>
        <v>CABINETS &amp; COUNTERTOPS</v>
      </c>
      <c r="AW707" s="307"/>
      <c r="AX707" s="99"/>
      <c r="AY707" s="99"/>
      <c r="AZ707" s="305"/>
      <c r="BA707" s="28">
        <f t="shared" si="488"/>
        <v>0</v>
      </c>
      <c r="BB707" s="28">
        <f t="shared" si="489"/>
        <v>0</v>
      </c>
      <c r="BC707" s="28">
        <f t="shared" si="490"/>
        <v>0</v>
      </c>
      <c r="BD707" s="28">
        <f t="shared" si="491"/>
        <v>0</v>
      </c>
      <c r="BE707" s="28">
        <f t="shared" si="479"/>
        <v>0</v>
      </c>
      <c r="BF707" s="28">
        <f t="shared" si="492"/>
        <v>0</v>
      </c>
      <c r="BG707" s="28">
        <f t="shared" si="493"/>
        <v>0</v>
      </c>
      <c r="BI707" s="66">
        <f t="shared" si="494"/>
        <v>0</v>
      </c>
      <c r="BJ707" s="66">
        <f t="shared" si="495"/>
        <v>0</v>
      </c>
      <c r="BK707" s="66">
        <f t="shared" si="496"/>
        <v>0</v>
      </c>
    </row>
    <row r="708" spans="1:63" hidden="1">
      <c r="A708" s="95"/>
      <c r="B708" s="1239"/>
      <c r="C708" s="1240"/>
      <c r="D708" s="1252"/>
      <c r="E708" s="1252"/>
      <c r="F708" s="1252"/>
      <c r="G708" s="1252"/>
      <c r="H708" s="1252"/>
      <c r="I708" s="1252"/>
      <c r="J708" s="1252"/>
      <c r="K708" s="1252"/>
      <c r="L708" s="1252"/>
      <c r="M708" s="1252"/>
      <c r="N708" s="1252"/>
      <c r="O708" s="1252"/>
      <c r="P708" s="1242"/>
      <c r="Q708" s="1242"/>
      <c r="R708" s="1243"/>
      <c r="S708" s="1242"/>
      <c r="T708" s="1242"/>
      <c r="U708" s="1244"/>
      <c r="V708" s="1245"/>
      <c r="W708" s="1245"/>
      <c r="X708" s="1245"/>
      <c r="Y708" s="1245"/>
      <c r="Z708" s="1245"/>
      <c r="AA708" s="1246"/>
      <c r="AB708" s="1247"/>
      <c r="AC708" s="1244"/>
      <c r="AD708" s="1248">
        <f t="shared" si="485"/>
        <v>0</v>
      </c>
      <c r="AE708" s="1248"/>
      <c r="AF708" s="1248"/>
      <c r="AG708" s="1248">
        <f t="shared" si="466"/>
        <v>0</v>
      </c>
      <c r="AH708" s="1248"/>
      <c r="AI708" s="1248"/>
      <c r="AJ708" s="1248">
        <f t="shared" si="486"/>
        <v>0</v>
      </c>
      <c r="AK708" s="1248"/>
      <c r="AL708" s="1248"/>
      <c r="AM708" s="1249">
        <f t="shared" si="461"/>
        <v>0</v>
      </c>
      <c r="AN708" s="1249"/>
      <c r="AO708" s="1249"/>
      <c r="AP708" s="1249"/>
      <c r="AQ708" s="1250">
        <f t="shared" si="487"/>
        <v>0</v>
      </c>
      <c r="AR708" s="1250"/>
      <c r="AS708" s="1250"/>
      <c r="AT708" s="1250"/>
      <c r="AV708" s="74" t="str">
        <f t="shared" si="456"/>
        <v>CABINETS &amp; COUNTERTOPS</v>
      </c>
      <c r="AW708" s="307"/>
      <c r="AX708" s="99"/>
      <c r="AY708" s="99"/>
      <c r="AZ708" s="305"/>
      <c r="BA708" s="28">
        <f t="shared" si="488"/>
        <v>0</v>
      </c>
      <c r="BB708" s="28">
        <f t="shared" si="489"/>
        <v>0</v>
      </c>
      <c r="BC708" s="28">
        <f t="shared" si="490"/>
        <v>0</v>
      </c>
      <c r="BD708" s="28">
        <f t="shared" si="491"/>
        <v>0</v>
      </c>
      <c r="BE708" s="28">
        <f t="shared" si="479"/>
        <v>0</v>
      </c>
      <c r="BF708" s="28">
        <f t="shared" si="492"/>
        <v>0</v>
      </c>
      <c r="BG708" s="28">
        <f t="shared" si="493"/>
        <v>0</v>
      </c>
      <c r="BI708" s="66">
        <f t="shared" si="494"/>
        <v>0</v>
      </c>
      <c r="BJ708" s="66">
        <f t="shared" si="495"/>
        <v>0</v>
      </c>
      <c r="BK708" s="66">
        <f t="shared" si="496"/>
        <v>0</v>
      </c>
    </row>
    <row r="709" spans="1:63" hidden="1">
      <c r="A709" s="95"/>
      <c r="B709" s="1239"/>
      <c r="C709" s="1240"/>
      <c r="D709" s="1252"/>
      <c r="E709" s="1252"/>
      <c r="F709" s="1252"/>
      <c r="G709" s="1252"/>
      <c r="H709" s="1252"/>
      <c r="I709" s="1252"/>
      <c r="J709" s="1252"/>
      <c r="K709" s="1252"/>
      <c r="L709" s="1252"/>
      <c r="M709" s="1252"/>
      <c r="N709" s="1252"/>
      <c r="O709" s="1252"/>
      <c r="P709" s="1242"/>
      <c r="Q709" s="1242"/>
      <c r="R709" s="1243"/>
      <c r="S709" s="1242"/>
      <c r="T709" s="1242"/>
      <c r="U709" s="1244"/>
      <c r="V709" s="1245"/>
      <c r="W709" s="1245"/>
      <c r="X709" s="1245"/>
      <c r="Y709" s="1245"/>
      <c r="Z709" s="1245"/>
      <c r="AA709" s="1246"/>
      <c r="AB709" s="1247"/>
      <c r="AC709" s="1244"/>
      <c r="AD709" s="1248">
        <f t="shared" si="485"/>
        <v>0</v>
      </c>
      <c r="AE709" s="1248"/>
      <c r="AF709" s="1248"/>
      <c r="AG709" s="1248">
        <f t="shared" si="466"/>
        <v>0</v>
      </c>
      <c r="AH709" s="1248"/>
      <c r="AI709" s="1248"/>
      <c r="AJ709" s="1248">
        <f t="shared" si="486"/>
        <v>0</v>
      </c>
      <c r="AK709" s="1248"/>
      <c r="AL709" s="1248"/>
      <c r="AM709" s="1249">
        <f t="shared" si="461"/>
        <v>0</v>
      </c>
      <c r="AN709" s="1249"/>
      <c r="AO709" s="1249"/>
      <c r="AP709" s="1249"/>
      <c r="AQ709" s="1250">
        <f t="shared" si="487"/>
        <v>0</v>
      </c>
      <c r="AR709" s="1250"/>
      <c r="AS709" s="1250"/>
      <c r="AT709" s="1250"/>
      <c r="AV709" s="74" t="str">
        <f t="shared" si="456"/>
        <v>CABINETS &amp; COUNTERTOPS</v>
      </c>
      <c r="AW709" s="307"/>
      <c r="AX709" s="99"/>
      <c r="AY709" s="99"/>
      <c r="AZ709" s="305"/>
      <c r="BA709" s="28">
        <f t="shared" si="488"/>
        <v>0</v>
      </c>
      <c r="BB709" s="28">
        <f t="shared" si="489"/>
        <v>0</v>
      </c>
      <c r="BC709" s="28">
        <f t="shared" si="490"/>
        <v>0</v>
      </c>
      <c r="BD709" s="28">
        <f t="shared" si="491"/>
        <v>0</v>
      </c>
      <c r="BE709" s="28">
        <f t="shared" si="479"/>
        <v>0</v>
      </c>
      <c r="BF709" s="28">
        <f t="shared" si="492"/>
        <v>0</v>
      </c>
      <c r="BG709" s="28">
        <f t="shared" si="493"/>
        <v>0</v>
      </c>
      <c r="BI709" s="66">
        <f t="shared" si="494"/>
        <v>0</v>
      </c>
      <c r="BJ709" s="66">
        <f t="shared" si="495"/>
        <v>0</v>
      </c>
      <c r="BK709" s="66">
        <f t="shared" si="496"/>
        <v>0</v>
      </c>
    </row>
    <row r="710" spans="1:63" hidden="1">
      <c r="A710" s="95"/>
      <c r="B710" s="1251"/>
      <c r="C710" s="1251"/>
      <c r="D710" s="1252"/>
      <c r="E710" s="1252"/>
      <c r="F710" s="1252"/>
      <c r="G710" s="1252"/>
      <c r="H710" s="1252"/>
      <c r="I710" s="1252"/>
      <c r="J710" s="1252"/>
      <c r="K710" s="1252"/>
      <c r="L710" s="1252"/>
      <c r="M710" s="1252"/>
      <c r="N710" s="1252"/>
      <c r="O710" s="1252"/>
      <c r="P710" s="1242"/>
      <c r="Q710" s="1242"/>
      <c r="R710" s="1243"/>
      <c r="S710" s="1242"/>
      <c r="T710" s="1242"/>
      <c r="U710" s="1244"/>
      <c r="V710" s="1245"/>
      <c r="W710" s="1245"/>
      <c r="X710" s="1245"/>
      <c r="Y710" s="1245"/>
      <c r="Z710" s="1245"/>
      <c r="AA710" s="1246"/>
      <c r="AB710" s="1247"/>
      <c r="AC710" s="1244"/>
      <c r="AD710" s="1248">
        <f>((P710*U710)-AM710)</f>
        <v>0</v>
      </c>
      <c r="AE710" s="1248"/>
      <c r="AF710" s="1248"/>
      <c r="AG710" s="1248">
        <f t="shared" si="466"/>
        <v>0</v>
      </c>
      <c r="AH710" s="1248"/>
      <c r="AI710" s="1248"/>
      <c r="AJ710" s="1248">
        <f>P710*AA710</f>
        <v>0</v>
      </c>
      <c r="AK710" s="1248"/>
      <c r="AL710" s="1248"/>
      <c r="AM710" s="1249">
        <f t="shared" si="461"/>
        <v>0</v>
      </c>
      <c r="AN710" s="1249"/>
      <c r="AO710" s="1249"/>
      <c r="AP710" s="1249"/>
      <c r="AQ710" s="1250">
        <f>SUM(AD710:AL710)</f>
        <v>0</v>
      </c>
      <c r="AR710" s="1250"/>
      <c r="AS710" s="1250"/>
      <c r="AT710" s="1250"/>
      <c r="AV710" s="74" t="str">
        <f t="shared" si="456"/>
        <v>CABINETS &amp; COUNTERTOPS</v>
      </c>
      <c r="AW710" s="307"/>
      <c r="AX710" s="99"/>
      <c r="AY710" s="99"/>
      <c r="AZ710" s="305"/>
      <c r="BA710" s="28">
        <f>AD710</f>
        <v>0</v>
      </c>
      <c r="BB710" s="28">
        <f>AG710</f>
        <v>0</v>
      </c>
      <c r="BC710" s="28">
        <f>AJ710</f>
        <v>0</v>
      </c>
      <c r="BD710" s="28">
        <f>IF(B710="x",1,0)</f>
        <v>0</v>
      </c>
      <c r="BE710" s="28">
        <f t="shared" si="479"/>
        <v>0</v>
      </c>
      <c r="BF710" s="28">
        <f>AQ710</f>
        <v>0</v>
      </c>
      <c r="BG710" s="28">
        <f>AM710</f>
        <v>0</v>
      </c>
      <c r="BI710" s="66">
        <f>AD710</f>
        <v>0</v>
      </c>
      <c r="BJ710" s="66">
        <f>AM710</f>
        <v>0</v>
      </c>
      <c r="BK710" s="66">
        <f>BJ710+BI710</f>
        <v>0</v>
      </c>
    </row>
    <row r="711" spans="1:63" hidden="1">
      <c r="A711" s="95"/>
      <c r="B711" s="1251"/>
      <c r="C711" s="1251"/>
      <c r="D711" s="1252"/>
      <c r="E711" s="1252"/>
      <c r="F711" s="1252"/>
      <c r="G711" s="1252"/>
      <c r="H711" s="1252"/>
      <c r="I711" s="1252"/>
      <c r="J711" s="1252"/>
      <c r="K711" s="1252"/>
      <c r="L711" s="1252"/>
      <c r="M711" s="1252"/>
      <c r="N711" s="1252"/>
      <c r="O711" s="1252"/>
      <c r="P711" s="1242"/>
      <c r="Q711" s="1242"/>
      <c r="R711" s="1243"/>
      <c r="S711" s="1242"/>
      <c r="T711" s="1242"/>
      <c r="U711" s="1244"/>
      <c r="V711" s="1245"/>
      <c r="W711" s="1245"/>
      <c r="X711" s="1245"/>
      <c r="Y711" s="1245"/>
      <c r="Z711" s="1245"/>
      <c r="AA711" s="1246"/>
      <c r="AB711" s="1247"/>
      <c r="AC711" s="1244"/>
      <c r="AD711" s="1248">
        <f>((P711*U711)-AM711)</f>
        <v>0</v>
      </c>
      <c r="AE711" s="1248"/>
      <c r="AF711" s="1248"/>
      <c r="AG711" s="1248">
        <f t="shared" si="466"/>
        <v>0</v>
      </c>
      <c r="AH711" s="1248"/>
      <c r="AI711" s="1248"/>
      <c r="AJ711" s="1248">
        <f>P711*AA711</f>
        <v>0</v>
      </c>
      <c r="AK711" s="1248"/>
      <c r="AL711" s="1248"/>
      <c r="AM711" s="1249">
        <f t="shared" si="461"/>
        <v>0</v>
      </c>
      <c r="AN711" s="1249"/>
      <c r="AO711" s="1249"/>
      <c r="AP711" s="1249"/>
      <c r="AQ711" s="1250">
        <f>SUM(AD711:AL711)</f>
        <v>0</v>
      </c>
      <c r="AR711" s="1250"/>
      <c r="AS711" s="1250"/>
      <c r="AT711" s="1250"/>
      <c r="AV711" s="74" t="str">
        <f t="shared" si="456"/>
        <v>CABINETS &amp; COUNTERTOPS</v>
      </c>
      <c r="AW711" s="307"/>
      <c r="AX711" s="99"/>
      <c r="AY711" s="99"/>
      <c r="AZ711" s="305"/>
      <c r="BA711" s="28">
        <f>AD711</f>
        <v>0</v>
      </c>
      <c r="BB711" s="28">
        <f>AG711</f>
        <v>0</v>
      </c>
      <c r="BC711" s="28">
        <f>AJ711</f>
        <v>0</v>
      </c>
      <c r="BD711" s="28">
        <f>IF(B711="x",1,0)</f>
        <v>0</v>
      </c>
      <c r="BE711" s="28">
        <f t="shared" si="479"/>
        <v>0</v>
      </c>
      <c r="BF711" s="28">
        <f>AQ711</f>
        <v>0</v>
      </c>
      <c r="BG711" s="28">
        <f>AM711</f>
        <v>0</v>
      </c>
      <c r="BI711" s="66">
        <f>AD711</f>
        <v>0</v>
      </c>
      <c r="BJ711" s="66">
        <f>AM711</f>
        <v>0</v>
      </c>
      <c r="BK711" s="66">
        <f>BJ711+BI711</f>
        <v>0</v>
      </c>
    </row>
    <row r="712" spans="1:63" hidden="1">
      <c r="A712" s="95"/>
      <c r="B712" s="1239"/>
      <c r="C712" s="1240"/>
      <c r="D712" s="1252"/>
      <c r="E712" s="1252"/>
      <c r="F712" s="1252"/>
      <c r="G712" s="1252"/>
      <c r="H712" s="1252"/>
      <c r="I712" s="1252"/>
      <c r="J712" s="1252"/>
      <c r="K712" s="1252"/>
      <c r="L712" s="1252"/>
      <c r="M712" s="1252"/>
      <c r="N712" s="1252"/>
      <c r="O712" s="1252"/>
      <c r="P712" s="1242"/>
      <c r="Q712" s="1242"/>
      <c r="R712" s="1243"/>
      <c r="S712" s="1242"/>
      <c r="T712" s="1242"/>
      <c r="U712" s="1244"/>
      <c r="V712" s="1245"/>
      <c r="W712" s="1245"/>
      <c r="X712" s="1245"/>
      <c r="Y712" s="1245"/>
      <c r="Z712" s="1245"/>
      <c r="AA712" s="1246"/>
      <c r="AB712" s="1247"/>
      <c r="AC712" s="1244"/>
      <c r="AD712" s="1248">
        <f>((P712*U712)-AM712)</f>
        <v>0</v>
      </c>
      <c r="AE712" s="1248"/>
      <c r="AF712" s="1248"/>
      <c r="AG712" s="1248">
        <f t="shared" si="466"/>
        <v>0</v>
      </c>
      <c r="AH712" s="1248"/>
      <c r="AI712" s="1248"/>
      <c r="AJ712" s="1248">
        <f>P712*AA712</f>
        <v>0</v>
      </c>
      <c r="AK712" s="1248"/>
      <c r="AL712" s="1248"/>
      <c r="AM712" s="1249">
        <f t="shared" si="461"/>
        <v>0</v>
      </c>
      <c r="AN712" s="1249"/>
      <c r="AO712" s="1249"/>
      <c r="AP712" s="1249"/>
      <c r="AQ712" s="1250">
        <f>SUM(AD712:AL712)</f>
        <v>0</v>
      </c>
      <c r="AR712" s="1250"/>
      <c r="AS712" s="1250"/>
      <c r="AT712" s="1250"/>
      <c r="AV712" s="74" t="str">
        <f t="shared" si="456"/>
        <v>CABINETS &amp; COUNTERTOPS</v>
      </c>
      <c r="AW712" s="307"/>
      <c r="AX712" s="99"/>
      <c r="AY712" s="99"/>
      <c r="AZ712" s="305"/>
      <c r="BA712" s="28">
        <f>AD712</f>
        <v>0</v>
      </c>
      <c r="BB712" s="28">
        <f>AG712</f>
        <v>0</v>
      </c>
      <c r="BC712" s="28">
        <f>AJ712</f>
        <v>0</v>
      </c>
      <c r="BD712" s="28">
        <f>IF(B712="x",1,0)</f>
        <v>0</v>
      </c>
      <c r="BE712" s="28">
        <f t="shared" si="479"/>
        <v>0</v>
      </c>
      <c r="BF712" s="28">
        <f>AQ712</f>
        <v>0</v>
      </c>
      <c r="BG712" s="28">
        <f>AM712</f>
        <v>0</v>
      </c>
      <c r="BI712" s="66">
        <f>AD712</f>
        <v>0</v>
      </c>
      <c r="BJ712" s="66">
        <f>AM712</f>
        <v>0</v>
      </c>
      <c r="BK712" s="66">
        <f>BJ712+BI712</f>
        <v>0</v>
      </c>
    </row>
    <row r="713" spans="1:63" ht="5.0999999999999996" hidden="1" customHeight="1">
      <c r="A713" s="95"/>
      <c r="B713" s="42"/>
      <c r="C713" s="42"/>
      <c r="D713" s="353"/>
      <c r="E713" s="353"/>
      <c r="F713" s="353"/>
      <c r="G713" s="353"/>
      <c r="H713" s="353"/>
      <c r="I713" s="353"/>
      <c r="J713" s="353"/>
      <c r="K713" s="353"/>
      <c r="L713" s="353"/>
      <c r="M713" s="353"/>
      <c r="N713" s="353"/>
      <c r="O713" s="353"/>
      <c r="P713" s="44"/>
      <c r="Q713" s="44"/>
      <c r="R713" s="44"/>
      <c r="S713" s="44"/>
      <c r="T713" s="44"/>
      <c r="U713" s="45"/>
      <c r="V713" s="45"/>
      <c r="W713" s="45"/>
      <c r="X713" s="45"/>
      <c r="Y713" s="45"/>
      <c r="Z713" s="45"/>
      <c r="AA713" s="45"/>
      <c r="AB713" s="45"/>
      <c r="AC713" s="45"/>
      <c r="AD713" s="46"/>
      <c r="AE713" s="46"/>
      <c r="AF713" s="46"/>
      <c r="AG713" s="46"/>
      <c r="AH713" s="46"/>
      <c r="AI713" s="46"/>
      <c r="AJ713" s="46"/>
      <c r="AK713" s="46"/>
      <c r="AL713" s="46"/>
      <c r="AM713" s="47"/>
      <c r="AN713" s="47"/>
      <c r="AO713" s="47"/>
      <c r="AP713" s="47"/>
      <c r="AQ713" s="295"/>
      <c r="AR713" s="295"/>
      <c r="AS713" s="295"/>
      <c r="AT713" s="295"/>
      <c r="AV713" s="201" t="str">
        <f t="shared" si="456"/>
        <v>CABINETS &amp; COUNTERTOPS</v>
      </c>
      <c r="AW713" s="322"/>
      <c r="AX713" s="322"/>
      <c r="AY713" s="322"/>
      <c r="AZ713" s="201"/>
      <c r="BA713" s="53">
        <f>BA672</f>
        <v>0</v>
      </c>
      <c r="BB713" s="53">
        <f>BB672</f>
        <v>0</v>
      </c>
      <c r="BC713" s="53">
        <f>BC672</f>
        <v>0</v>
      </c>
      <c r="BD713" s="53">
        <f>BD672</f>
        <v>0</v>
      </c>
      <c r="BE713" s="53">
        <f>BE672</f>
        <v>0</v>
      </c>
      <c r="BF713" s="53"/>
      <c r="BG713" s="53"/>
      <c r="BI713" s="53"/>
      <c r="BJ713" s="53"/>
      <c r="BK713" s="53"/>
    </row>
    <row r="714" spans="1:63" ht="21.6" hidden="1" customHeight="1">
      <c r="A714" s="95"/>
      <c r="B714" s="1259"/>
      <c r="C714" s="1259"/>
      <c r="D714" s="354"/>
      <c r="E714" s="354"/>
      <c r="F714" s="354"/>
      <c r="G714" s="354"/>
      <c r="H714" s="354"/>
      <c r="I714" s="354"/>
      <c r="J714" s="354"/>
      <c r="K714" s="354"/>
      <c r="L714" s="354"/>
      <c r="M714" s="354"/>
      <c r="N714" s="354"/>
      <c r="O714" s="354"/>
      <c r="P714" s="19"/>
      <c r="Q714" s="19"/>
      <c r="R714" s="19"/>
      <c r="S714" s="19"/>
      <c r="T714" s="19"/>
      <c r="U714" s="19"/>
      <c r="V714" s="19"/>
      <c r="W714" s="19"/>
      <c r="X714" s="19"/>
      <c r="Y714" s="19"/>
      <c r="Z714" s="19"/>
      <c r="AA714" s="19"/>
      <c r="AB714" s="19"/>
      <c r="AC714" s="202" t="str">
        <f>CONCATENATE(D672," ","TOTAL")</f>
        <v>CABINETS &amp; COUNTERTOPS TOTAL</v>
      </c>
      <c r="AD714" s="1260">
        <f>SUBTOTAL(9,AD673:AD713)</f>
        <v>0</v>
      </c>
      <c r="AE714" s="1260"/>
      <c r="AF714" s="1260"/>
      <c r="AG714" s="1260">
        <f>SUBTOTAL(9,AG673:AG713)</f>
        <v>0</v>
      </c>
      <c r="AH714" s="1260"/>
      <c r="AI714" s="1260"/>
      <c r="AJ714" s="1260">
        <f>SUBTOTAL(9,AJ673:AJ713)</f>
        <v>0</v>
      </c>
      <c r="AK714" s="1260"/>
      <c r="AL714" s="1260"/>
      <c r="AM714" s="1260">
        <f>SUBTOTAL(9,AM673:AM713)</f>
        <v>0</v>
      </c>
      <c r="AN714" s="1260"/>
      <c r="AO714" s="1260"/>
      <c r="AP714" s="1260"/>
      <c r="AQ714" s="1254">
        <f>SUBTOTAL(9,AQ673:AQ713)</f>
        <v>0</v>
      </c>
      <c r="AR714" s="1254"/>
      <c r="AS714" s="1254"/>
      <c r="AT714" s="1254" t="e">
        <f>SUM(AT670:AT705)</f>
        <v>#REF!</v>
      </c>
      <c r="AV714" s="74" t="str">
        <f t="shared" si="456"/>
        <v>CABINETS &amp; COUNTERTOPS</v>
      </c>
      <c r="AW714" s="308"/>
      <c r="AX714" s="321"/>
      <c r="AY714" s="321"/>
      <c r="AZ714" s="118"/>
      <c r="BA714" s="52">
        <f>BA672</f>
        <v>0</v>
      </c>
      <c r="BB714" s="52">
        <f>BB672</f>
        <v>0</v>
      </c>
      <c r="BC714" s="52">
        <f>BC672</f>
        <v>0</v>
      </c>
      <c r="BD714" s="52">
        <f>BD672</f>
        <v>0</v>
      </c>
      <c r="BE714" s="52">
        <f>BE672</f>
        <v>0</v>
      </c>
      <c r="BF714" s="52">
        <f>SUM(BF672:BF713)</f>
        <v>0</v>
      </c>
      <c r="BG714" s="28">
        <f>SUM(BG672:BG713)</f>
        <v>0</v>
      </c>
      <c r="BI714" s="52">
        <f>SUM(BI673:BI713)</f>
        <v>0</v>
      </c>
      <c r="BJ714" s="52">
        <f>SUM(BJ673:BJ713)</f>
        <v>0</v>
      </c>
      <c r="BK714" s="28">
        <f>SUM(BK673:BK713)</f>
        <v>0</v>
      </c>
    </row>
    <row r="715" spans="1:63" ht="5.0999999999999996" hidden="1" customHeight="1">
      <c r="A715" s="95"/>
      <c r="B715" s="42"/>
      <c r="C715" s="42"/>
      <c r="D715" s="353"/>
      <c r="E715" s="353"/>
      <c r="F715" s="353"/>
      <c r="G715" s="353"/>
      <c r="H715" s="353"/>
      <c r="I715" s="353"/>
      <c r="J715" s="353"/>
      <c r="K715" s="353"/>
      <c r="L715" s="353"/>
      <c r="M715" s="353"/>
      <c r="N715" s="353"/>
      <c r="O715" s="353"/>
      <c r="P715" s="44"/>
      <c r="Q715" s="44"/>
      <c r="R715" s="44"/>
      <c r="S715" s="44"/>
      <c r="T715" s="44"/>
      <c r="U715" s="45"/>
      <c r="V715" s="45"/>
      <c r="W715" s="45"/>
      <c r="X715" s="45"/>
      <c r="Y715" s="45"/>
      <c r="Z715" s="45"/>
      <c r="AA715" s="45"/>
      <c r="AB715" s="45"/>
      <c r="AC715" s="45"/>
      <c r="AD715" s="46"/>
      <c r="AE715" s="46"/>
      <c r="AF715" s="46"/>
      <c r="AG715" s="46"/>
      <c r="AH715" s="46"/>
      <c r="AI715" s="46"/>
      <c r="AJ715" s="46"/>
      <c r="AK715" s="46"/>
      <c r="AL715" s="46"/>
      <c r="AM715" s="47"/>
      <c r="AN715" s="47"/>
      <c r="AO715" s="47"/>
      <c r="AP715" s="47"/>
      <c r="AQ715" s="295"/>
      <c r="AR715" s="295"/>
      <c r="AS715" s="295"/>
      <c r="AT715" s="295"/>
      <c r="AV715" s="201" t="str">
        <f t="shared" si="456"/>
        <v>CABINETS &amp; COUNTERTOPS</v>
      </c>
      <c r="AW715" s="322"/>
      <c r="AX715" s="322"/>
      <c r="AY715" s="322"/>
      <c r="AZ715" s="201"/>
      <c r="BA715" s="53">
        <f>BA672</f>
        <v>0</v>
      </c>
      <c r="BB715" s="53">
        <f>BB672</f>
        <v>0</v>
      </c>
      <c r="BC715" s="53">
        <f>BC672</f>
        <v>0</v>
      </c>
      <c r="BD715" s="53">
        <f>BD672</f>
        <v>0</v>
      </c>
      <c r="BE715" s="53">
        <f>BE672</f>
        <v>0</v>
      </c>
      <c r="BF715" s="53"/>
      <c r="BG715" s="53"/>
      <c r="BI715" s="53"/>
      <c r="BJ715" s="53"/>
      <c r="BK715" s="53"/>
    </row>
    <row r="716" spans="1:63" ht="9.6999999999999993" hidden="1" customHeight="1">
      <c r="A716" s="95"/>
      <c r="B716" s="49"/>
      <c r="C716" s="49"/>
      <c r="D716" s="355"/>
      <c r="E716" s="355"/>
      <c r="F716" s="355"/>
      <c r="G716" s="355"/>
      <c r="H716" s="355"/>
      <c r="I716" s="355"/>
      <c r="J716" s="355"/>
      <c r="K716" s="355"/>
      <c r="L716" s="355"/>
      <c r="M716" s="355"/>
      <c r="N716" s="355"/>
      <c r="O716" s="355"/>
      <c r="P716" s="50"/>
      <c r="Q716" s="50"/>
      <c r="R716" s="50"/>
      <c r="S716" s="50"/>
      <c r="T716" s="50"/>
      <c r="U716" s="50"/>
      <c r="V716" s="50"/>
      <c r="W716" s="50"/>
      <c r="X716" s="50"/>
      <c r="Y716" s="50"/>
      <c r="Z716" s="50"/>
      <c r="AA716" s="50"/>
      <c r="AB716" s="50"/>
      <c r="AC716" s="51"/>
      <c r="AD716" s="296"/>
      <c r="AE716" s="296"/>
      <c r="AF716" s="296"/>
      <c r="AG716" s="296"/>
      <c r="AH716" s="296"/>
      <c r="AI716" s="296"/>
      <c r="AJ716" s="296"/>
      <c r="AK716" s="296"/>
      <c r="AL716" s="296"/>
      <c r="AM716" s="296"/>
      <c r="AN716" s="296"/>
      <c r="AO716" s="296"/>
      <c r="AP716" s="296"/>
      <c r="AQ716" s="297"/>
      <c r="AR716" s="297"/>
      <c r="AS716" s="297"/>
      <c r="AT716" s="297"/>
      <c r="AV716" s="203" t="str">
        <f t="shared" si="456"/>
        <v>CABINETS &amp; COUNTERTOPS</v>
      </c>
      <c r="AW716" s="325"/>
      <c r="AX716" s="344"/>
      <c r="AY716" s="344"/>
      <c r="AZ716" s="203"/>
      <c r="BA716" s="65">
        <f>BA714</f>
        <v>0</v>
      </c>
      <c r="BB716" s="65">
        <f t="shared" ref="BB716:BG716" si="497">BB714</f>
        <v>0</v>
      </c>
      <c r="BC716" s="65">
        <f>BC714</f>
        <v>0</v>
      </c>
      <c r="BD716" s="65">
        <f t="shared" si="497"/>
        <v>0</v>
      </c>
      <c r="BE716" s="65">
        <f t="shared" si="497"/>
        <v>0</v>
      </c>
      <c r="BF716" s="65">
        <f t="shared" si="497"/>
        <v>0</v>
      </c>
      <c r="BG716" s="65">
        <f t="shared" si="497"/>
        <v>0</v>
      </c>
      <c r="BI716" s="65"/>
      <c r="BJ716" s="65"/>
      <c r="BK716" s="65"/>
    </row>
    <row r="717" spans="1:63" ht="23.1" customHeight="1">
      <c r="A717" s="94" t="s">
        <v>665</v>
      </c>
      <c r="B717" s="1261"/>
      <c r="C717" s="1262"/>
      <c r="D717" s="1301" t="str">
        <f>T(Y81)</f>
        <v>DOORS &amp; TRIM</v>
      </c>
      <c r="E717" s="1302"/>
      <c r="F717" s="1302"/>
      <c r="G717" s="1302"/>
      <c r="H717" s="1302"/>
      <c r="I717" s="1302"/>
      <c r="J717" s="1302"/>
      <c r="K717" s="1302"/>
      <c r="L717" s="1302"/>
      <c r="M717" s="1302"/>
      <c r="N717" s="1302"/>
      <c r="O717" s="1303"/>
      <c r="P717" s="1263"/>
      <c r="Q717" s="1263"/>
      <c r="R717" s="1263"/>
      <c r="S717" s="1264"/>
      <c r="T717" s="1265"/>
      <c r="U717" s="1266"/>
      <c r="V717" s="1266"/>
      <c r="W717" s="1266"/>
      <c r="X717" s="1266"/>
      <c r="Y717" s="1266"/>
      <c r="Z717" s="1266"/>
      <c r="AA717" s="1266"/>
      <c r="AB717" s="1266"/>
      <c r="AC717" s="1266"/>
      <c r="AD717" s="1260">
        <f>AD759</f>
        <v>0</v>
      </c>
      <c r="AE717" s="1260"/>
      <c r="AF717" s="1260"/>
      <c r="AG717" s="1260">
        <f>AG759</f>
        <v>0</v>
      </c>
      <c r="AH717" s="1260"/>
      <c r="AI717" s="1260"/>
      <c r="AJ717" s="1260">
        <f>AJ759</f>
        <v>0</v>
      </c>
      <c r="AK717" s="1260"/>
      <c r="AL717" s="1260"/>
      <c r="AM717" s="1260">
        <f>AM759</f>
        <v>0</v>
      </c>
      <c r="AN717" s="1260"/>
      <c r="AO717" s="1260"/>
      <c r="AP717" s="1260"/>
      <c r="AQ717" s="1254">
        <f>AQ759</f>
        <v>0</v>
      </c>
      <c r="AR717" s="1254"/>
      <c r="AS717" s="1254"/>
      <c r="AT717" s="1254" t="e">
        <f>SUM(#REF!)</f>
        <v>#REF!</v>
      </c>
      <c r="AV717" s="74" t="str">
        <f t="shared" ref="AV717:AV761" si="498">$D$717</f>
        <v>DOORS &amp; TRIM</v>
      </c>
      <c r="AW717" s="326"/>
      <c r="AX717" s="326"/>
      <c r="AY717" s="326"/>
      <c r="AZ717" s="327"/>
      <c r="BA717" s="28">
        <f>SUM(BA718:BA757)</f>
        <v>0</v>
      </c>
      <c r="BB717" s="28">
        <f>SUM(BB718:BB757)</f>
        <v>0</v>
      </c>
      <c r="BC717" s="28">
        <f>SUM(BC718:BC757)</f>
        <v>0</v>
      </c>
      <c r="BD717" s="28">
        <f>SUM(BD718:BD757)</f>
        <v>0</v>
      </c>
      <c r="BE717" s="28">
        <f>SUM(BE718:BE757)</f>
        <v>0</v>
      </c>
      <c r="BF717" s="28">
        <f t="shared" ref="BF717:BF737" si="499">AQ717</f>
        <v>0</v>
      </c>
      <c r="BG717" s="28">
        <f t="shared" ref="BG717:BG737" si="500">AM717</f>
        <v>0</v>
      </c>
      <c r="BI717" s="66">
        <f>AD717</f>
        <v>0</v>
      </c>
      <c r="BJ717" s="66">
        <f>AM717</f>
        <v>0</v>
      </c>
      <c r="BK717" s="66">
        <f>BJ717+BI717</f>
        <v>0</v>
      </c>
    </row>
    <row r="718" spans="1:63" hidden="1">
      <c r="A718" s="95"/>
      <c r="B718" s="1239"/>
      <c r="C718" s="1240"/>
      <c r="D718" s="1256" t="s">
        <v>51</v>
      </c>
      <c r="E718" s="1256"/>
      <c r="F718" s="1256"/>
      <c r="G718" s="1256"/>
      <c r="H718" s="1256"/>
      <c r="I718" s="1256"/>
      <c r="J718" s="1256"/>
      <c r="K718" s="1256"/>
      <c r="L718" s="1256"/>
      <c r="M718" s="1256"/>
      <c r="N718" s="1256"/>
      <c r="O718" s="1256"/>
      <c r="P718" s="1242"/>
      <c r="Q718" s="1242"/>
      <c r="R718" s="1243"/>
      <c r="S718" s="1242" t="s">
        <v>1</v>
      </c>
      <c r="T718" s="1242" t="s">
        <v>1</v>
      </c>
      <c r="U718" s="1244"/>
      <c r="V718" s="1245"/>
      <c r="W718" s="1245"/>
      <c r="X718" s="1245"/>
      <c r="Y718" s="1245"/>
      <c r="Z718" s="1245"/>
      <c r="AA718" s="1246"/>
      <c r="AB718" s="1247"/>
      <c r="AC718" s="1244"/>
      <c r="AD718" s="1248">
        <f t="shared" ref="AD718:AD737" si="501">((P718*U718)-AM718)</f>
        <v>0</v>
      </c>
      <c r="AE718" s="1248"/>
      <c r="AF718" s="1248"/>
      <c r="AG718" s="1248">
        <f>P718*X718*(1+$Y$85)</f>
        <v>0</v>
      </c>
      <c r="AH718" s="1248"/>
      <c r="AI718" s="1248"/>
      <c r="AJ718" s="1248">
        <f t="shared" ref="AJ718:AJ737" si="502">P718*AA718</f>
        <v>0</v>
      </c>
      <c r="AK718" s="1248"/>
      <c r="AL718" s="1248"/>
      <c r="AM718" s="1249">
        <f t="shared" ref="AM718:AM757" si="503">IF($B718="x",$P718*$U718,0)</f>
        <v>0</v>
      </c>
      <c r="AN718" s="1249"/>
      <c r="AO718" s="1249"/>
      <c r="AP718" s="1249"/>
      <c r="AQ718" s="1250">
        <f t="shared" ref="AQ718:AQ737" si="504">SUM(AD718:AL718)</f>
        <v>0</v>
      </c>
      <c r="AR718" s="1250"/>
      <c r="AS718" s="1250"/>
      <c r="AT718" s="1250">
        <f t="shared" ref="AT718:AT737" si="505">SUM(AD718:AL718)</f>
        <v>0</v>
      </c>
      <c r="AV718" s="74" t="str">
        <f t="shared" si="498"/>
        <v>DOORS &amp; TRIM</v>
      </c>
      <c r="AW718" s="307"/>
      <c r="AX718" s="99"/>
      <c r="AY718" s="99"/>
      <c r="AZ718" s="305"/>
      <c r="BA718" s="28">
        <f t="shared" ref="BA718:BA737" si="506">AD718</f>
        <v>0</v>
      </c>
      <c r="BB718" s="28">
        <f>AG718</f>
        <v>0</v>
      </c>
      <c r="BC718" s="28">
        <f>AJ718</f>
        <v>0</v>
      </c>
      <c r="BD718" s="28">
        <f t="shared" ref="BD718:BD737" si="507">IF(B718="x",1,0)</f>
        <v>0</v>
      </c>
      <c r="BE718" s="28">
        <f>SUM(BA718:BC718)</f>
        <v>0</v>
      </c>
      <c r="BF718" s="28">
        <f t="shared" si="499"/>
        <v>0</v>
      </c>
      <c r="BG718" s="28">
        <f t="shared" si="500"/>
        <v>0</v>
      </c>
      <c r="BI718" s="66">
        <f>AD718</f>
        <v>0</v>
      </c>
      <c r="BJ718" s="66">
        <f t="shared" ref="BJ718:BJ737" si="508">AM718</f>
        <v>0</v>
      </c>
      <c r="BK718" s="66">
        <f>BJ718+BI718</f>
        <v>0</v>
      </c>
    </row>
    <row r="719" spans="1:63" hidden="1">
      <c r="A719" s="95"/>
      <c r="B719" s="1251"/>
      <c r="C719" s="1251"/>
      <c r="D719" s="1252" t="s">
        <v>100</v>
      </c>
      <c r="E719" s="1252"/>
      <c r="F719" s="1252"/>
      <c r="G719" s="1252"/>
      <c r="H719" s="1252"/>
      <c r="I719" s="1252"/>
      <c r="J719" s="1252"/>
      <c r="K719" s="1252"/>
      <c r="L719" s="1252"/>
      <c r="M719" s="1252"/>
      <c r="N719" s="1252"/>
      <c r="O719" s="1252"/>
      <c r="P719" s="1242"/>
      <c r="Q719" s="1242"/>
      <c r="R719" s="1243"/>
      <c r="S719" s="1242" t="s">
        <v>0</v>
      </c>
      <c r="T719" s="1242" t="s">
        <v>0</v>
      </c>
      <c r="U719" s="1244">
        <v>75</v>
      </c>
      <c r="V719" s="1245"/>
      <c r="W719" s="1245"/>
      <c r="X719" s="1245">
        <v>100</v>
      </c>
      <c r="Y719" s="1245"/>
      <c r="Z719" s="1245">
        <v>75</v>
      </c>
      <c r="AA719" s="1246"/>
      <c r="AB719" s="1247"/>
      <c r="AC719" s="1244"/>
      <c r="AD719" s="1248">
        <f t="shared" si="501"/>
        <v>0</v>
      </c>
      <c r="AE719" s="1248"/>
      <c r="AF719" s="1248"/>
      <c r="AG719" s="1248">
        <f t="shared" ref="AG719:AG757" si="509">P719*X719*(1+$Y$85)</f>
        <v>0</v>
      </c>
      <c r="AH719" s="1248"/>
      <c r="AI719" s="1248"/>
      <c r="AJ719" s="1248">
        <f t="shared" si="502"/>
        <v>0</v>
      </c>
      <c r="AK719" s="1248"/>
      <c r="AL719" s="1248"/>
      <c r="AM719" s="1249">
        <f t="shared" si="503"/>
        <v>0</v>
      </c>
      <c r="AN719" s="1249"/>
      <c r="AO719" s="1249"/>
      <c r="AP719" s="1249"/>
      <c r="AQ719" s="1250">
        <f t="shared" si="504"/>
        <v>0</v>
      </c>
      <c r="AR719" s="1250"/>
      <c r="AS719" s="1250"/>
      <c r="AT719" s="1250">
        <f t="shared" si="505"/>
        <v>0</v>
      </c>
      <c r="AV719" s="74" t="str">
        <f t="shared" si="498"/>
        <v>DOORS &amp; TRIM</v>
      </c>
      <c r="AW719" s="307"/>
      <c r="AX719" s="99"/>
      <c r="AY719" s="99"/>
      <c r="AZ719" s="305"/>
      <c r="BA719" s="28">
        <f t="shared" si="506"/>
        <v>0</v>
      </c>
      <c r="BB719" s="28">
        <f t="shared" ref="BB719:BB737" si="510">AG719</f>
        <v>0</v>
      </c>
      <c r="BC719" s="28">
        <f t="shared" ref="BC719:BC737" si="511">AJ719</f>
        <v>0</v>
      </c>
      <c r="BD719" s="28">
        <f t="shared" si="507"/>
        <v>0</v>
      </c>
      <c r="BE719" s="28">
        <f t="shared" ref="BE719:BE735" si="512">SUM(BA719:BC719)</f>
        <v>0</v>
      </c>
      <c r="BF719" s="28">
        <f t="shared" si="499"/>
        <v>0</v>
      </c>
      <c r="BG719" s="28">
        <f t="shared" si="500"/>
        <v>0</v>
      </c>
      <c r="BI719" s="66">
        <f t="shared" ref="BI719:BI737" si="513">AD719</f>
        <v>0</v>
      </c>
      <c r="BJ719" s="66">
        <f t="shared" si="508"/>
        <v>0</v>
      </c>
      <c r="BK719" s="66">
        <f t="shared" ref="BK719:BK737" si="514">BJ719+BI719</f>
        <v>0</v>
      </c>
    </row>
    <row r="720" spans="1:63" hidden="1">
      <c r="A720" s="95"/>
      <c r="B720" s="1251"/>
      <c r="C720" s="1251"/>
      <c r="D720" s="1252" t="s">
        <v>101</v>
      </c>
      <c r="E720" s="1252"/>
      <c r="F720" s="1252"/>
      <c r="G720" s="1252"/>
      <c r="H720" s="1252"/>
      <c r="I720" s="1252"/>
      <c r="J720" s="1252"/>
      <c r="K720" s="1252"/>
      <c r="L720" s="1252"/>
      <c r="M720" s="1252"/>
      <c r="N720" s="1252"/>
      <c r="O720" s="1252"/>
      <c r="P720" s="1242"/>
      <c r="Q720" s="1242"/>
      <c r="R720" s="1243"/>
      <c r="S720" s="1242" t="s">
        <v>0</v>
      </c>
      <c r="T720" s="1242" t="s">
        <v>0</v>
      </c>
      <c r="U720" s="1244">
        <v>75</v>
      </c>
      <c r="V720" s="1245"/>
      <c r="W720" s="1245"/>
      <c r="X720" s="1245">
        <v>100</v>
      </c>
      <c r="Y720" s="1245"/>
      <c r="Z720" s="1245">
        <v>75</v>
      </c>
      <c r="AA720" s="1246"/>
      <c r="AB720" s="1247"/>
      <c r="AC720" s="1244"/>
      <c r="AD720" s="1248">
        <f t="shared" si="501"/>
        <v>0</v>
      </c>
      <c r="AE720" s="1248"/>
      <c r="AF720" s="1248"/>
      <c r="AG720" s="1248">
        <f t="shared" si="509"/>
        <v>0</v>
      </c>
      <c r="AH720" s="1248"/>
      <c r="AI720" s="1248"/>
      <c r="AJ720" s="1248">
        <f t="shared" si="502"/>
        <v>0</v>
      </c>
      <c r="AK720" s="1248"/>
      <c r="AL720" s="1248"/>
      <c r="AM720" s="1249">
        <f t="shared" si="503"/>
        <v>0</v>
      </c>
      <c r="AN720" s="1249"/>
      <c r="AO720" s="1249"/>
      <c r="AP720" s="1249"/>
      <c r="AQ720" s="1250">
        <f t="shared" si="504"/>
        <v>0</v>
      </c>
      <c r="AR720" s="1250"/>
      <c r="AS720" s="1250"/>
      <c r="AT720" s="1250">
        <f t="shared" si="505"/>
        <v>0</v>
      </c>
      <c r="AV720" s="74" t="str">
        <f t="shared" si="498"/>
        <v>DOORS &amp; TRIM</v>
      </c>
      <c r="AW720" s="307"/>
      <c r="AX720" s="99"/>
      <c r="AY720" s="99"/>
      <c r="AZ720" s="305"/>
      <c r="BA720" s="28">
        <f t="shared" si="506"/>
        <v>0</v>
      </c>
      <c r="BB720" s="28">
        <f t="shared" si="510"/>
        <v>0</v>
      </c>
      <c r="BC720" s="28">
        <f t="shared" si="511"/>
        <v>0</v>
      </c>
      <c r="BD720" s="28">
        <f t="shared" si="507"/>
        <v>0</v>
      </c>
      <c r="BE720" s="28">
        <f t="shared" si="512"/>
        <v>0</v>
      </c>
      <c r="BF720" s="28">
        <f t="shared" si="499"/>
        <v>0</v>
      </c>
      <c r="BG720" s="28">
        <f t="shared" si="500"/>
        <v>0</v>
      </c>
      <c r="BI720" s="66">
        <f t="shared" si="513"/>
        <v>0</v>
      </c>
      <c r="BJ720" s="66">
        <f t="shared" si="508"/>
        <v>0</v>
      </c>
      <c r="BK720" s="66">
        <f t="shared" si="514"/>
        <v>0</v>
      </c>
    </row>
    <row r="721" spans="1:63" hidden="1">
      <c r="A721" s="95"/>
      <c r="B721" s="1239"/>
      <c r="C721" s="1240"/>
      <c r="D721" s="1252" t="s">
        <v>102</v>
      </c>
      <c r="E721" s="1252"/>
      <c r="F721" s="1252"/>
      <c r="G721" s="1252"/>
      <c r="H721" s="1252"/>
      <c r="I721" s="1252"/>
      <c r="J721" s="1252"/>
      <c r="K721" s="1252"/>
      <c r="L721" s="1252"/>
      <c r="M721" s="1252"/>
      <c r="N721" s="1252"/>
      <c r="O721" s="1252"/>
      <c r="P721" s="1242"/>
      <c r="Q721" s="1242"/>
      <c r="R721" s="1243"/>
      <c r="S721" s="1242" t="s">
        <v>0</v>
      </c>
      <c r="T721" s="1242" t="s">
        <v>0</v>
      </c>
      <c r="U721" s="1244">
        <v>75</v>
      </c>
      <c r="V721" s="1245"/>
      <c r="W721" s="1245"/>
      <c r="X721" s="1245">
        <v>100</v>
      </c>
      <c r="Y721" s="1245"/>
      <c r="Z721" s="1245">
        <v>100</v>
      </c>
      <c r="AA721" s="1246"/>
      <c r="AB721" s="1247"/>
      <c r="AC721" s="1244"/>
      <c r="AD721" s="1248">
        <f t="shared" si="501"/>
        <v>0</v>
      </c>
      <c r="AE721" s="1248"/>
      <c r="AF721" s="1248"/>
      <c r="AG721" s="1248">
        <f t="shared" si="509"/>
        <v>0</v>
      </c>
      <c r="AH721" s="1248"/>
      <c r="AI721" s="1248"/>
      <c r="AJ721" s="1248">
        <f t="shared" si="502"/>
        <v>0</v>
      </c>
      <c r="AK721" s="1248"/>
      <c r="AL721" s="1248"/>
      <c r="AM721" s="1249">
        <f t="shared" si="503"/>
        <v>0</v>
      </c>
      <c r="AN721" s="1249"/>
      <c r="AO721" s="1249"/>
      <c r="AP721" s="1249"/>
      <c r="AQ721" s="1250">
        <f t="shared" si="504"/>
        <v>0</v>
      </c>
      <c r="AR721" s="1250"/>
      <c r="AS721" s="1250"/>
      <c r="AT721" s="1250">
        <f t="shared" si="505"/>
        <v>0</v>
      </c>
      <c r="AV721" s="74" t="str">
        <f t="shared" si="498"/>
        <v>DOORS &amp; TRIM</v>
      </c>
      <c r="AW721" s="307"/>
      <c r="AX721" s="99"/>
      <c r="AY721" s="99"/>
      <c r="AZ721" s="305"/>
      <c r="BA721" s="28">
        <f t="shared" si="506"/>
        <v>0</v>
      </c>
      <c r="BB721" s="28">
        <f t="shared" si="510"/>
        <v>0</v>
      </c>
      <c r="BC721" s="28">
        <f t="shared" si="511"/>
        <v>0</v>
      </c>
      <c r="BD721" s="28">
        <f t="shared" si="507"/>
        <v>0</v>
      </c>
      <c r="BE721" s="28">
        <f t="shared" si="512"/>
        <v>0</v>
      </c>
      <c r="BF721" s="28">
        <f t="shared" si="499"/>
        <v>0</v>
      </c>
      <c r="BG721" s="28">
        <f t="shared" si="500"/>
        <v>0</v>
      </c>
      <c r="BI721" s="66">
        <f t="shared" si="513"/>
        <v>0</v>
      </c>
      <c r="BJ721" s="66">
        <f t="shared" si="508"/>
        <v>0</v>
      </c>
      <c r="BK721" s="66">
        <f t="shared" si="514"/>
        <v>0</v>
      </c>
    </row>
    <row r="722" spans="1:63" hidden="1">
      <c r="A722" s="95"/>
      <c r="B722" s="1239"/>
      <c r="C722" s="1240"/>
      <c r="D722" s="1252" t="s">
        <v>16</v>
      </c>
      <c r="E722" s="1252"/>
      <c r="F722" s="1252"/>
      <c r="G722" s="1252"/>
      <c r="H722" s="1252"/>
      <c r="I722" s="1252"/>
      <c r="J722" s="1252"/>
      <c r="K722" s="1252"/>
      <c r="L722" s="1252"/>
      <c r="M722" s="1252"/>
      <c r="N722" s="1252"/>
      <c r="O722" s="1252"/>
      <c r="P722" s="1242"/>
      <c r="Q722" s="1242"/>
      <c r="R722" s="1243"/>
      <c r="S722" s="1242" t="s">
        <v>0</v>
      </c>
      <c r="T722" s="1242" t="s">
        <v>0</v>
      </c>
      <c r="U722" s="1244">
        <v>15</v>
      </c>
      <c r="V722" s="1245"/>
      <c r="W722" s="1245"/>
      <c r="X722" s="1245">
        <v>15</v>
      </c>
      <c r="Y722" s="1245"/>
      <c r="Z722" s="1245">
        <v>15</v>
      </c>
      <c r="AA722" s="1246"/>
      <c r="AB722" s="1247"/>
      <c r="AC722" s="1244"/>
      <c r="AD722" s="1248">
        <f t="shared" si="501"/>
        <v>0</v>
      </c>
      <c r="AE722" s="1248"/>
      <c r="AF722" s="1248"/>
      <c r="AG722" s="1248">
        <f t="shared" si="509"/>
        <v>0</v>
      </c>
      <c r="AH722" s="1248"/>
      <c r="AI722" s="1248"/>
      <c r="AJ722" s="1248">
        <f t="shared" si="502"/>
        <v>0</v>
      </c>
      <c r="AK722" s="1248"/>
      <c r="AL722" s="1248"/>
      <c r="AM722" s="1249">
        <f t="shared" si="503"/>
        <v>0</v>
      </c>
      <c r="AN722" s="1249"/>
      <c r="AO722" s="1249"/>
      <c r="AP722" s="1249"/>
      <c r="AQ722" s="1250">
        <f t="shared" si="504"/>
        <v>0</v>
      </c>
      <c r="AR722" s="1250"/>
      <c r="AS722" s="1250"/>
      <c r="AT722" s="1250">
        <f t="shared" si="505"/>
        <v>0</v>
      </c>
      <c r="AV722" s="74" t="str">
        <f t="shared" si="498"/>
        <v>DOORS &amp; TRIM</v>
      </c>
      <c r="AW722" s="307"/>
      <c r="AX722" s="99"/>
      <c r="AY722" s="99"/>
      <c r="AZ722" s="305"/>
      <c r="BA722" s="28">
        <f t="shared" si="506"/>
        <v>0</v>
      </c>
      <c r="BB722" s="28">
        <f t="shared" si="510"/>
        <v>0</v>
      </c>
      <c r="BC722" s="28">
        <f t="shared" si="511"/>
        <v>0</v>
      </c>
      <c r="BD722" s="28">
        <f t="shared" si="507"/>
        <v>0</v>
      </c>
      <c r="BE722" s="28">
        <f t="shared" si="512"/>
        <v>0</v>
      </c>
      <c r="BF722" s="28">
        <f t="shared" si="499"/>
        <v>0</v>
      </c>
      <c r="BG722" s="28">
        <f t="shared" si="500"/>
        <v>0</v>
      </c>
      <c r="BI722" s="66">
        <f t="shared" si="513"/>
        <v>0</v>
      </c>
      <c r="BJ722" s="66">
        <f t="shared" si="508"/>
        <v>0</v>
      </c>
      <c r="BK722" s="66">
        <f t="shared" si="514"/>
        <v>0</v>
      </c>
    </row>
    <row r="723" spans="1:63" hidden="1">
      <c r="A723" s="95"/>
      <c r="B723" s="1239"/>
      <c r="C723" s="1240"/>
      <c r="D723" s="1252" t="s">
        <v>514</v>
      </c>
      <c r="E723" s="1252"/>
      <c r="F723" s="1252"/>
      <c r="G723" s="1252"/>
      <c r="H723" s="1252"/>
      <c r="I723" s="1252"/>
      <c r="J723" s="1252"/>
      <c r="K723" s="1252"/>
      <c r="L723" s="1252"/>
      <c r="M723" s="1252"/>
      <c r="N723" s="1252"/>
      <c r="O723" s="1252"/>
      <c r="P723" s="1242"/>
      <c r="Q723" s="1242"/>
      <c r="R723" s="1243"/>
      <c r="S723" s="1242" t="s">
        <v>0</v>
      </c>
      <c r="T723" s="1242" t="s">
        <v>9</v>
      </c>
      <c r="U723" s="1244">
        <v>50</v>
      </c>
      <c r="V723" s="1245"/>
      <c r="W723" s="1245"/>
      <c r="X723" s="1245">
        <v>25</v>
      </c>
      <c r="Y723" s="1245"/>
      <c r="Z723" s="1245"/>
      <c r="AA723" s="1246"/>
      <c r="AB723" s="1247"/>
      <c r="AC723" s="1244"/>
      <c r="AD723" s="1248">
        <f t="shared" si="501"/>
        <v>0</v>
      </c>
      <c r="AE723" s="1248"/>
      <c r="AF723" s="1248"/>
      <c r="AG723" s="1248">
        <f t="shared" si="509"/>
        <v>0</v>
      </c>
      <c r="AH723" s="1248"/>
      <c r="AI723" s="1248"/>
      <c r="AJ723" s="1248">
        <f t="shared" si="502"/>
        <v>0</v>
      </c>
      <c r="AK723" s="1248"/>
      <c r="AL723" s="1248"/>
      <c r="AM723" s="1249">
        <f t="shared" si="503"/>
        <v>0</v>
      </c>
      <c r="AN723" s="1249"/>
      <c r="AO723" s="1249"/>
      <c r="AP723" s="1249"/>
      <c r="AQ723" s="1250">
        <f t="shared" si="504"/>
        <v>0</v>
      </c>
      <c r="AR723" s="1250"/>
      <c r="AS723" s="1250"/>
      <c r="AT723" s="1250">
        <f t="shared" si="505"/>
        <v>0</v>
      </c>
      <c r="AV723" s="74" t="str">
        <f t="shared" si="498"/>
        <v>DOORS &amp; TRIM</v>
      </c>
      <c r="AW723" s="307"/>
      <c r="AX723" s="99"/>
      <c r="AY723" s="99"/>
      <c r="AZ723" s="305"/>
      <c r="BA723" s="28">
        <f t="shared" si="506"/>
        <v>0</v>
      </c>
      <c r="BB723" s="28">
        <f t="shared" si="510"/>
        <v>0</v>
      </c>
      <c r="BC723" s="28">
        <f t="shared" si="511"/>
        <v>0</v>
      </c>
      <c r="BD723" s="28">
        <f t="shared" si="507"/>
        <v>0</v>
      </c>
      <c r="BE723" s="28">
        <f t="shared" si="512"/>
        <v>0</v>
      </c>
      <c r="BF723" s="28">
        <f t="shared" si="499"/>
        <v>0</v>
      </c>
      <c r="BG723" s="28">
        <f t="shared" si="500"/>
        <v>0</v>
      </c>
      <c r="BI723" s="66">
        <f t="shared" si="513"/>
        <v>0</v>
      </c>
      <c r="BJ723" s="66">
        <f t="shared" si="508"/>
        <v>0</v>
      </c>
      <c r="BK723" s="66">
        <f t="shared" si="514"/>
        <v>0</v>
      </c>
    </row>
    <row r="724" spans="1:63" hidden="1">
      <c r="A724" s="95"/>
      <c r="B724" s="1251"/>
      <c r="C724" s="1251"/>
      <c r="D724" s="1252" t="s">
        <v>515</v>
      </c>
      <c r="E724" s="1252"/>
      <c r="F724" s="1252"/>
      <c r="G724" s="1252"/>
      <c r="H724" s="1252"/>
      <c r="I724" s="1252"/>
      <c r="J724" s="1252"/>
      <c r="K724" s="1252"/>
      <c r="L724" s="1252"/>
      <c r="M724" s="1252"/>
      <c r="N724" s="1252"/>
      <c r="O724" s="1252"/>
      <c r="P724" s="1242"/>
      <c r="Q724" s="1242"/>
      <c r="R724" s="1243"/>
      <c r="S724" s="1242" t="s">
        <v>0</v>
      </c>
      <c r="T724" s="1242"/>
      <c r="U724" s="1244">
        <v>50</v>
      </c>
      <c r="V724" s="1245"/>
      <c r="W724" s="1245"/>
      <c r="X724" s="1245">
        <v>30</v>
      </c>
      <c r="Y724" s="1245"/>
      <c r="Z724" s="1245"/>
      <c r="AA724" s="1246"/>
      <c r="AB724" s="1247"/>
      <c r="AC724" s="1244"/>
      <c r="AD724" s="1248">
        <f t="shared" si="501"/>
        <v>0</v>
      </c>
      <c r="AE724" s="1248"/>
      <c r="AF724" s="1248"/>
      <c r="AG724" s="1248">
        <f t="shared" si="509"/>
        <v>0</v>
      </c>
      <c r="AH724" s="1248"/>
      <c r="AI724" s="1248"/>
      <c r="AJ724" s="1248">
        <f t="shared" si="502"/>
        <v>0</v>
      </c>
      <c r="AK724" s="1248"/>
      <c r="AL724" s="1248"/>
      <c r="AM724" s="1249">
        <f t="shared" si="503"/>
        <v>0</v>
      </c>
      <c r="AN724" s="1249"/>
      <c r="AO724" s="1249"/>
      <c r="AP724" s="1249"/>
      <c r="AQ724" s="1250">
        <f t="shared" si="504"/>
        <v>0</v>
      </c>
      <c r="AR724" s="1250"/>
      <c r="AS724" s="1250"/>
      <c r="AT724" s="1250">
        <f t="shared" si="505"/>
        <v>0</v>
      </c>
      <c r="AV724" s="74" t="str">
        <f t="shared" si="498"/>
        <v>DOORS &amp; TRIM</v>
      </c>
      <c r="AW724" s="307"/>
      <c r="AX724" s="99"/>
      <c r="AY724" s="99"/>
      <c r="AZ724" s="305"/>
      <c r="BA724" s="28">
        <f t="shared" si="506"/>
        <v>0</v>
      </c>
      <c r="BB724" s="28">
        <f t="shared" si="510"/>
        <v>0</v>
      </c>
      <c r="BC724" s="28">
        <f t="shared" si="511"/>
        <v>0</v>
      </c>
      <c r="BD724" s="28">
        <f t="shared" si="507"/>
        <v>0</v>
      </c>
      <c r="BE724" s="28">
        <f t="shared" si="512"/>
        <v>0</v>
      </c>
      <c r="BF724" s="28">
        <f t="shared" si="499"/>
        <v>0</v>
      </c>
      <c r="BG724" s="28">
        <f t="shared" si="500"/>
        <v>0</v>
      </c>
      <c r="BI724" s="66">
        <f t="shared" si="513"/>
        <v>0</v>
      </c>
      <c r="BJ724" s="66">
        <f t="shared" si="508"/>
        <v>0</v>
      </c>
      <c r="BK724" s="66">
        <f t="shared" si="514"/>
        <v>0</v>
      </c>
    </row>
    <row r="725" spans="1:63" hidden="1">
      <c r="A725" s="95"/>
      <c r="B725" s="1251"/>
      <c r="C725" s="1251"/>
      <c r="D725" s="1252" t="s">
        <v>516</v>
      </c>
      <c r="E725" s="1252"/>
      <c r="F725" s="1252"/>
      <c r="G725" s="1252"/>
      <c r="H725" s="1252"/>
      <c r="I725" s="1252"/>
      <c r="J725" s="1252"/>
      <c r="K725" s="1252"/>
      <c r="L725" s="1252"/>
      <c r="M725" s="1252"/>
      <c r="N725" s="1252"/>
      <c r="O725" s="1252"/>
      <c r="P725" s="1242"/>
      <c r="Q725" s="1242"/>
      <c r="R725" s="1243"/>
      <c r="S725" s="1242" t="s">
        <v>9</v>
      </c>
      <c r="T725" s="1242"/>
      <c r="U725" s="1244">
        <v>5</v>
      </c>
      <c r="V725" s="1245"/>
      <c r="W725" s="1245"/>
      <c r="X725" s="1245">
        <v>2.5</v>
      </c>
      <c r="Y725" s="1245"/>
      <c r="Z725" s="1245"/>
      <c r="AA725" s="1246"/>
      <c r="AB725" s="1247"/>
      <c r="AC725" s="1244"/>
      <c r="AD725" s="1248">
        <f t="shared" si="501"/>
        <v>0</v>
      </c>
      <c r="AE725" s="1248"/>
      <c r="AF725" s="1248"/>
      <c r="AG725" s="1248">
        <f t="shared" si="509"/>
        <v>0</v>
      </c>
      <c r="AH725" s="1248"/>
      <c r="AI725" s="1248"/>
      <c r="AJ725" s="1248">
        <f t="shared" si="502"/>
        <v>0</v>
      </c>
      <c r="AK725" s="1248"/>
      <c r="AL725" s="1248"/>
      <c r="AM725" s="1249">
        <f t="shared" si="503"/>
        <v>0</v>
      </c>
      <c r="AN725" s="1249"/>
      <c r="AO725" s="1249"/>
      <c r="AP725" s="1249"/>
      <c r="AQ725" s="1250">
        <f t="shared" si="504"/>
        <v>0</v>
      </c>
      <c r="AR725" s="1250"/>
      <c r="AS725" s="1250"/>
      <c r="AT725" s="1250">
        <f t="shared" si="505"/>
        <v>0</v>
      </c>
      <c r="AV725" s="74" t="str">
        <f t="shared" si="498"/>
        <v>DOORS &amp; TRIM</v>
      </c>
      <c r="AW725" s="307"/>
      <c r="AX725" s="99"/>
      <c r="AY725" s="99"/>
      <c r="AZ725" s="305"/>
      <c r="BA725" s="28">
        <f t="shared" si="506"/>
        <v>0</v>
      </c>
      <c r="BB725" s="28">
        <f t="shared" si="510"/>
        <v>0</v>
      </c>
      <c r="BC725" s="28">
        <f t="shared" si="511"/>
        <v>0</v>
      </c>
      <c r="BD725" s="28">
        <f t="shared" si="507"/>
        <v>0</v>
      </c>
      <c r="BE725" s="28">
        <f t="shared" si="512"/>
        <v>0</v>
      </c>
      <c r="BF725" s="28">
        <f t="shared" si="499"/>
        <v>0</v>
      </c>
      <c r="BG725" s="28">
        <f t="shared" si="500"/>
        <v>0</v>
      </c>
      <c r="BI725" s="66">
        <f t="shared" si="513"/>
        <v>0</v>
      </c>
      <c r="BJ725" s="66">
        <f t="shared" si="508"/>
        <v>0</v>
      </c>
      <c r="BK725" s="66">
        <f t="shared" si="514"/>
        <v>0</v>
      </c>
    </row>
    <row r="726" spans="1:63" hidden="1">
      <c r="A726" s="95"/>
      <c r="B726" s="1239"/>
      <c r="C726" s="1240"/>
      <c r="D726" s="1252" t="s">
        <v>608</v>
      </c>
      <c r="E726" s="1252"/>
      <c r="F726" s="1252"/>
      <c r="G726" s="1252"/>
      <c r="H726" s="1252"/>
      <c r="I726" s="1252"/>
      <c r="J726" s="1252"/>
      <c r="K726" s="1252"/>
      <c r="L726" s="1252"/>
      <c r="M726" s="1252"/>
      <c r="N726" s="1252"/>
      <c r="O726" s="1252"/>
      <c r="P726" s="1242"/>
      <c r="Q726" s="1242"/>
      <c r="R726" s="1243"/>
      <c r="S726" s="1242" t="s">
        <v>9</v>
      </c>
      <c r="T726" s="1242" t="s">
        <v>9</v>
      </c>
      <c r="U726" s="1244">
        <v>2.25</v>
      </c>
      <c r="V726" s="1245"/>
      <c r="W726" s="1245"/>
      <c r="X726" s="1245">
        <v>1.25</v>
      </c>
      <c r="Y726" s="1245"/>
      <c r="Z726" s="1245">
        <v>1</v>
      </c>
      <c r="AA726" s="1246"/>
      <c r="AB726" s="1247"/>
      <c r="AC726" s="1244"/>
      <c r="AD726" s="1248">
        <f t="shared" si="501"/>
        <v>0</v>
      </c>
      <c r="AE726" s="1248"/>
      <c r="AF726" s="1248"/>
      <c r="AG726" s="1248">
        <f t="shared" si="509"/>
        <v>0</v>
      </c>
      <c r="AH726" s="1248"/>
      <c r="AI726" s="1248"/>
      <c r="AJ726" s="1248">
        <f t="shared" si="502"/>
        <v>0</v>
      </c>
      <c r="AK726" s="1248"/>
      <c r="AL726" s="1248"/>
      <c r="AM726" s="1249">
        <f t="shared" si="503"/>
        <v>0</v>
      </c>
      <c r="AN726" s="1249"/>
      <c r="AO726" s="1249"/>
      <c r="AP726" s="1249"/>
      <c r="AQ726" s="1250">
        <f t="shared" si="504"/>
        <v>0</v>
      </c>
      <c r="AR726" s="1250"/>
      <c r="AS726" s="1250"/>
      <c r="AT726" s="1250">
        <f t="shared" si="505"/>
        <v>0</v>
      </c>
      <c r="AV726" s="74" t="str">
        <f t="shared" si="498"/>
        <v>DOORS &amp; TRIM</v>
      </c>
      <c r="AW726" s="307"/>
      <c r="AX726" s="99"/>
      <c r="AY726" s="99"/>
      <c r="AZ726" s="305"/>
      <c r="BA726" s="28">
        <f t="shared" si="506"/>
        <v>0</v>
      </c>
      <c r="BB726" s="28">
        <f t="shared" si="510"/>
        <v>0</v>
      </c>
      <c r="BC726" s="28">
        <f t="shared" si="511"/>
        <v>0</v>
      </c>
      <c r="BD726" s="28">
        <f t="shared" si="507"/>
        <v>0</v>
      </c>
      <c r="BE726" s="28">
        <f t="shared" si="512"/>
        <v>0</v>
      </c>
      <c r="BF726" s="28">
        <f t="shared" si="499"/>
        <v>0</v>
      </c>
      <c r="BG726" s="28">
        <f t="shared" si="500"/>
        <v>0</v>
      </c>
      <c r="BI726" s="66">
        <f t="shared" si="513"/>
        <v>0</v>
      </c>
      <c r="BJ726" s="66">
        <f t="shared" si="508"/>
        <v>0</v>
      </c>
      <c r="BK726" s="66">
        <f t="shared" si="514"/>
        <v>0</v>
      </c>
    </row>
    <row r="727" spans="1:63" hidden="1">
      <c r="A727" s="95"/>
      <c r="B727" s="1239"/>
      <c r="C727" s="1240"/>
      <c r="D727" s="1252" t="s">
        <v>301</v>
      </c>
      <c r="E727" s="1252"/>
      <c r="F727" s="1252"/>
      <c r="G727" s="1252"/>
      <c r="H727" s="1252"/>
      <c r="I727" s="1252"/>
      <c r="J727" s="1252"/>
      <c r="K727" s="1252"/>
      <c r="L727" s="1252"/>
      <c r="M727" s="1252"/>
      <c r="N727" s="1252"/>
      <c r="O727" s="1252"/>
      <c r="P727" s="1242"/>
      <c r="Q727" s="1242"/>
      <c r="R727" s="1243"/>
      <c r="S727" s="1242" t="s">
        <v>9</v>
      </c>
      <c r="T727" s="1242" t="s">
        <v>9</v>
      </c>
      <c r="U727" s="1244">
        <v>3.5</v>
      </c>
      <c r="V727" s="1245"/>
      <c r="W727" s="1245"/>
      <c r="X727" s="1245">
        <v>2.25</v>
      </c>
      <c r="Y727" s="1245"/>
      <c r="Z727" s="1245">
        <v>1.75</v>
      </c>
      <c r="AA727" s="1246"/>
      <c r="AB727" s="1247"/>
      <c r="AC727" s="1244"/>
      <c r="AD727" s="1248">
        <f t="shared" si="501"/>
        <v>0</v>
      </c>
      <c r="AE727" s="1248"/>
      <c r="AF727" s="1248"/>
      <c r="AG727" s="1248">
        <f t="shared" si="509"/>
        <v>0</v>
      </c>
      <c r="AH727" s="1248"/>
      <c r="AI727" s="1248"/>
      <c r="AJ727" s="1248">
        <f t="shared" si="502"/>
        <v>0</v>
      </c>
      <c r="AK727" s="1248"/>
      <c r="AL727" s="1248"/>
      <c r="AM727" s="1249">
        <f t="shared" si="503"/>
        <v>0</v>
      </c>
      <c r="AN727" s="1249"/>
      <c r="AO727" s="1249"/>
      <c r="AP727" s="1249"/>
      <c r="AQ727" s="1250">
        <f t="shared" si="504"/>
        <v>0</v>
      </c>
      <c r="AR727" s="1250"/>
      <c r="AS727" s="1250"/>
      <c r="AT727" s="1250">
        <f t="shared" si="505"/>
        <v>0</v>
      </c>
      <c r="AV727" s="74" t="str">
        <f t="shared" si="498"/>
        <v>DOORS &amp; TRIM</v>
      </c>
      <c r="AW727" s="307"/>
      <c r="AX727" s="99"/>
      <c r="AY727" s="99"/>
      <c r="AZ727" s="305"/>
      <c r="BA727" s="28">
        <f t="shared" si="506"/>
        <v>0</v>
      </c>
      <c r="BB727" s="28">
        <f t="shared" si="510"/>
        <v>0</v>
      </c>
      <c r="BC727" s="28">
        <f t="shared" si="511"/>
        <v>0</v>
      </c>
      <c r="BD727" s="28">
        <f t="shared" si="507"/>
        <v>0</v>
      </c>
      <c r="BE727" s="28">
        <f t="shared" si="512"/>
        <v>0</v>
      </c>
      <c r="BF727" s="28">
        <f t="shared" si="499"/>
        <v>0</v>
      </c>
      <c r="BG727" s="28">
        <f t="shared" si="500"/>
        <v>0</v>
      </c>
      <c r="BI727" s="66">
        <f t="shared" si="513"/>
        <v>0</v>
      </c>
      <c r="BJ727" s="66">
        <f t="shared" si="508"/>
        <v>0</v>
      </c>
      <c r="BK727" s="66">
        <f t="shared" si="514"/>
        <v>0</v>
      </c>
    </row>
    <row r="728" spans="1:63" hidden="1">
      <c r="A728" s="95"/>
      <c r="B728" s="1239"/>
      <c r="C728" s="1240"/>
      <c r="D728" s="1252" t="s">
        <v>236</v>
      </c>
      <c r="E728" s="1252"/>
      <c r="F728" s="1252"/>
      <c r="G728" s="1252"/>
      <c r="H728" s="1252"/>
      <c r="I728" s="1252"/>
      <c r="J728" s="1252"/>
      <c r="K728" s="1252"/>
      <c r="L728" s="1252"/>
      <c r="M728" s="1252"/>
      <c r="N728" s="1252"/>
      <c r="O728" s="1252"/>
      <c r="P728" s="1242"/>
      <c r="Q728" s="1242"/>
      <c r="R728" s="1243"/>
      <c r="S728" s="1242" t="s">
        <v>9</v>
      </c>
      <c r="T728" s="1242" t="s">
        <v>9</v>
      </c>
      <c r="U728" s="1244">
        <v>10</v>
      </c>
      <c r="V728" s="1245"/>
      <c r="W728" s="1245"/>
      <c r="X728" s="1245">
        <v>7.5</v>
      </c>
      <c r="Y728" s="1245"/>
      <c r="Z728" s="1245">
        <v>7.5</v>
      </c>
      <c r="AA728" s="1246"/>
      <c r="AB728" s="1247"/>
      <c r="AC728" s="1244"/>
      <c r="AD728" s="1248">
        <f t="shared" si="501"/>
        <v>0</v>
      </c>
      <c r="AE728" s="1248"/>
      <c r="AF728" s="1248"/>
      <c r="AG728" s="1248">
        <f t="shared" si="509"/>
        <v>0</v>
      </c>
      <c r="AH728" s="1248"/>
      <c r="AI728" s="1248"/>
      <c r="AJ728" s="1248">
        <f t="shared" si="502"/>
        <v>0</v>
      </c>
      <c r="AK728" s="1248"/>
      <c r="AL728" s="1248"/>
      <c r="AM728" s="1249">
        <f t="shared" si="503"/>
        <v>0</v>
      </c>
      <c r="AN728" s="1249"/>
      <c r="AO728" s="1249"/>
      <c r="AP728" s="1249"/>
      <c r="AQ728" s="1250">
        <f t="shared" si="504"/>
        <v>0</v>
      </c>
      <c r="AR728" s="1250"/>
      <c r="AS728" s="1250"/>
      <c r="AT728" s="1250">
        <f t="shared" si="505"/>
        <v>0</v>
      </c>
      <c r="AV728" s="74" t="str">
        <f t="shared" si="498"/>
        <v>DOORS &amp; TRIM</v>
      </c>
      <c r="AW728" s="307"/>
      <c r="AX728" s="99"/>
      <c r="AY728" s="99"/>
      <c r="AZ728" s="305"/>
      <c r="BA728" s="28">
        <f t="shared" si="506"/>
        <v>0</v>
      </c>
      <c r="BB728" s="28">
        <f t="shared" si="510"/>
        <v>0</v>
      </c>
      <c r="BC728" s="28">
        <f t="shared" si="511"/>
        <v>0</v>
      </c>
      <c r="BD728" s="28">
        <f t="shared" si="507"/>
        <v>0</v>
      </c>
      <c r="BE728" s="28">
        <f t="shared" si="512"/>
        <v>0</v>
      </c>
      <c r="BF728" s="28">
        <f t="shared" si="499"/>
        <v>0</v>
      </c>
      <c r="BG728" s="28">
        <f t="shared" si="500"/>
        <v>0</v>
      </c>
      <c r="BI728" s="66">
        <f t="shared" si="513"/>
        <v>0</v>
      </c>
      <c r="BJ728" s="66">
        <f t="shared" si="508"/>
        <v>0</v>
      </c>
      <c r="BK728" s="66">
        <f t="shared" si="514"/>
        <v>0</v>
      </c>
    </row>
    <row r="729" spans="1:63" hidden="1">
      <c r="A729" s="95"/>
      <c r="B729" s="1251"/>
      <c r="C729" s="1251"/>
      <c r="D729" s="1252" t="s">
        <v>237</v>
      </c>
      <c r="E729" s="1252"/>
      <c r="F729" s="1252"/>
      <c r="G729" s="1252"/>
      <c r="H729" s="1252"/>
      <c r="I729" s="1252"/>
      <c r="J729" s="1252"/>
      <c r="K729" s="1252"/>
      <c r="L729" s="1252"/>
      <c r="M729" s="1252"/>
      <c r="N729" s="1252"/>
      <c r="O729" s="1252"/>
      <c r="P729" s="1242"/>
      <c r="Q729" s="1242"/>
      <c r="R729" s="1243"/>
      <c r="S729" s="1242" t="s">
        <v>9</v>
      </c>
      <c r="T729" s="1242" t="s">
        <v>9</v>
      </c>
      <c r="U729" s="1244">
        <v>17.5</v>
      </c>
      <c r="V729" s="1245"/>
      <c r="W729" s="1245"/>
      <c r="X729" s="1245">
        <v>12.5</v>
      </c>
      <c r="Y729" s="1245"/>
      <c r="Z729" s="1245">
        <v>12.5</v>
      </c>
      <c r="AA729" s="1246"/>
      <c r="AB729" s="1247"/>
      <c r="AC729" s="1244"/>
      <c r="AD729" s="1248">
        <f t="shared" si="501"/>
        <v>0</v>
      </c>
      <c r="AE729" s="1248"/>
      <c r="AF729" s="1248"/>
      <c r="AG729" s="1248">
        <f t="shared" si="509"/>
        <v>0</v>
      </c>
      <c r="AH729" s="1248"/>
      <c r="AI729" s="1248"/>
      <c r="AJ729" s="1248">
        <f t="shared" si="502"/>
        <v>0</v>
      </c>
      <c r="AK729" s="1248"/>
      <c r="AL729" s="1248"/>
      <c r="AM729" s="1249">
        <f t="shared" si="503"/>
        <v>0</v>
      </c>
      <c r="AN729" s="1249"/>
      <c r="AO729" s="1249"/>
      <c r="AP729" s="1249"/>
      <c r="AQ729" s="1250">
        <f t="shared" si="504"/>
        <v>0</v>
      </c>
      <c r="AR729" s="1250"/>
      <c r="AS729" s="1250"/>
      <c r="AT729" s="1250">
        <f t="shared" si="505"/>
        <v>0</v>
      </c>
      <c r="AV729" s="74" t="str">
        <f t="shared" si="498"/>
        <v>DOORS &amp; TRIM</v>
      </c>
      <c r="AW729" s="307"/>
      <c r="AX729" s="99"/>
      <c r="AY729" s="99"/>
      <c r="AZ729" s="305"/>
      <c r="BA729" s="28">
        <f t="shared" si="506"/>
        <v>0</v>
      </c>
      <c r="BB729" s="28">
        <f t="shared" si="510"/>
        <v>0</v>
      </c>
      <c r="BC729" s="28">
        <f t="shared" si="511"/>
        <v>0</v>
      </c>
      <c r="BD729" s="28">
        <f t="shared" si="507"/>
        <v>0</v>
      </c>
      <c r="BE729" s="28">
        <f t="shared" si="512"/>
        <v>0</v>
      </c>
      <c r="BF729" s="28">
        <f t="shared" si="499"/>
        <v>0</v>
      </c>
      <c r="BG729" s="28">
        <f t="shared" si="500"/>
        <v>0</v>
      </c>
      <c r="BI729" s="66">
        <f t="shared" si="513"/>
        <v>0</v>
      </c>
      <c r="BJ729" s="66">
        <f t="shared" si="508"/>
        <v>0</v>
      </c>
      <c r="BK729" s="66">
        <f t="shared" si="514"/>
        <v>0</v>
      </c>
    </row>
    <row r="730" spans="1:63" hidden="1">
      <c r="A730" s="95"/>
      <c r="B730" s="1251"/>
      <c r="C730" s="1251"/>
      <c r="D730" s="1252" t="s">
        <v>17</v>
      </c>
      <c r="E730" s="1252"/>
      <c r="F730" s="1252"/>
      <c r="G730" s="1252"/>
      <c r="H730" s="1252"/>
      <c r="I730" s="1252"/>
      <c r="J730" s="1252"/>
      <c r="K730" s="1252"/>
      <c r="L730" s="1252"/>
      <c r="M730" s="1252"/>
      <c r="N730" s="1252"/>
      <c r="O730" s="1252"/>
      <c r="P730" s="1242"/>
      <c r="Q730" s="1242"/>
      <c r="R730" s="1243"/>
      <c r="S730" s="1242" t="s">
        <v>0</v>
      </c>
      <c r="T730" s="1242" t="s">
        <v>0</v>
      </c>
      <c r="U730" s="1244">
        <v>250</v>
      </c>
      <c r="V730" s="1245"/>
      <c r="W730" s="1245"/>
      <c r="X730" s="1245">
        <v>300</v>
      </c>
      <c r="Y730" s="1245"/>
      <c r="Z730" s="1245">
        <v>300</v>
      </c>
      <c r="AA730" s="1246"/>
      <c r="AB730" s="1247"/>
      <c r="AC730" s="1244"/>
      <c r="AD730" s="1248">
        <f t="shared" si="501"/>
        <v>0</v>
      </c>
      <c r="AE730" s="1248"/>
      <c r="AF730" s="1248"/>
      <c r="AG730" s="1248">
        <f t="shared" si="509"/>
        <v>0</v>
      </c>
      <c r="AH730" s="1248"/>
      <c r="AI730" s="1248"/>
      <c r="AJ730" s="1248">
        <f t="shared" si="502"/>
        <v>0</v>
      </c>
      <c r="AK730" s="1248"/>
      <c r="AL730" s="1248"/>
      <c r="AM730" s="1249">
        <f t="shared" si="503"/>
        <v>0</v>
      </c>
      <c r="AN730" s="1249"/>
      <c r="AO730" s="1249"/>
      <c r="AP730" s="1249"/>
      <c r="AQ730" s="1250">
        <f t="shared" si="504"/>
        <v>0</v>
      </c>
      <c r="AR730" s="1250"/>
      <c r="AS730" s="1250"/>
      <c r="AT730" s="1250">
        <f t="shared" si="505"/>
        <v>0</v>
      </c>
      <c r="AV730" s="74" t="str">
        <f t="shared" si="498"/>
        <v>DOORS &amp; TRIM</v>
      </c>
      <c r="AW730" s="307"/>
      <c r="AX730" s="99"/>
      <c r="AY730" s="99"/>
      <c r="AZ730" s="305"/>
      <c r="BA730" s="28">
        <f t="shared" si="506"/>
        <v>0</v>
      </c>
      <c r="BB730" s="28">
        <f t="shared" si="510"/>
        <v>0</v>
      </c>
      <c r="BC730" s="28">
        <f t="shared" si="511"/>
        <v>0</v>
      </c>
      <c r="BD730" s="28">
        <f t="shared" si="507"/>
        <v>0</v>
      </c>
      <c r="BE730" s="28">
        <f t="shared" si="512"/>
        <v>0</v>
      </c>
      <c r="BF730" s="28">
        <f t="shared" si="499"/>
        <v>0</v>
      </c>
      <c r="BG730" s="28">
        <f t="shared" si="500"/>
        <v>0</v>
      </c>
      <c r="BI730" s="66">
        <f t="shared" si="513"/>
        <v>0</v>
      </c>
      <c r="BJ730" s="66">
        <f t="shared" si="508"/>
        <v>0</v>
      </c>
      <c r="BK730" s="66">
        <f t="shared" si="514"/>
        <v>0</v>
      </c>
    </row>
    <row r="731" spans="1:63" hidden="1">
      <c r="A731" s="95"/>
      <c r="B731" s="1239"/>
      <c r="C731" s="1240"/>
      <c r="D731" s="1252" t="s">
        <v>270</v>
      </c>
      <c r="E731" s="1252"/>
      <c r="F731" s="1252"/>
      <c r="G731" s="1252"/>
      <c r="H731" s="1252"/>
      <c r="I731" s="1252"/>
      <c r="J731" s="1252"/>
      <c r="K731" s="1252"/>
      <c r="L731" s="1252"/>
      <c r="M731" s="1252"/>
      <c r="N731" s="1252"/>
      <c r="O731" s="1252"/>
      <c r="P731" s="1242"/>
      <c r="Q731" s="1242"/>
      <c r="R731" s="1243"/>
      <c r="S731" s="1242" t="s">
        <v>0</v>
      </c>
      <c r="T731" s="1242" t="s">
        <v>0</v>
      </c>
      <c r="U731" s="1244">
        <v>150</v>
      </c>
      <c r="V731" s="1245"/>
      <c r="W731" s="1245"/>
      <c r="X731" s="1245">
        <v>150</v>
      </c>
      <c r="Y731" s="1245"/>
      <c r="Z731" s="1245">
        <v>125</v>
      </c>
      <c r="AA731" s="1246"/>
      <c r="AB731" s="1247"/>
      <c r="AC731" s="1244"/>
      <c r="AD731" s="1248">
        <f t="shared" si="501"/>
        <v>0</v>
      </c>
      <c r="AE731" s="1248"/>
      <c r="AF731" s="1248"/>
      <c r="AG731" s="1248">
        <f t="shared" si="509"/>
        <v>0</v>
      </c>
      <c r="AH731" s="1248"/>
      <c r="AI731" s="1248"/>
      <c r="AJ731" s="1248">
        <f t="shared" si="502"/>
        <v>0</v>
      </c>
      <c r="AK731" s="1248"/>
      <c r="AL731" s="1248"/>
      <c r="AM731" s="1249">
        <f t="shared" si="503"/>
        <v>0</v>
      </c>
      <c r="AN731" s="1249"/>
      <c r="AO731" s="1249"/>
      <c r="AP731" s="1249"/>
      <c r="AQ731" s="1250">
        <f t="shared" si="504"/>
        <v>0</v>
      </c>
      <c r="AR731" s="1250"/>
      <c r="AS731" s="1250"/>
      <c r="AT731" s="1250">
        <f t="shared" si="505"/>
        <v>0</v>
      </c>
      <c r="AV731" s="74" t="str">
        <f t="shared" si="498"/>
        <v>DOORS &amp; TRIM</v>
      </c>
      <c r="AW731" s="307"/>
      <c r="AX731" s="99"/>
      <c r="AY731" s="99"/>
      <c r="AZ731" s="305"/>
      <c r="BA731" s="28">
        <f t="shared" si="506"/>
        <v>0</v>
      </c>
      <c r="BB731" s="28">
        <f t="shared" si="510"/>
        <v>0</v>
      </c>
      <c r="BC731" s="28">
        <f t="shared" si="511"/>
        <v>0</v>
      </c>
      <c r="BD731" s="28">
        <f t="shared" si="507"/>
        <v>0</v>
      </c>
      <c r="BE731" s="28">
        <f t="shared" si="512"/>
        <v>0</v>
      </c>
      <c r="BF731" s="28">
        <f t="shared" si="499"/>
        <v>0</v>
      </c>
      <c r="BG731" s="28">
        <f t="shared" si="500"/>
        <v>0</v>
      </c>
      <c r="BI731" s="66">
        <f t="shared" si="513"/>
        <v>0</v>
      </c>
      <c r="BJ731" s="66">
        <f t="shared" si="508"/>
        <v>0</v>
      </c>
      <c r="BK731" s="66">
        <f t="shared" si="514"/>
        <v>0</v>
      </c>
    </row>
    <row r="732" spans="1:63" hidden="1">
      <c r="A732" s="95"/>
      <c r="B732" s="1239"/>
      <c r="C732" s="1240"/>
      <c r="D732" s="1252" t="s">
        <v>18</v>
      </c>
      <c r="E732" s="1252"/>
      <c r="F732" s="1252"/>
      <c r="G732" s="1252"/>
      <c r="H732" s="1252"/>
      <c r="I732" s="1252"/>
      <c r="J732" s="1252"/>
      <c r="K732" s="1252"/>
      <c r="L732" s="1252"/>
      <c r="M732" s="1252"/>
      <c r="N732" s="1252"/>
      <c r="O732" s="1252"/>
      <c r="P732" s="1242"/>
      <c r="Q732" s="1242"/>
      <c r="R732" s="1243"/>
      <c r="S732" s="1242" t="s">
        <v>9</v>
      </c>
      <c r="T732" s="1242" t="s">
        <v>9</v>
      </c>
      <c r="U732" s="1244">
        <v>10</v>
      </c>
      <c r="V732" s="1245"/>
      <c r="W732" s="1245"/>
      <c r="X732" s="1245">
        <v>3.5</v>
      </c>
      <c r="Y732" s="1245"/>
      <c r="Z732" s="1245">
        <v>3.5</v>
      </c>
      <c r="AA732" s="1246"/>
      <c r="AB732" s="1247"/>
      <c r="AC732" s="1244"/>
      <c r="AD732" s="1248">
        <f t="shared" si="501"/>
        <v>0</v>
      </c>
      <c r="AE732" s="1248"/>
      <c r="AF732" s="1248"/>
      <c r="AG732" s="1248">
        <f t="shared" si="509"/>
        <v>0</v>
      </c>
      <c r="AH732" s="1248"/>
      <c r="AI732" s="1248"/>
      <c r="AJ732" s="1248">
        <f t="shared" si="502"/>
        <v>0</v>
      </c>
      <c r="AK732" s="1248"/>
      <c r="AL732" s="1248"/>
      <c r="AM732" s="1249">
        <f t="shared" si="503"/>
        <v>0</v>
      </c>
      <c r="AN732" s="1249"/>
      <c r="AO732" s="1249"/>
      <c r="AP732" s="1249"/>
      <c r="AQ732" s="1250">
        <f t="shared" si="504"/>
        <v>0</v>
      </c>
      <c r="AR732" s="1250"/>
      <c r="AS732" s="1250"/>
      <c r="AT732" s="1250">
        <f t="shared" si="505"/>
        <v>0</v>
      </c>
      <c r="AV732" s="74" t="str">
        <f t="shared" si="498"/>
        <v>DOORS &amp; TRIM</v>
      </c>
      <c r="AW732" s="307"/>
      <c r="AX732" s="99"/>
      <c r="AY732" s="99"/>
      <c r="AZ732" s="305"/>
      <c r="BA732" s="28">
        <f t="shared" si="506"/>
        <v>0</v>
      </c>
      <c r="BB732" s="28">
        <f t="shared" si="510"/>
        <v>0</v>
      </c>
      <c r="BC732" s="28">
        <f t="shared" si="511"/>
        <v>0</v>
      </c>
      <c r="BD732" s="28">
        <f t="shared" si="507"/>
        <v>0</v>
      </c>
      <c r="BE732" s="28">
        <f t="shared" si="512"/>
        <v>0</v>
      </c>
      <c r="BF732" s="28">
        <f t="shared" si="499"/>
        <v>0</v>
      </c>
      <c r="BG732" s="28">
        <f t="shared" si="500"/>
        <v>0</v>
      </c>
      <c r="BI732" s="66">
        <f t="shared" si="513"/>
        <v>0</v>
      </c>
      <c r="BJ732" s="66">
        <f t="shared" si="508"/>
        <v>0</v>
      </c>
      <c r="BK732" s="66">
        <f t="shared" si="514"/>
        <v>0</v>
      </c>
    </row>
    <row r="733" spans="1:63" hidden="1">
      <c r="A733" s="95"/>
      <c r="B733" s="1239"/>
      <c r="C733" s="1240"/>
      <c r="D733" s="1252" t="s">
        <v>513</v>
      </c>
      <c r="E733" s="1252"/>
      <c r="F733" s="1252"/>
      <c r="G733" s="1252"/>
      <c r="H733" s="1252"/>
      <c r="I733" s="1252"/>
      <c r="J733" s="1252"/>
      <c r="K733" s="1252"/>
      <c r="L733" s="1252"/>
      <c r="M733" s="1252"/>
      <c r="N733" s="1252"/>
      <c r="O733" s="1252"/>
      <c r="P733" s="1242"/>
      <c r="Q733" s="1242"/>
      <c r="R733" s="1243"/>
      <c r="S733" s="1242" t="s">
        <v>9</v>
      </c>
      <c r="T733" s="1242"/>
      <c r="U733" s="1244">
        <v>125</v>
      </c>
      <c r="V733" s="1245"/>
      <c r="W733" s="1245"/>
      <c r="X733" s="1245">
        <v>350</v>
      </c>
      <c r="Y733" s="1245"/>
      <c r="Z733" s="1245"/>
      <c r="AA733" s="1246"/>
      <c r="AB733" s="1247"/>
      <c r="AC733" s="1244"/>
      <c r="AD733" s="1248">
        <f t="shared" si="501"/>
        <v>0</v>
      </c>
      <c r="AE733" s="1248"/>
      <c r="AF733" s="1248"/>
      <c r="AG733" s="1248">
        <f t="shared" si="509"/>
        <v>0</v>
      </c>
      <c r="AH733" s="1248"/>
      <c r="AI733" s="1248"/>
      <c r="AJ733" s="1248">
        <f t="shared" si="502"/>
        <v>0</v>
      </c>
      <c r="AK733" s="1248"/>
      <c r="AL733" s="1248"/>
      <c r="AM733" s="1249">
        <f t="shared" si="503"/>
        <v>0</v>
      </c>
      <c r="AN733" s="1249"/>
      <c r="AO733" s="1249"/>
      <c r="AP733" s="1249"/>
      <c r="AQ733" s="1250">
        <f t="shared" si="504"/>
        <v>0</v>
      </c>
      <c r="AR733" s="1250"/>
      <c r="AS733" s="1250"/>
      <c r="AT733" s="1250">
        <f t="shared" si="505"/>
        <v>0</v>
      </c>
      <c r="AV733" s="74" t="str">
        <f t="shared" si="498"/>
        <v>DOORS &amp; TRIM</v>
      </c>
      <c r="AW733" s="307"/>
      <c r="AX733" s="99"/>
      <c r="AY733" s="99"/>
      <c r="AZ733" s="305"/>
      <c r="BA733" s="28">
        <f t="shared" si="506"/>
        <v>0</v>
      </c>
      <c r="BB733" s="28">
        <f t="shared" si="510"/>
        <v>0</v>
      </c>
      <c r="BC733" s="28">
        <f t="shared" si="511"/>
        <v>0</v>
      </c>
      <c r="BD733" s="28">
        <f t="shared" si="507"/>
        <v>0</v>
      </c>
      <c r="BE733" s="28">
        <f t="shared" si="512"/>
        <v>0</v>
      </c>
      <c r="BF733" s="28">
        <f t="shared" si="499"/>
        <v>0</v>
      </c>
      <c r="BG733" s="28">
        <f t="shared" si="500"/>
        <v>0</v>
      </c>
      <c r="BI733" s="66">
        <f t="shared" si="513"/>
        <v>0</v>
      </c>
      <c r="BJ733" s="66">
        <f t="shared" si="508"/>
        <v>0</v>
      </c>
      <c r="BK733" s="66">
        <f t="shared" si="514"/>
        <v>0</v>
      </c>
    </row>
    <row r="734" spans="1:63" hidden="1">
      <c r="A734" s="95"/>
      <c r="B734" s="1251"/>
      <c r="C734" s="1251"/>
      <c r="D734" s="1252" t="s">
        <v>271</v>
      </c>
      <c r="E734" s="1252"/>
      <c r="F734" s="1252"/>
      <c r="G734" s="1252"/>
      <c r="H734" s="1252"/>
      <c r="I734" s="1252"/>
      <c r="J734" s="1252"/>
      <c r="K734" s="1252"/>
      <c r="L734" s="1252"/>
      <c r="M734" s="1252"/>
      <c r="N734" s="1252"/>
      <c r="O734" s="1252"/>
      <c r="P734" s="1242"/>
      <c r="Q734" s="1242"/>
      <c r="R734" s="1243"/>
      <c r="S734" s="1242" t="s">
        <v>9</v>
      </c>
      <c r="T734" s="1242" t="s">
        <v>9</v>
      </c>
      <c r="U734" s="1244">
        <v>10</v>
      </c>
      <c r="V734" s="1245"/>
      <c r="W734" s="1245"/>
      <c r="X734" s="1245">
        <v>4</v>
      </c>
      <c r="Y734" s="1245"/>
      <c r="Z734" s="1245">
        <v>4</v>
      </c>
      <c r="AA734" s="1246"/>
      <c r="AB734" s="1247"/>
      <c r="AC734" s="1244"/>
      <c r="AD734" s="1248">
        <f t="shared" si="501"/>
        <v>0</v>
      </c>
      <c r="AE734" s="1248"/>
      <c r="AF734" s="1248"/>
      <c r="AG734" s="1248">
        <f t="shared" si="509"/>
        <v>0</v>
      </c>
      <c r="AH734" s="1248"/>
      <c r="AI734" s="1248"/>
      <c r="AJ734" s="1248">
        <f t="shared" si="502"/>
        <v>0</v>
      </c>
      <c r="AK734" s="1248"/>
      <c r="AL734" s="1248"/>
      <c r="AM734" s="1249">
        <f t="shared" si="503"/>
        <v>0</v>
      </c>
      <c r="AN734" s="1249"/>
      <c r="AO734" s="1249"/>
      <c r="AP734" s="1249"/>
      <c r="AQ734" s="1250">
        <f t="shared" si="504"/>
        <v>0</v>
      </c>
      <c r="AR734" s="1250"/>
      <c r="AS734" s="1250"/>
      <c r="AT734" s="1250">
        <f t="shared" si="505"/>
        <v>0</v>
      </c>
      <c r="AV734" s="74" t="str">
        <f t="shared" si="498"/>
        <v>DOORS &amp; TRIM</v>
      </c>
      <c r="AW734" s="307"/>
      <c r="AX734" s="99"/>
      <c r="AY734" s="99"/>
      <c r="AZ734" s="305"/>
      <c r="BA734" s="28">
        <f t="shared" si="506"/>
        <v>0</v>
      </c>
      <c r="BB734" s="28">
        <f t="shared" si="510"/>
        <v>0</v>
      </c>
      <c r="BC734" s="28">
        <f t="shared" si="511"/>
        <v>0</v>
      </c>
      <c r="BD734" s="28">
        <f t="shared" si="507"/>
        <v>0</v>
      </c>
      <c r="BE734" s="28">
        <f t="shared" si="512"/>
        <v>0</v>
      </c>
      <c r="BF734" s="28">
        <f t="shared" si="499"/>
        <v>0</v>
      </c>
      <c r="BG734" s="28">
        <f t="shared" si="500"/>
        <v>0</v>
      </c>
      <c r="BI734" s="66">
        <f t="shared" si="513"/>
        <v>0</v>
      </c>
      <c r="BJ734" s="66">
        <f t="shared" si="508"/>
        <v>0</v>
      </c>
      <c r="BK734" s="66">
        <f t="shared" si="514"/>
        <v>0</v>
      </c>
    </row>
    <row r="735" spans="1:63" hidden="1">
      <c r="A735" s="95"/>
      <c r="B735" s="1251"/>
      <c r="C735" s="1251"/>
      <c r="D735" s="1252" t="s">
        <v>272</v>
      </c>
      <c r="E735" s="1252"/>
      <c r="F735" s="1252"/>
      <c r="G735" s="1252"/>
      <c r="H735" s="1252"/>
      <c r="I735" s="1252"/>
      <c r="J735" s="1252"/>
      <c r="K735" s="1252"/>
      <c r="L735" s="1252"/>
      <c r="M735" s="1252"/>
      <c r="N735" s="1252"/>
      <c r="O735" s="1252"/>
      <c r="P735" s="1242"/>
      <c r="Q735" s="1242"/>
      <c r="R735" s="1243"/>
      <c r="S735" s="1242" t="s">
        <v>9</v>
      </c>
      <c r="T735" s="1242" t="s">
        <v>9</v>
      </c>
      <c r="U735" s="1244">
        <v>20</v>
      </c>
      <c r="V735" s="1245"/>
      <c r="W735" s="1245"/>
      <c r="X735" s="1245">
        <v>10</v>
      </c>
      <c r="Y735" s="1245"/>
      <c r="Z735" s="1245">
        <v>4</v>
      </c>
      <c r="AA735" s="1246"/>
      <c r="AB735" s="1247"/>
      <c r="AC735" s="1244"/>
      <c r="AD735" s="1248">
        <f t="shared" si="501"/>
        <v>0</v>
      </c>
      <c r="AE735" s="1248"/>
      <c r="AF735" s="1248"/>
      <c r="AG735" s="1248">
        <f t="shared" si="509"/>
        <v>0</v>
      </c>
      <c r="AH735" s="1248"/>
      <c r="AI735" s="1248"/>
      <c r="AJ735" s="1248">
        <f t="shared" si="502"/>
        <v>0</v>
      </c>
      <c r="AK735" s="1248"/>
      <c r="AL735" s="1248"/>
      <c r="AM735" s="1249">
        <f t="shared" si="503"/>
        <v>0</v>
      </c>
      <c r="AN735" s="1249"/>
      <c r="AO735" s="1249"/>
      <c r="AP735" s="1249"/>
      <c r="AQ735" s="1250">
        <f t="shared" si="504"/>
        <v>0</v>
      </c>
      <c r="AR735" s="1250"/>
      <c r="AS735" s="1250"/>
      <c r="AT735" s="1250">
        <f t="shared" si="505"/>
        <v>0</v>
      </c>
      <c r="AV735" s="74" t="str">
        <f t="shared" si="498"/>
        <v>DOORS &amp; TRIM</v>
      </c>
      <c r="AW735" s="307"/>
      <c r="AX735" s="99"/>
      <c r="AY735" s="99"/>
      <c r="AZ735" s="305"/>
      <c r="BA735" s="28">
        <f t="shared" si="506"/>
        <v>0</v>
      </c>
      <c r="BB735" s="28">
        <f t="shared" si="510"/>
        <v>0</v>
      </c>
      <c r="BC735" s="28">
        <f t="shared" si="511"/>
        <v>0</v>
      </c>
      <c r="BD735" s="28">
        <f t="shared" si="507"/>
        <v>0</v>
      </c>
      <c r="BE735" s="28">
        <f t="shared" si="512"/>
        <v>0</v>
      </c>
      <c r="BF735" s="28">
        <f t="shared" si="499"/>
        <v>0</v>
      </c>
      <c r="BG735" s="28">
        <f t="shared" si="500"/>
        <v>0</v>
      </c>
      <c r="BI735" s="66">
        <f t="shared" si="513"/>
        <v>0</v>
      </c>
      <c r="BJ735" s="66">
        <f t="shared" si="508"/>
        <v>0</v>
      </c>
      <c r="BK735" s="66">
        <f t="shared" si="514"/>
        <v>0</v>
      </c>
    </row>
    <row r="736" spans="1:63" hidden="1">
      <c r="A736" s="95"/>
      <c r="B736" s="1239"/>
      <c r="C736" s="1240"/>
      <c r="D736" s="1252" t="s">
        <v>235</v>
      </c>
      <c r="E736" s="1252"/>
      <c r="F736" s="1252"/>
      <c r="G736" s="1252"/>
      <c r="H736" s="1252"/>
      <c r="I736" s="1252"/>
      <c r="J736" s="1252"/>
      <c r="K736" s="1252"/>
      <c r="L736" s="1252"/>
      <c r="M736" s="1252"/>
      <c r="N736" s="1252"/>
      <c r="O736" s="1252"/>
      <c r="P736" s="1242"/>
      <c r="Q736" s="1242"/>
      <c r="R736" s="1243"/>
      <c r="S736" s="1242" t="s">
        <v>9</v>
      </c>
      <c r="T736" s="1242" t="s">
        <v>9</v>
      </c>
      <c r="U736" s="1244">
        <v>25</v>
      </c>
      <c r="V736" s="1245"/>
      <c r="W736" s="1245"/>
      <c r="X736" s="1245">
        <v>30</v>
      </c>
      <c r="Y736" s="1245"/>
      <c r="Z736" s="1245">
        <v>21</v>
      </c>
      <c r="AA736" s="1246"/>
      <c r="AB736" s="1247"/>
      <c r="AC736" s="1244"/>
      <c r="AD736" s="1248">
        <f t="shared" si="501"/>
        <v>0</v>
      </c>
      <c r="AE736" s="1248"/>
      <c r="AF736" s="1248"/>
      <c r="AG736" s="1248">
        <f t="shared" si="509"/>
        <v>0</v>
      </c>
      <c r="AH736" s="1248"/>
      <c r="AI736" s="1248"/>
      <c r="AJ736" s="1248">
        <f t="shared" si="502"/>
        <v>0</v>
      </c>
      <c r="AK736" s="1248"/>
      <c r="AL736" s="1248"/>
      <c r="AM736" s="1249">
        <f t="shared" si="503"/>
        <v>0</v>
      </c>
      <c r="AN736" s="1249"/>
      <c r="AO736" s="1249"/>
      <c r="AP736" s="1249"/>
      <c r="AQ736" s="1250">
        <f t="shared" si="504"/>
        <v>0</v>
      </c>
      <c r="AR736" s="1250"/>
      <c r="AS736" s="1250"/>
      <c r="AT736" s="1250">
        <f t="shared" si="505"/>
        <v>0</v>
      </c>
      <c r="AV736" s="74" t="str">
        <f t="shared" si="498"/>
        <v>DOORS &amp; TRIM</v>
      </c>
      <c r="AW736" s="307"/>
      <c r="AX736" s="99"/>
      <c r="AY736" s="99"/>
      <c r="AZ736" s="305"/>
      <c r="BA736" s="28">
        <f t="shared" si="506"/>
        <v>0</v>
      </c>
      <c r="BB736" s="28">
        <f t="shared" si="510"/>
        <v>0</v>
      </c>
      <c r="BC736" s="28">
        <f t="shared" si="511"/>
        <v>0</v>
      </c>
      <c r="BD736" s="28">
        <f t="shared" si="507"/>
        <v>0</v>
      </c>
      <c r="BE736" s="28">
        <f>SUM(BA736:BC736)</f>
        <v>0</v>
      </c>
      <c r="BF736" s="28">
        <f t="shared" si="499"/>
        <v>0</v>
      </c>
      <c r="BG736" s="28">
        <f t="shared" si="500"/>
        <v>0</v>
      </c>
      <c r="BI736" s="66">
        <f t="shared" si="513"/>
        <v>0</v>
      </c>
      <c r="BJ736" s="66">
        <f t="shared" si="508"/>
        <v>0</v>
      </c>
      <c r="BK736" s="66">
        <f t="shared" si="514"/>
        <v>0</v>
      </c>
    </row>
    <row r="737" spans="1:63" hidden="1">
      <c r="A737" s="95"/>
      <c r="B737" s="1239"/>
      <c r="C737" s="1240"/>
      <c r="D737" s="1252"/>
      <c r="E737" s="1252"/>
      <c r="F737" s="1252"/>
      <c r="G737" s="1252"/>
      <c r="H737" s="1252"/>
      <c r="I737" s="1252"/>
      <c r="J737" s="1252"/>
      <c r="K737" s="1252"/>
      <c r="L737" s="1252"/>
      <c r="M737" s="1252"/>
      <c r="N737" s="1252"/>
      <c r="O737" s="1252"/>
      <c r="P737" s="1242"/>
      <c r="Q737" s="1242"/>
      <c r="R737" s="1243"/>
      <c r="S737" s="1242"/>
      <c r="T737" s="1242"/>
      <c r="U737" s="1244"/>
      <c r="V737" s="1245"/>
      <c r="W737" s="1245"/>
      <c r="X737" s="1245"/>
      <c r="Y737" s="1245"/>
      <c r="Z737" s="1245"/>
      <c r="AA737" s="1246"/>
      <c r="AB737" s="1247"/>
      <c r="AC737" s="1244"/>
      <c r="AD737" s="1248">
        <f t="shared" si="501"/>
        <v>0</v>
      </c>
      <c r="AE737" s="1248"/>
      <c r="AF737" s="1248"/>
      <c r="AG737" s="1248">
        <f t="shared" si="509"/>
        <v>0</v>
      </c>
      <c r="AH737" s="1248"/>
      <c r="AI737" s="1248"/>
      <c r="AJ737" s="1248">
        <f t="shared" si="502"/>
        <v>0</v>
      </c>
      <c r="AK737" s="1248"/>
      <c r="AL737" s="1248"/>
      <c r="AM737" s="1249">
        <f t="shared" si="503"/>
        <v>0</v>
      </c>
      <c r="AN737" s="1249"/>
      <c r="AO737" s="1249"/>
      <c r="AP737" s="1249"/>
      <c r="AQ737" s="1250">
        <f t="shared" si="504"/>
        <v>0</v>
      </c>
      <c r="AR737" s="1250"/>
      <c r="AS737" s="1250"/>
      <c r="AT737" s="1250">
        <f t="shared" si="505"/>
        <v>0</v>
      </c>
      <c r="AV737" s="74" t="str">
        <f t="shared" si="498"/>
        <v>DOORS &amp; TRIM</v>
      </c>
      <c r="AW737" s="307"/>
      <c r="AX737" s="99"/>
      <c r="AY737" s="99"/>
      <c r="AZ737" s="305"/>
      <c r="BA737" s="28">
        <f t="shared" si="506"/>
        <v>0</v>
      </c>
      <c r="BB737" s="28">
        <f t="shared" si="510"/>
        <v>0</v>
      </c>
      <c r="BC737" s="28">
        <f t="shared" si="511"/>
        <v>0</v>
      </c>
      <c r="BD737" s="28">
        <f t="shared" si="507"/>
        <v>0</v>
      </c>
      <c r="BE737" s="28">
        <f>SUM(BA737:BC737)</f>
        <v>0</v>
      </c>
      <c r="BF737" s="28">
        <f t="shared" si="499"/>
        <v>0</v>
      </c>
      <c r="BG737" s="28">
        <f t="shared" si="500"/>
        <v>0</v>
      </c>
      <c r="BI737" s="66">
        <f t="shared" si="513"/>
        <v>0</v>
      </c>
      <c r="BJ737" s="66">
        <f t="shared" si="508"/>
        <v>0</v>
      </c>
      <c r="BK737" s="66">
        <f t="shared" si="514"/>
        <v>0</v>
      </c>
    </row>
    <row r="738" spans="1:63" hidden="1">
      <c r="A738" s="95"/>
      <c r="B738" s="1239"/>
      <c r="C738" s="1240"/>
      <c r="D738" s="1252"/>
      <c r="E738" s="1252"/>
      <c r="F738" s="1252"/>
      <c r="G738" s="1252"/>
      <c r="H738" s="1252"/>
      <c r="I738" s="1252"/>
      <c r="J738" s="1252"/>
      <c r="K738" s="1252"/>
      <c r="L738" s="1252"/>
      <c r="M738" s="1252"/>
      <c r="N738" s="1252"/>
      <c r="O738" s="1252"/>
      <c r="P738" s="1242"/>
      <c r="Q738" s="1242"/>
      <c r="R738" s="1243"/>
      <c r="S738" s="1242"/>
      <c r="T738" s="1242"/>
      <c r="U738" s="1244"/>
      <c r="V738" s="1245"/>
      <c r="W738" s="1245"/>
      <c r="X738" s="1245"/>
      <c r="Y738" s="1245"/>
      <c r="Z738" s="1245"/>
      <c r="AA738" s="1246"/>
      <c r="AB738" s="1247"/>
      <c r="AC738" s="1244"/>
      <c r="AD738" s="1248">
        <f t="shared" ref="AD738:AD757" si="515">((P738*U738)-AM738)</f>
        <v>0</v>
      </c>
      <c r="AE738" s="1248"/>
      <c r="AF738" s="1248"/>
      <c r="AG738" s="1248">
        <f t="shared" si="509"/>
        <v>0</v>
      </c>
      <c r="AH738" s="1248"/>
      <c r="AI738" s="1248"/>
      <c r="AJ738" s="1248">
        <f t="shared" ref="AJ738:AJ757" si="516">P738*AA738</f>
        <v>0</v>
      </c>
      <c r="AK738" s="1248"/>
      <c r="AL738" s="1248"/>
      <c r="AM738" s="1249">
        <f t="shared" si="503"/>
        <v>0</v>
      </c>
      <c r="AN738" s="1249"/>
      <c r="AO738" s="1249"/>
      <c r="AP738" s="1249"/>
      <c r="AQ738" s="1250">
        <f t="shared" ref="AQ738:AQ757" si="517">SUM(AD738:AL738)</f>
        <v>0</v>
      </c>
      <c r="AR738" s="1250"/>
      <c r="AS738" s="1250"/>
      <c r="AT738" s="1250">
        <f t="shared" ref="AT738:AT757" si="518">SUM(AD738:AL738)</f>
        <v>0</v>
      </c>
      <c r="AV738" s="74" t="str">
        <f t="shared" si="498"/>
        <v>DOORS &amp; TRIM</v>
      </c>
      <c r="AW738" s="307"/>
      <c r="AX738" s="99"/>
      <c r="AY738" s="99"/>
      <c r="AZ738" s="305"/>
      <c r="BA738" s="28">
        <f t="shared" ref="BA738:BA757" si="519">AD738</f>
        <v>0</v>
      </c>
      <c r="BB738" s="28">
        <f>AG738</f>
        <v>0</v>
      </c>
      <c r="BC738" s="28">
        <f>AJ738</f>
        <v>0</v>
      </c>
      <c r="BD738" s="28">
        <f t="shared" ref="BD738:BD757" si="520">IF(B738="x",1,0)</f>
        <v>0</v>
      </c>
      <c r="BE738" s="28">
        <f>SUM(BA738:BC738)</f>
        <v>0</v>
      </c>
      <c r="BF738" s="28">
        <f t="shared" ref="BF738:BF757" si="521">AQ738</f>
        <v>0</v>
      </c>
      <c r="BG738" s="28">
        <f t="shared" ref="BG738:BG757" si="522">AM738</f>
        <v>0</v>
      </c>
      <c r="BI738" s="66">
        <f>AD738</f>
        <v>0</v>
      </c>
      <c r="BJ738" s="66">
        <f t="shared" ref="BJ738:BJ757" si="523">AM738</f>
        <v>0</v>
      </c>
      <c r="BK738" s="66">
        <f>BJ738+BI738</f>
        <v>0</v>
      </c>
    </row>
    <row r="739" spans="1:63" hidden="1">
      <c r="A739" s="95"/>
      <c r="B739" s="1251"/>
      <c r="C739" s="1251"/>
      <c r="D739" s="1252"/>
      <c r="E739" s="1252"/>
      <c r="F739" s="1252"/>
      <c r="G739" s="1252"/>
      <c r="H739" s="1252"/>
      <c r="I739" s="1252"/>
      <c r="J739" s="1252"/>
      <c r="K739" s="1252"/>
      <c r="L739" s="1252"/>
      <c r="M739" s="1252"/>
      <c r="N739" s="1252"/>
      <c r="O739" s="1252"/>
      <c r="P739" s="1242"/>
      <c r="Q739" s="1242"/>
      <c r="R739" s="1243"/>
      <c r="S739" s="1242"/>
      <c r="T739" s="1242"/>
      <c r="U739" s="1244"/>
      <c r="V739" s="1245"/>
      <c r="W739" s="1245"/>
      <c r="X739" s="1245"/>
      <c r="Y739" s="1245"/>
      <c r="Z739" s="1245"/>
      <c r="AA739" s="1246"/>
      <c r="AB739" s="1247"/>
      <c r="AC739" s="1244"/>
      <c r="AD739" s="1248">
        <f t="shared" si="515"/>
        <v>0</v>
      </c>
      <c r="AE739" s="1248"/>
      <c r="AF739" s="1248"/>
      <c r="AG739" s="1248">
        <f t="shared" si="509"/>
        <v>0</v>
      </c>
      <c r="AH739" s="1248"/>
      <c r="AI739" s="1248"/>
      <c r="AJ739" s="1248">
        <f t="shared" si="516"/>
        <v>0</v>
      </c>
      <c r="AK739" s="1248"/>
      <c r="AL739" s="1248"/>
      <c r="AM739" s="1249">
        <f t="shared" si="503"/>
        <v>0</v>
      </c>
      <c r="AN739" s="1249"/>
      <c r="AO739" s="1249"/>
      <c r="AP739" s="1249"/>
      <c r="AQ739" s="1250">
        <f t="shared" si="517"/>
        <v>0</v>
      </c>
      <c r="AR739" s="1250"/>
      <c r="AS739" s="1250"/>
      <c r="AT739" s="1250">
        <f t="shared" si="518"/>
        <v>0</v>
      </c>
      <c r="AV739" s="74" t="str">
        <f t="shared" si="498"/>
        <v>DOORS &amp; TRIM</v>
      </c>
      <c r="AW739" s="307"/>
      <c r="AX739" s="99"/>
      <c r="AY739" s="99"/>
      <c r="AZ739" s="305"/>
      <c r="BA739" s="28">
        <f t="shared" si="519"/>
        <v>0</v>
      </c>
      <c r="BB739" s="28">
        <f t="shared" ref="BB739:BB757" si="524">AG739</f>
        <v>0</v>
      </c>
      <c r="BC739" s="28">
        <f t="shared" ref="BC739:BC757" si="525">AJ739</f>
        <v>0</v>
      </c>
      <c r="BD739" s="28">
        <f t="shared" si="520"/>
        <v>0</v>
      </c>
      <c r="BE739" s="28">
        <f t="shared" ref="BE739:BE755" si="526">SUM(BA739:BC739)</f>
        <v>0</v>
      </c>
      <c r="BF739" s="28">
        <f t="shared" si="521"/>
        <v>0</v>
      </c>
      <c r="BG739" s="28">
        <f t="shared" si="522"/>
        <v>0</v>
      </c>
      <c r="BI739" s="66">
        <f t="shared" ref="BI739:BI757" si="527">AD739</f>
        <v>0</v>
      </c>
      <c r="BJ739" s="66">
        <f t="shared" si="523"/>
        <v>0</v>
      </c>
      <c r="BK739" s="66">
        <f t="shared" ref="BK739:BK757" si="528">BJ739+BI739</f>
        <v>0</v>
      </c>
    </row>
    <row r="740" spans="1:63" hidden="1">
      <c r="A740" s="95"/>
      <c r="B740" s="1251"/>
      <c r="C740" s="1251"/>
      <c r="D740" s="1252"/>
      <c r="E740" s="1252"/>
      <c r="F740" s="1252"/>
      <c r="G740" s="1252"/>
      <c r="H740" s="1252"/>
      <c r="I740" s="1252"/>
      <c r="J740" s="1252"/>
      <c r="K740" s="1252"/>
      <c r="L740" s="1252"/>
      <c r="M740" s="1252"/>
      <c r="N740" s="1252"/>
      <c r="O740" s="1252"/>
      <c r="P740" s="1242"/>
      <c r="Q740" s="1242"/>
      <c r="R740" s="1243"/>
      <c r="S740" s="1242"/>
      <c r="T740" s="1242"/>
      <c r="U740" s="1244"/>
      <c r="V740" s="1245"/>
      <c r="W740" s="1245"/>
      <c r="X740" s="1245"/>
      <c r="Y740" s="1245"/>
      <c r="Z740" s="1245"/>
      <c r="AA740" s="1246"/>
      <c r="AB740" s="1247"/>
      <c r="AC740" s="1244"/>
      <c r="AD740" s="1248">
        <f t="shared" si="515"/>
        <v>0</v>
      </c>
      <c r="AE740" s="1248"/>
      <c r="AF740" s="1248"/>
      <c r="AG740" s="1248">
        <f t="shared" si="509"/>
        <v>0</v>
      </c>
      <c r="AH740" s="1248"/>
      <c r="AI740" s="1248"/>
      <c r="AJ740" s="1248">
        <f t="shared" si="516"/>
        <v>0</v>
      </c>
      <c r="AK740" s="1248"/>
      <c r="AL740" s="1248"/>
      <c r="AM740" s="1249">
        <f t="shared" si="503"/>
        <v>0</v>
      </c>
      <c r="AN740" s="1249"/>
      <c r="AO740" s="1249"/>
      <c r="AP740" s="1249"/>
      <c r="AQ740" s="1250">
        <f t="shared" si="517"/>
        <v>0</v>
      </c>
      <c r="AR740" s="1250"/>
      <c r="AS740" s="1250"/>
      <c r="AT740" s="1250">
        <f t="shared" si="518"/>
        <v>0</v>
      </c>
      <c r="AV740" s="74" t="str">
        <f t="shared" si="498"/>
        <v>DOORS &amp; TRIM</v>
      </c>
      <c r="AW740" s="307"/>
      <c r="AX740" s="99"/>
      <c r="AY740" s="99"/>
      <c r="AZ740" s="305"/>
      <c r="BA740" s="28">
        <f t="shared" si="519"/>
        <v>0</v>
      </c>
      <c r="BB740" s="28">
        <f t="shared" si="524"/>
        <v>0</v>
      </c>
      <c r="BC740" s="28">
        <f t="shared" si="525"/>
        <v>0</v>
      </c>
      <c r="BD740" s="28">
        <f t="shared" si="520"/>
        <v>0</v>
      </c>
      <c r="BE740" s="28">
        <f t="shared" si="526"/>
        <v>0</v>
      </c>
      <c r="BF740" s="28">
        <f t="shared" si="521"/>
        <v>0</v>
      </c>
      <c r="BG740" s="28">
        <f t="shared" si="522"/>
        <v>0</v>
      </c>
      <c r="BI740" s="66">
        <f t="shared" si="527"/>
        <v>0</v>
      </c>
      <c r="BJ740" s="66">
        <f t="shared" si="523"/>
        <v>0</v>
      </c>
      <c r="BK740" s="66">
        <f t="shared" si="528"/>
        <v>0</v>
      </c>
    </row>
    <row r="741" spans="1:63" hidden="1">
      <c r="A741" s="95"/>
      <c r="B741" s="1239"/>
      <c r="C741" s="1240"/>
      <c r="D741" s="1252"/>
      <c r="E741" s="1252"/>
      <c r="F741" s="1252"/>
      <c r="G741" s="1252"/>
      <c r="H741" s="1252"/>
      <c r="I741" s="1252"/>
      <c r="J741" s="1252"/>
      <c r="K741" s="1252"/>
      <c r="L741" s="1252"/>
      <c r="M741" s="1252"/>
      <c r="N741" s="1252"/>
      <c r="O741" s="1252"/>
      <c r="P741" s="1242"/>
      <c r="Q741" s="1242"/>
      <c r="R741" s="1243"/>
      <c r="S741" s="1242"/>
      <c r="T741" s="1242"/>
      <c r="U741" s="1244"/>
      <c r="V741" s="1245"/>
      <c r="W741" s="1245"/>
      <c r="X741" s="1245"/>
      <c r="Y741" s="1245"/>
      <c r="Z741" s="1245"/>
      <c r="AA741" s="1246"/>
      <c r="AB741" s="1247"/>
      <c r="AC741" s="1244"/>
      <c r="AD741" s="1248">
        <f t="shared" si="515"/>
        <v>0</v>
      </c>
      <c r="AE741" s="1248"/>
      <c r="AF741" s="1248"/>
      <c r="AG741" s="1248">
        <f t="shared" si="509"/>
        <v>0</v>
      </c>
      <c r="AH741" s="1248"/>
      <c r="AI741" s="1248"/>
      <c r="AJ741" s="1248">
        <f t="shared" si="516"/>
        <v>0</v>
      </c>
      <c r="AK741" s="1248"/>
      <c r="AL741" s="1248"/>
      <c r="AM741" s="1249">
        <f t="shared" si="503"/>
        <v>0</v>
      </c>
      <c r="AN741" s="1249"/>
      <c r="AO741" s="1249"/>
      <c r="AP741" s="1249"/>
      <c r="AQ741" s="1250">
        <f t="shared" si="517"/>
        <v>0</v>
      </c>
      <c r="AR741" s="1250"/>
      <c r="AS741" s="1250"/>
      <c r="AT741" s="1250">
        <f t="shared" si="518"/>
        <v>0</v>
      </c>
      <c r="AV741" s="74" t="str">
        <f t="shared" si="498"/>
        <v>DOORS &amp; TRIM</v>
      </c>
      <c r="AW741" s="307"/>
      <c r="AX741" s="99"/>
      <c r="AY741" s="99"/>
      <c r="AZ741" s="305"/>
      <c r="BA741" s="28">
        <f t="shared" si="519"/>
        <v>0</v>
      </c>
      <c r="BB741" s="28">
        <f t="shared" si="524"/>
        <v>0</v>
      </c>
      <c r="BC741" s="28">
        <f t="shared" si="525"/>
        <v>0</v>
      </c>
      <c r="BD741" s="28">
        <f t="shared" si="520"/>
        <v>0</v>
      </c>
      <c r="BE741" s="28">
        <f t="shared" si="526"/>
        <v>0</v>
      </c>
      <c r="BF741" s="28">
        <f t="shared" si="521"/>
        <v>0</v>
      </c>
      <c r="BG741" s="28">
        <f t="shared" si="522"/>
        <v>0</v>
      </c>
      <c r="BI741" s="66">
        <f t="shared" si="527"/>
        <v>0</v>
      </c>
      <c r="BJ741" s="66">
        <f t="shared" si="523"/>
        <v>0</v>
      </c>
      <c r="BK741" s="66">
        <f t="shared" si="528"/>
        <v>0</v>
      </c>
    </row>
    <row r="742" spans="1:63" hidden="1">
      <c r="A742" s="95"/>
      <c r="B742" s="1239"/>
      <c r="C742" s="1240"/>
      <c r="D742" s="1252"/>
      <c r="E742" s="1252"/>
      <c r="F742" s="1252"/>
      <c r="G742" s="1252"/>
      <c r="H742" s="1252"/>
      <c r="I742" s="1252"/>
      <c r="J742" s="1252"/>
      <c r="K742" s="1252"/>
      <c r="L742" s="1252"/>
      <c r="M742" s="1252"/>
      <c r="N742" s="1252"/>
      <c r="O742" s="1252"/>
      <c r="P742" s="1242"/>
      <c r="Q742" s="1242"/>
      <c r="R742" s="1243"/>
      <c r="S742" s="1242"/>
      <c r="T742" s="1242"/>
      <c r="U742" s="1244"/>
      <c r="V742" s="1245"/>
      <c r="W742" s="1245"/>
      <c r="X742" s="1245"/>
      <c r="Y742" s="1245"/>
      <c r="Z742" s="1245"/>
      <c r="AA742" s="1246"/>
      <c r="AB742" s="1247"/>
      <c r="AC742" s="1244"/>
      <c r="AD742" s="1248">
        <f t="shared" si="515"/>
        <v>0</v>
      </c>
      <c r="AE742" s="1248"/>
      <c r="AF742" s="1248"/>
      <c r="AG742" s="1248">
        <f t="shared" si="509"/>
        <v>0</v>
      </c>
      <c r="AH742" s="1248"/>
      <c r="AI742" s="1248"/>
      <c r="AJ742" s="1248">
        <f t="shared" si="516"/>
        <v>0</v>
      </c>
      <c r="AK742" s="1248"/>
      <c r="AL742" s="1248"/>
      <c r="AM742" s="1249">
        <f t="shared" si="503"/>
        <v>0</v>
      </c>
      <c r="AN742" s="1249"/>
      <c r="AO742" s="1249"/>
      <c r="AP742" s="1249"/>
      <c r="AQ742" s="1250">
        <f t="shared" si="517"/>
        <v>0</v>
      </c>
      <c r="AR742" s="1250"/>
      <c r="AS742" s="1250"/>
      <c r="AT742" s="1250">
        <f t="shared" si="518"/>
        <v>0</v>
      </c>
      <c r="AV742" s="74" t="str">
        <f t="shared" si="498"/>
        <v>DOORS &amp; TRIM</v>
      </c>
      <c r="AW742" s="307"/>
      <c r="AX742" s="99"/>
      <c r="AY742" s="99"/>
      <c r="AZ742" s="305"/>
      <c r="BA742" s="28">
        <f t="shared" si="519"/>
        <v>0</v>
      </c>
      <c r="BB742" s="28">
        <f t="shared" si="524"/>
        <v>0</v>
      </c>
      <c r="BC742" s="28">
        <f t="shared" si="525"/>
        <v>0</v>
      </c>
      <c r="BD742" s="28">
        <f t="shared" si="520"/>
        <v>0</v>
      </c>
      <c r="BE742" s="28">
        <f t="shared" si="526"/>
        <v>0</v>
      </c>
      <c r="BF742" s="28">
        <f t="shared" si="521"/>
        <v>0</v>
      </c>
      <c r="BG742" s="28">
        <f t="shared" si="522"/>
        <v>0</v>
      </c>
      <c r="BI742" s="66">
        <f t="shared" si="527"/>
        <v>0</v>
      </c>
      <c r="BJ742" s="66">
        <f t="shared" si="523"/>
        <v>0</v>
      </c>
      <c r="BK742" s="66">
        <f t="shared" si="528"/>
        <v>0</v>
      </c>
    </row>
    <row r="743" spans="1:63" hidden="1">
      <c r="A743" s="95"/>
      <c r="B743" s="1239"/>
      <c r="C743" s="1240"/>
      <c r="D743" s="1252"/>
      <c r="E743" s="1252"/>
      <c r="F743" s="1252"/>
      <c r="G743" s="1252"/>
      <c r="H743" s="1252"/>
      <c r="I743" s="1252"/>
      <c r="J743" s="1252"/>
      <c r="K743" s="1252"/>
      <c r="L743" s="1252"/>
      <c r="M743" s="1252"/>
      <c r="N743" s="1252"/>
      <c r="O743" s="1252"/>
      <c r="P743" s="1242"/>
      <c r="Q743" s="1242"/>
      <c r="R743" s="1243"/>
      <c r="S743" s="1242"/>
      <c r="T743" s="1242"/>
      <c r="U743" s="1244"/>
      <c r="V743" s="1245"/>
      <c r="W743" s="1245"/>
      <c r="X743" s="1245"/>
      <c r="Y743" s="1245"/>
      <c r="Z743" s="1245"/>
      <c r="AA743" s="1246"/>
      <c r="AB743" s="1247"/>
      <c r="AC743" s="1244"/>
      <c r="AD743" s="1248">
        <f t="shared" si="515"/>
        <v>0</v>
      </c>
      <c r="AE743" s="1248"/>
      <c r="AF743" s="1248"/>
      <c r="AG743" s="1248">
        <f t="shared" si="509"/>
        <v>0</v>
      </c>
      <c r="AH743" s="1248"/>
      <c r="AI743" s="1248"/>
      <c r="AJ743" s="1248">
        <f t="shared" si="516"/>
        <v>0</v>
      </c>
      <c r="AK743" s="1248"/>
      <c r="AL743" s="1248"/>
      <c r="AM743" s="1249">
        <f t="shared" si="503"/>
        <v>0</v>
      </c>
      <c r="AN743" s="1249"/>
      <c r="AO743" s="1249"/>
      <c r="AP743" s="1249"/>
      <c r="AQ743" s="1250">
        <f t="shared" si="517"/>
        <v>0</v>
      </c>
      <c r="AR743" s="1250"/>
      <c r="AS743" s="1250"/>
      <c r="AT743" s="1250">
        <f t="shared" si="518"/>
        <v>0</v>
      </c>
      <c r="AV743" s="74" t="str">
        <f t="shared" si="498"/>
        <v>DOORS &amp; TRIM</v>
      </c>
      <c r="AW743" s="307"/>
      <c r="AX743" s="99"/>
      <c r="AY743" s="99"/>
      <c r="AZ743" s="305"/>
      <c r="BA743" s="28">
        <f t="shared" si="519"/>
        <v>0</v>
      </c>
      <c r="BB743" s="28">
        <f t="shared" si="524"/>
        <v>0</v>
      </c>
      <c r="BC743" s="28">
        <f t="shared" si="525"/>
        <v>0</v>
      </c>
      <c r="BD743" s="28">
        <f t="shared" si="520"/>
        <v>0</v>
      </c>
      <c r="BE743" s="28">
        <f t="shared" si="526"/>
        <v>0</v>
      </c>
      <c r="BF743" s="28">
        <f t="shared" si="521"/>
        <v>0</v>
      </c>
      <c r="BG743" s="28">
        <f t="shared" si="522"/>
        <v>0</v>
      </c>
      <c r="BI743" s="66">
        <f t="shared" si="527"/>
        <v>0</v>
      </c>
      <c r="BJ743" s="66">
        <f t="shared" si="523"/>
        <v>0</v>
      </c>
      <c r="BK743" s="66">
        <f t="shared" si="528"/>
        <v>0</v>
      </c>
    </row>
    <row r="744" spans="1:63" hidden="1">
      <c r="A744" s="95"/>
      <c r="B744" s="1251"/>
      <c r="C744" s="1251"/>
      <c r="D744" s="1252"/>
      <c r="E744" s="1252"/>
      <c r="F744" s="1252"/>
      <c r="G744" s="1252"/>
      <c r="H744" s="1252"/>
      <c r="I744" s="1252"/>
      <c r="J744" s="1252"/>
      <c r="K744" s="1252"/>
      <c r="L744" s="1252"/>
      <c r="M744" s="1252"/>
      <c r="N744" s="1252"/>
      <c r="O744" s="1252"/>
      <c r="P744" s="1242"/>
      <c r="Q744" s="1242"/>
      <c r="R744" s="1243"/>
      <c r="S744" s="1242"/>
      <c r="T744" s="1242"/>
      <c r="U744" s="1244"/>
      <c r="V744" s="1245"/>
      <c r="W744" s="1245"/>
      <c r="X744" s="1245"/>
      <c r="Y744" s="1245"/>
      <c r="Z744" s="1245"/>
      <c r="AA744" s="1246"/>
      <c r="AB744" s="1247"/>
      <c r="AC744" s="1244"/>
      <c r="AD744" s="1248">
        <f t="shared" si="515"/>
        <v>0</v>
      </c>
      <c r="AE744" s="1248"/>
      <c r="AF744" s="1248"/>
      <c r="AG744" s="1248">
        <f t="shared" si="509"/>
        <v>0</v>
      </c>
      <c r="AH744" s="1248"/>
      <c r="AI744" s="1248"/>
      <c r="AJ744" s="1248">
        <f t="shared" si="516"/>
        <v>0</v>
      </c>
      <c r="AK744" s="1248"/>
      <c r="AL744" s="1248"/>
      <c r="AM744" s="1249">
        <f t="shared" si="503"/>
        <v>0</v>
      </c>
      <c r="AN744" s="1249"/>
      <c r="AO744" s="1249"/>
      <c r="AP744" s="1249"/>
      <c r="AQ744" s="1250">
        <f t="shared" si="517"/>
        <v>0</v>
      </c>
      <c r="AR744" s="1250"/>
      <c r="AS744" s="1250"/>
      <c r="AT744" s="1250">
        <f t="shared" si="518"/>
        <v>0</v>
      </c>
      <c r="AV744" s="74" t="str">
        <f t="shared" si="498"/>
        <v>DOORS &amp; TRIM</v>
      </c>
      <c r="AW744" s="307"/>
      <c r="AX744" s="99"/>
      <c r="AY744" s="99"/>
      <c r="AZ744" s="305"/>
      <c r="BA744" s="28">
        <f t="shared" si="519"/>
        <v>0</v>
      </c>
      <c r="BB744" s="28">
        <f t="shared" si="524"/>
        <v>0</v>
      </c>
      <c r="BC744" s="28">
        <f t="shared" si="525"/>
        <v>0</v>
      </c>
      <c r="BD744" s="28">
        <f t="shared" si="520"/>
        <v>0</v>
      </c>
      <c r="BE744" s="28">
        <f t="shared" si="526"/>
        <v>0</v>
      </c>
      <c r="BF744" s="28">
        <f t="shared" si="521"/>
        <v>0</v>
      </c>
      <c r="BG744" s="28">
        <f t="shared" si="522"/>
        <v>0</v>
      </c>
      <c r="BI744" s="66">
        <f t="shared" si="527"/>
        <v>0</v>
      </c>
      <c r="BJ744" s="66">
        <f t="shared" si="523"/>
        <v>0</v>
      </c>
      <c r="BK744" s="66">
        <f t="shared" si="528"/>
        <v>0</v>
      </c>
    </row>
    <row r="745" spans="1:63" hidden="1">
      <c r="A745" s="95"/>
      <c r="B745" s="1251"/>
      <c r="C745" s="1251"/>
      <c r="D745" s="1252"/>
      <c r="E745" s="1252"/>
      <c r="F745" s="1252"/>
      <c r="G745" s="1252"/>
      <c r="H745" s="1252"/>
      <c r="I745" s="1252"/>
      <c r="J745" s="1252"/>
      <c r="K745" s="1252"/>
      <c r="L745" s="1252"/>
      <c r="M745" s="1252"/>
      <c r="N745" s="1252"/>
      <c r="O745" s="1252"/>
      <c r="P745" s="1242"/>
      <c r="Q745" s="1242"/>
      <c r="R745" s="1243"/>
      <c r="S745" s="1242"/>
      <c r="T745" s="1242"/>
      <c r="U745" s="1244"/>
      <c r="V745" s="1245"/>
      <c r="W745" s="1245"/>
      <c r="X745" s="1245"/>
      <c r="Y745" s="1245"/>
      <c r="Z745" s="1245"/>
      <c r="AA745" s="1246"/>
      <c r="AB745" s="1247"/>
      <c r="AC745" s="1244"/>
      <c r="AD745" s="1248">
        <f t="shared" si="515"/>
        <v>0</v>
      </c>
      <c r="AE745" s="1248"/>
      <c r="AF745" s="1248"/>
      <c r="AG745" s="1248">
        <f t="shared" si="509"/>
        <v>0</v>
      </c>
      <c r="AH745" s="1248"/>
      <c r="AI745" s="1248"/>
      <c r="AJ745" s="1248">
        <f t="shared" si="516"/>
        <v>0</v>
      </c>
      <c r="AK745" s="1248"/>
      <c r="AL745" s="1248"/>
      <c r="AM745" s="1249">
        <f t="shared" si="503"/>
        <v>0</v>
      </c>
      <c r="AN745" s="1249"/>
      <c r="AO745" s="1249"/>
      <c r="AP745" s="1249"/>
      <c r="AQ745" s="1250">
        <f t="shared" si="517"/>
        <v>0</v>
      </c>
      <c r="AR745" s="1250"/>
      <c r="AS745" s="1250"/>
      <c r="AT745" s="1250">
        <f t="shared" si="518"/>
        <v>0</v>
      </c>
      <c r="AV745" s="74" t="str">
        <f t="shared" si="498"/>
        <v>DOORS &amp; TRIM</v>
      </c>
      <c r="AW745" s="307"/>
      <c r="AX745" s="99"/>
      <c r="AY745" s="99"/>
      <c r="AZ745" s="305"/>
      <c r="BA745" s="28">
        <f t="shared" si="519"/>
        <v>0</v>
      </c>
      <c r="BB745" s="28">
        <f t="shared" si="524"/>
        <v>0</v>
      </c>
      <c r="BC745" s="28">
        <f t="shared" si="525"/>
        <v>0</v>
      </c>
      <c r="BD745" s="28">
        <f t="shared" si="520"/>
        <v>0</v>
      </c>
      <c r="BE745" s="28">
        <f t="shared" si="526"/>
        <v>0</v>
      </c>
      <c r="BF745" s="28">
        <f t="shared" si="521"/>
        <v>0</v>
      </c>
      <c r="BG745" s="28">
        <f t="shared" si="522"/>
        <v>0</v>
      </c>
      <c r="BI745" s="66">
        <f t="shared" si="527"/>
        <v>0</v>
      </c>
      <c r="BJ745" s="66">
        <f t="shared" si="523"/>
        <v>0</v>
      </c>
      <c r="BK745" s="66">
        <f t="shared" si="528"/>
        <v>0</v>
      </c>
    </row>
    <row r="746" spans="1:63" hidden="1">
      <c r="A746" s="95"/>
      <c r="B746" s="1239"/>
      <c r="C746" s="1240"/>
      <c r="D746" s="1252"/>
      <c r="E746" s="1252"/>
      <c r="F746" s="1252"/>
      <c r="G746" s="1252"/>
      <c r="H746" s="1252"/>
      <c r="I746" s="1252"/>
      <c r="J746" s="1252"/>
      <c r="K746" s="1252"/>
      <c r="L746" s="1252"/>
      <c r="M746" s="1252"/>
      <c r="N746" s="1252"/>
      <c r="O746" s="1252"/>
      <c r="P746" s="1242"/>
      <c r="Q746" s="1242"/>
      <c r="R746" s="1243"/>
      <c r="S746" s="1242"/>
      <c r="T746" s="1242"/>
      <c r="U746" s="1244"/>
      <c r="V746" s="1245"/>
      <c r="W746" s="1245"/>
      <c r="X746" s="1245"/>
      <c r="Y746" s="1245"/>
      <c r="Z746" s="1245"/>
      <c r="AA746" s="1246"/>
      <c r="AB746" s="1247"/>
      <c r="AC746" s="1244"/>
      <c r="AD746" s="1248">
        <f t="shared" si="515"/>
        <v>0</v>
      </c>
      <c r="AE746" s="1248"/>
      <c r="AF746" s="1248"/>
      <c r="AG746" s="1248">
        <f t="shared" si="509"/>
        <v>0</v>
      </c>
      <c r="AH746" s="1248"/>
      <c r="AI746" s="1248"/>
      <c r="AJ746" s="1248">
        <f t="shared" si="516"/>
        <v>0</v>
      </c>
      <c r="AK746" s="1248"/>
      <c r="AL746" s="1248"/>
      <c r="AM746" s="1249">
        <f t="shared" si="503"/>
        <v>0</v>
      </c>
      <c r="AN746" s="1249"/>
      <c r="AO746" s="1249"/>
      <c r="AP746" s="1249"/>
      <c r="AQ746" s="1250">
        <f t="shared" si="517"/>
        <v>0</v>
      </c>
      <c r="AR746" s="1250"/>
      <c r="AS746" s="1250"/>
      <c r="AT746" s="1250">
        <f t="shared" si="518"/>
        <v>0</v>
      </c>
      <c r="AV746" s="74" t="str">
        <f t="shared" si="498"/>
        <v>DOORS &amp; TRIM</v>
      </c>
      <c r="AW746" s="307"/>
      <c r="AX746" s="99"/>
      <c r="AY746" s="99"/>
      <c r="AZ746" s="305"/>
      <c r="BA746" s="28">
        <f t="shared" si="519"/>
        <v>0</v>
      </c>
      <c r="BB746" s="28">
        <f t="shared" si="524"/>
        <v>0</v>
      </c>
      <c r="BC746" s="28">
        <f t="shared" si="525"/>
        <v>0</v>
      </c>
      <c r="BD746" s="28">
        <f t="shared" si="520"/>
        <v>0</v>
      </c>
      <c r="BE746" s="28">
        <f t="shared" si="526"/>
        <v>0</v>
      </c>
      <c r="BF746" s="28">
        <f t="shared" si="521"/>
        <v>0</v>
      </c>
      <c r="BG746" s="28">
        <f t="shared" si="522"/>
        <v>0</v>
      </c>
      <c r="BI746" s="66">
        <f t="shared" si="527"/>
        <v>0</v>
      </c>
      <c r="BJ746" s="66">
        <f t="shared" si="523"/>
        <v>0</v>
      </c>
      <c r="BK746" s="66">
        <f t="shared" si="528"/>
        <v>0</v>
      </c>
    </row>
    <row r="747" spans="1:63" hidden="1">
      <c r="A747" s="95"/>
      <c r="B747" s="1239"/>
      <c r="C747" s="1240"/>
      <c r="D747" s="1252"/>
      <c r="E747" s="1252"/>
      <c r="F747" s="1252"/>
      <c r="G747" s="1252"/>
      <c r="H747" s="1252"/>
      <c r="I747" s="1252"/>
      <c r="J747" s="1252"/>
      <c r="K747" s="1252"/>
      <c r="L747" s="1252"/>
      <c r="M747" s="1252"/>
      <c r="N747" s="1252"/>
      <c r="O747" s="1252"/>
      <c r="P747" s="1242"/>
      <c r="Q747" s="1242"/>
      <c r="R747" s="1243"/>
      <c r="S747" s="1242"/>
      <c r="T747" s="1242"/>
      <c r="U747" s="1244"/>
      <c r="V747" s="1245"/>
      <c r="W747" s="1245"/>
      <c r="X747" s="1245"/>
      <c r="Y747" s="1245"/>
      <c r="Z747" s="1245"/>
      <c r="AA747" s="1246"/>
      <c r="AB747" s="1247"/>
      <c r="AC747" s="1244"/>
      <c r="AD747" s="1248">
        <f t="shared" si="515"/>
        <v>0</v>
      </c>
      <c r="AE747" s="1248"/>
      <c r="AF747" s="1248"/>
      <c r="AG747" s="1248">
        <f t="shared" si="509"/>
        <v>0</v>
      </c>
      <c r="AH747" s="1248"/>
      <c r="AI747" s="1248"/>
      <c r="AJ747" s="1248">
        <f t="shared" si="516"/>
        <v>0</v>
      </c>
      <c r="AK747" s="1248"/>
      <c r="AL747" s="1248"/>
      <c r="AM747" s="1249">
        <f t="shared" si="503"/>
        <v>0</v>
      </c>
      <c r="AN747" s="1249"/>
      <c r="AO747" s="1249"/>
      <c r="AP747" s="1249"/>
      <c r="AQ747" s="1250">
        <f t="shared" si="517"/>
        <v>0</v>
      </c>
      <c r="AR747" s="1250"/>
      <c r="AS747" s="1250"/>
      <c r="AT747" s="1250">
        <f t="shared" si="518"/>
        <v>0</v>
      </c>
      <c r="AV747" s="74" t="str">
        <f t="shared" si="498"/>
        <v>DOORS &amp; TRIM</v>
      </c>
      <c r="AW747" s="307"/>
      <c r="AX747" s="99"/>
      <c r="AY747" s="99"/>
      <c r="AZ747" s="305"/>
      <c r="BA747" s="28">
        <f t="shared" si="519"/>
        <v>0</v>
      </c>
      <c r="BB747" s="28">
        <f t="shared" si="524"/>
        <v>0</v>
      </c>
      <c r="BC747" s="28">
        <f t="shared" si="525"/>
        <v>0</v>
      </c>
      <c r="BD747" s="28">
        <f t="shared" si="520"/>
        <v>0</v>
      </c>
      <c r="BE747" s="28">
        <f t="shared" si="526"/>
        <v>0</v>
      </c>
      <c r="BF747" s="28">
        <f t="shared" si="521"/>
        <v>0</v>
      </c>
      <c r="BG747" s="28">
        <f t="shared" si="522"/>
        <v>0</v>
      </c>
      <c r="BI747" s="66">
        <f t="shared" si="527"/>
        <v>0</v>
      </c>
      <c r="BJ747" s="66">
        <f t="shared" si="523"/>
        <v>0</v>
      </c>
      <c r="BK747" s="66">
        <f t="shared" si="528"/>
        <v>0</v>
      </c>
    </row>
    <row r="748" spans="1:63" hidden="1">
      <c r="A748" s="95"/>
      <c r="B748" s="1239"/>
      <c r="C748" s="1240"/>
      <c r="D748" s="1252"/>
      <c r="E748" s="1252"/>
      <c r="F748" s="1252"/>
      <c r="G748" s="1252"/>
      <c r="H748" s="1252"/>
      <c r="I748" s="1252"/>
      <c r="J748" s="1252"/>
      <c r="K748" s="1252"/>
      <c r="L748" s="1252"/>
      <c r="M748" s="1252"/>
      <c r="N748" s="1252"/>
      <c r="O748" s="1252"/>
      <c r="P748" s="1242"/>
      <c r="Q748" s="1242"/>
      <c r="R748" s="1243"/>
      <c r="S748" s="1242"/>
      <c r="T748" s="1242"/>
      <c r="U748" s="1244"/>
      <c r="V748" s="1245"/>
      <c r="W748" s="1245"/>
      <c r="X748" s="1245"/>
      <c r="Y748" s="1245"/>
      <c r="Z748" s="1245"/>
      <c r="AA748" s="1246"/>
      <c r="AB748" s="1247"/>
      <c r="AC748" s="1244"/>
      <c r="AD748" s="1248">
        <f t="shared" si="515"/>
        <v>0</v>
      </c>
      <c r="AE748" s="1248"/>
      <c r="AF748" s="1248"/>
      <c r="AG748" s="1248">
        <f t="shared" si="509"/>
        <v>0</v>
      </c>
      <c r="AH748" s="1248"/>
      <c r="AI748" s="1248"/>
      <c r="AJ748" s="1248">
        <f t="shared" si="516"/>
        <v>0</v>
      </c>
      <c r="AK748" s="1248"/>
      <c r="AL748" s="1248"/>
      <c r="AM748" s="1249">
        <f t="shared" si="503"/>
        <v>0</v>
      </c>
      <c r="AN748" s="1249"/>
      <c r="AO748" s="1249"/>
      <c r="AP748" s="1249"/>
      <c r="AQ748" s="1250">
        <f t="shared" si="517"/>
        <v>0</v>
      </c>
      <c r="AR748" s="1250"/>
      <c r="AS748" s="1250"/>
      <c r="AT748" s="1250">
        <f t="shared" si="518"/>
        <v>0</v>
      </c>
      <c r="AV748" s="74" t="str">
        <f t="shared" si="498"/>
        <v>DOORS &amp; TRIM</v>
      </c>
      <c r="AW748" s="307"/>
      <c r="AX748" s="99"/>
      <c r="AY748" s="99"/>
      <c r="AZ748" s="305"/>
      <c r="BA748" s="28">
        <f t="shared" si="519"/>
        <v>0</v>
      </c>
      <c r="BB748" s="28">
        <f t="shared" si="524"/>
        <v>0</v>
      </c>
      <c r="BC748" s="28">
        <f t="shared" si="525"/>
        <v>0</v>
      </c>
      <c r="BD748" s="28">
        <f t="shared" si="520"/>
        <v>0</v>
      </c>
      <c r="BE748" s="28">
        <f t="shared" si="526"/>
        <v>0</v>
      </c>
      <c r="BF748" s="28">
        <f t="shared" si="521"/>
        <v>0</v>
      </c>
      <c r="BG748" s="28">
        <f t="shared" si="522"/>
        <v>0</v>
      </c>
      <c r="BI748" s="66">
        <f t="shared" si="527"/>
        <v>0</v>
      </c>
      <c r="BJ748" s="66">
        <f t="shared" si="523"/>
        <v>0</v>
      </c>
      <c r="BK748" s="66">
        <f t="shared" si="528"/>
        <v>0</v>
      </c>
    </row>
    <row r="749" spans="1:63" hidden="1">
      <c r="A749" s="95"/>
      <c r="B749" s="1251"/>
      <c r="C749" s="1251"/>
      <c r="D749" s="1252"/>
      <c r="E749" s="1252"/>
      <c r="F749" s="1252"/>
      <c r="G749" s="1252"/>
      <c r="H749" s="1252"/>
      <c r="I749" s="1252"/>
      <c r="J749" s="1252"/>
      <c r="K749" s="1252"/>
      <c r="L749" s="1252"/>
      <c r="M749" s="1252"/>
      <c r="N749" s="1252"/>
      <c r="O749" s="1252"/>
      <c r="P749" s="1242"/>
      <c r="Q749" s="1242"/>
      <c r="R749" s="1243"/>
      <c r="S749" s="1242"/>
      <c r="T749" s="1242"/>
      <c r="U749" s="1244"/>
      <c r="V749" s="1245"/>
      <c r="W749" s="1245"/>
      <c r="X749" s="1245"/>
      <c r="Y749" s="1245"/>
      <c r="Z749" s="1245"/>
      <c r="AA749" s="1246"/>
      <c r="AB749" s="1247"/>
      <c r="AC749" s="1244"/>
      <c r="AD749" s="1248">
        <f t="shared" si="515"/>
        <v>0</v>
      </c>
      <c r="AE749" s="1248"/>
      <c r="AF749" s="1248"/>
      <c r="AG749" s="1248">
        <f t="shared" si="509"/>
        <v>0</v>
      </c>
      <c r="AH749" s="1248"/>
      <c r="AI749" s="1248"/>
      <c r="AJ749" s="1248">
        <f t="shared" si="516"/>
        <v>0</v>
      </c>
      <c r="AK749" s="1248"/>
      <c r="AL749" s="1248"/>
      <c r="AM749" s="1249">
        <f t="shared" si="503"/>
        <v>0</v>
      </c>
      <c r="AN749" s="1249"/>
      <c r="AO749" s="1249"/>
      <c r="AP749" s="1249"/>
      <c r="AQ749" s="1250">
        <f t="shared" si="517"/>
        <v>0</v>
      </c>
      <c r="AR749" s="1250"/>
      <c r="AS749" s="1250"/>
      <c r="AT749" s="1250">
        <f t="shared" si="518"/>
        <v>0</v>
      </c>
      <c r="AV749" s="74" t="str">
        <f t="shared" si="498"/>
        <v>DOORS &amp; TRIM</v>
      </c>
      <c r="AW749" s="307"/>
      <c r="AX749" s="99"/>
      <c r="AY749" s="99"/>
      <c r="AZ749" s="305"/>
      <c r="BA749" s="28">
        <f t="shared" si="519"/>
        <v>0</v>
      </c>
      <c r="BB749" s="28">
        <f t="shared" si="524"/>
        <v>0</v>
      </c>
      <c r="BC749" s="28">
        <f t="shared" si="525"/>
        <v>0</v>
      </c>
      <c r="BD749" s="28">
        <f t="shared" si="520"/>
        <v>0</v>
      </c>
      <c r="BE749" s="28">
        <f t="shared" si="526"/>
        <v>0</v>
      </c>
      <c r="BF749" s="28">
        <f t="shared" si="521"/>
        <v>0</v>
      </c>
      <c r="BG749" s="28">
        <f t="shared" si="522"/>
        <v>0</v>
      </c>
      <c r="BI749" s="66">
        <f t="shared" si="527"/>
        <v>0</v>
      </c>
      <c r="BJ749" s="66">
        <f t="shared" si="523"/>
        <v>0</v>
      </c>
      <c r="BK749" s="66">
        <f t="shared" si="528"/>
        <v>0</v>
      </c>
    </row>
    <row r="750" spans="1:63" hidden="1">
      <c r="A750" s="95"/>
      <c r="B750" s="1251"/>
      <c r="C750" s="1251"/>
      <c r="D750" s="1252"/>
      <c r="E750" s="1252"/>
      <c r="F750" s="1252"/>
      <c r="G750" s="1252"/>
      <c r="H750" s="1252"/>
      <c r="I750" s="1252"/>
      <c r="J750" s="1252"/>
      <c r="K750" s="1252"/>
      <c r="L750" s="1252"/>
      <c r="M750" s="1252"/>
      <c r="N750" s="1252"/>
      <c r="O750" s="1252"/>
      <c r="P750" s="1242"/>
      <c r="Q750" s="1242"/>
      <c r="R750" s="1243"/>
      <c r="S750" s="1242"/>
      <c r="T750" s="1242"/>
      <c r="U750" s="1244"/>
      <c r="V750" s="1245"/>
      <c r="W750" s="1245"/>
      <c r="X750" s="1245"/>
      <c r="Y750" s="1245"/>
      <c r="Z750" s="1245"/>
      <c r="AA750" s="1246"/>
      <c r="AB750" s="1247"/>
      <c r="AC750" s="1244"/>
      <c r="AD750" s="1248">
        <f t="shared" si="515"/>
        <v>0</v>
      </c>
      <c r="AE750" s="1248"/>
      <c r="AF750" s="1248"/>
      <c r="AG750" s="1248">
        <f t="shared" si="509"/>
        <v>0</v>
      </c>
      <c r="AH750" s="1248"/>
      <c r="AI750" s="1248"/>
      <c r="AJ750" s="1248">
        <f t="shared" si="516"/>
        <v>0</v>
      </c>
      <c r="AK750" s="1248"/>
      <c r="AL750" s="1248"/>
      <c r="AM750" s="1249">
        <f t="shared" si="503"/>
        <v>0</v>
      </c>
      <c r="AN750" s="1249"/>
      <c r="AO750" s="1249"/>
      <c r="AP750" s="1249"/>
      <c r="AQ750" s="1250">
        <f t="shared" si="517"/>
        <v>0</v>
      </c>
      <c r="AR750" s="1250"/>
      <c r="AS750" s="1250"/>
      <c r="AT750" s="1250">
        <f t="shared" si="518"/>
        <v>0</v>
      </c>
      <c r="AV750" s="74" t="str">
        <f t="shared" si="498"/>
        <v>DOORS &amp; TRIM</v>
      </c>
      <c r="AW750" s="307"/>
      <c r="AX750" s="99"/>
      <c r="AY750" s="99"/>
      <c r="AZ750" s="305"/>
      <c r="BA750" s="28">
        <f t="shared" si="519"/>
        <v>0</v>
      </c>
      <c r="BB750" s="28">
        <f t="shared" si="524"/>
        <v>0</v>
      </c>
      <c r="BC750" s="28">
        <f t="shared" si="525"/>
        <v>0</v>
      </c>
      <c r="BD750" s="28">
        <f t="shared" si="520"/>
        <v>0</v>
      </c>
      <c r="BE750" s="28">
        <f t="shared" si="526"/>
        <v>0</v>
      </c>
      <c r="BF750" s="28">
        <f t="shared" si="521"/>
        <v>0</v>
      </c>
      <c r="BG750" s="28">
        <f t="shared" si="522"/>
        <v>0</v>
      </c>
      <c r="BI750" s="66">
        <f t="shared" si="527"/>
        <v>0</v>
      </c>
      <c r="BJ750" s="66">
        <f t="shared" si="523"/>
        <v>0</v>
      </c>
      <c r="BK750" s="66">
        <f t="shared" si="528"/>
        <v>0</v>
      </c>
    </row>
    <row r="751" spans="1:63" hidden="1">
      <c r="A751" s="95"/>
      <c r="B751" s="1239"/>
      <c r="C751" s="1240"/>
      <c r="D751" s="1252"/>
      <c r="E751" s="1252"/>
      <c r="F751" s="1252"/>
      <c r="G751" s="1252"/>
      <c r="H751" s="1252"/>
      <c r="I751" s="1252"/>
      <c r="J751" s="1252"/>
      <c r="K751" s="1252"/>
      <c r="L751" s="1252"/>
      <c r="M751" s="1252"/>
      <c r="N751" s="1252"/>
      <c r="O751" s="1252"/>
      <c r="P751" s="1242"/>
      <c r="Q751" s="1242"/>
      <c r="R751" s="1243"/>
      <c r="S751" s="1242"/>
      <c r="T751" s="1242"/>
      <c r="U751" s="1244"/>
      <c r="V751" s="1245"/>
      <c r="W751" s="1245"/>
      <c r="X751" s="1245"/>
      <c r="Y751" s="1245"/>
      <c r="Z751" s="1245"/>
      <c r="AA751" s="1246"/>
      <c r="AB751" s="1247"/>
      <c r="AC751" s="1244"/>
      <c r="AD751" s="1248">
        <f t="shared" si="515"/>
        <v>0</v>
      </c>
      <c r="AE751" s="1248"/>
      <c r="AF751" s="1248"/>
      <c r="AG751" s="1248">
        <f t="shared" si="509"/>
        <v>0</v>
      </c>
      <c r="AH751" s="1248"/>
      <c r="AI751" s="1248"/>
      <c r="AJ751" s="1248">
        <f t="shared" si="516"/>
        <v>0</v>
      </c>
      <c r="AK751" s="1248"/>
      <c r="AL751" s="1248"/>
      <c r="AM751" s="1249">
        <f t="shared" si="503"/>
        <v>0</v>
      </c>
      <c r="AN751" s="1249"/>
      <c r="AO751" s="1249"/>
      <c r="AP751" s="1249"/>
      <c r="AQ751" s="1250">
        <f t="shared" si="517"/>
        <v>0</v>
      </c>
      <c r="AR751" s="1250"/>
      <c r="AS751" s="1250"/>
      <c r="AT751" s="1250">
        <f t="shared" si="518"/>
        <v>0</v>
      </c>
      <c r="AV751" s="74" t="str">
        <f t="shared" si="498"/>
        <v>DOORS &amp; TRIM</v>
      </c>
      <c r="AW751" s="307"/>
      <c r="AX751" s="99"/>
      <c r="AY751" s="99"/>
      <c r="AZ751" s="305"/>
      <c r="BA751" s="28">
        <f t="shared" si="519"/>
        <v>0</v>
      </c>
      <c r="BB751" s="28">
        <f t="shared" si="524"/>
        <v>0</v>
      </c>
      <c r="BC751" s="28">
        <f t="shared" si="525"/>
        <v>0</v>
      </c>
      <c r="BD751" s="28">
        <f t="shared" si="520"/>
        <v>0</v>
      </c>
      <c r="BE751" s="28">
        <f t="shared" si="526"/>
        <v>0</v>
      </c>
      <c r="BF751" s="28">
        <f t="shared" si="521"/>
        <v>0</v>
      </c>
      <c r="BG751" s="28">
        <f t="shared" si="522"/>
        <v>0</v>
      </c>
      <c r="BI751" s="66">
        <f t="shared" si="527"/>
        <v>0</v>
      </c>
      <c r="BJ751" s="66">
        <f t="shared" si="523"/>
        <v>0</v>
      </c>
      <c r="BK751" s="66">
        <f t="shared" si="528"/>
        <v>0</v>
      </c>
    </row>
    <row r="752" spans="1:63" hidden="1">
      <c r="A752" s="95"/>
      <c r="B752" s="1239"/>
      <c r="C752" s="1240"/>
      <c r="D752" s="1252"/>
      <c r="E752" s="1252"/>
      <c r="F752" s="1252"/>
      <c r="G752" s="1252"/>
      <c r="H752" s="1252"/>
      <c r="I752" s="1252"/>
      <c r="J752" s="1252"/>
      <c r="K752" s="1252"/>
      <c r="L752" s="1252"/>
      <c r="M752" s="1252"/>
      <c r="N752" s="1252"/>
      <c r="O752" s="1252"/>
      <c r="P752" s="1242"/>
      <c r="Q752" s="1242"/>
      <c r="R752" s="1243"/>
      <c r="S752" s="1242"/>
      <c r="T752" s="1242"/>
      <c r="U752" s="1244"/>
      <c r="V752" s="1245"/>
      <c r="W752" s="1245"/>
      <c r="X752" s="1245"/>
      <c r="Y752" s="1245"/>
      <c r="Z752" s="1245"/>
      <c r="AA752" s="1246"/>
      <c r="AB752" s="1247"/>
      <c r="AC752" s="1244"/>
      <c r="AD752" s="1248">
        <f t="shared" si="515"/>
        <v>0</v>
      </c>
      <c r="AE752" s="1248"/>
      <c r="AF752" s="1248"/>
      <c r="AG752" s="1248">
        <f t="shared" si="509"/>
        <v>0</v>
      </c>
      <c r="AH752" s="1248"/>
      <c r="AI752" s="1248"/>
      <c r="AJ752" s="1248">
        <f t="shared" si="516"/>
        <v>0</v>
      </c>
      <c r="AK752" s="1248"/>
      <c r="AL752" s="1248"/>
      <c r="AM752" s="1249">
        <f t="shared" si="503"/>
        <v>0</v>
      </c>
      <c r="AN752" s="1249"/>
      <c r="AO752" s="1249"/>
      <c r="AP752" s="1249"/>
      <c r="AQ752" s="1250">
        <f t="shared" si="517"/>
        <v>0</v>
      </c>
      <c r="AR752" s="1250"/>
      <c r="AS752" s="1250"/>
      <c r="AT752" s="1250">
        <f t="shared" si="518"/>
        <v>0</v>
      </c>
      <c r="AV752" s="74" t="str">
        <f t="shared" si="498"/>
        <v>DOORS &amp; TRIM</v>
      </c>
      <c r="AW752" s="307"/>
      <c r="AX752" s="99"/>
      <c r="AY752" s="99"/>
      <c r="AZ752" s="305"/>
      <c r="BA752" s="28">
        <f t="shared" si="519"/>
        <v>0</v>
      </c>
      <c r="BB752" s="28">
        <f t="shared" si="524"/>
        <v>0</v>
      </c>
      <c r="BC752" s="28">
        <f t="shared" si="525"/>
        <v>0</v>
      </c>
      <c r="BD752" s="28">
        <f t="shared" si="520"/>
        <v>0</v>
      </c>
      <c r="BE752" s="28">
        <f t="shared" si="526"/>
        <v>0</v>
      </c>
      <c r="BF752" s="28">
        <f t="shared" si="521"/>
        <v>0</v>
      </c>
      <c r="BG752" s="28">
        <f t="shared" si="522"/>
        <v>0</v>
      </c>
      <c r="BI752" s="66">
        <f t="shared" si="527"/>
        <v>0</v>
      </c>
      <c r="BJ752" s="66">
        <f t="shared" si="523"/>
        <v>0</v>
      </c>
      <c r="BK752" s="66">
        <f t="shared" si="528"/>
        <v>0</v>
      </c>
    </row>
    <row r="753" spans="1:63" hidden="1">
      <c r="A753" s="95"/>
      <c r="B753" s="1239"/>
      <c r="C753" s="1240"/>
      <c r="D753" s="1252"/>
      <c r="E753" s="1252"/>
      <c r="F753" s="1252"/>
      <c r="G753" s="1252"/>
      <c r="H753" s="1252"/>
      <c r="I753" s="1252"/>
      <c r="J753" s="1252"/>
      <c r="K753" s="1252"/>
      <c r="L753" s="1252"/>
      <c r="M753" s="1252"/>
      <c r="N753" s="1252"/>
      <c r="O753" s="1252"/>
      <c r="P753" s="1242"/>
      <c r="Q753" s="1242"/>
      <c r="R753" s="1243"/>
      <c r="S753" s="1242"/>
      <c r="T753" s="1242"/>
      <c r="U753" s="1244"/>
      <c r="V753" s="1245"/>
      <c r="W753" s="1245"/>
      <c r="X753" s="1245"/>
      <c r="Y753" s="1245"/>
      <c r="Z753" s="1245"/>
      <c r="AA753" s="1246"/>
      <c r="AB753" s="1247"/>
      <c r="AC753" s="1244"/>
      <c r="AD753" s="1248">
        <f t="shared" si="515"/>
        <v>0</v>
      </c>
      <c r="AE753" s="1248"/>
      <c r="AF753" s="1248"/>
      <c r="AG753" s="1248">
        <f t="shared" si="509"/>
        <v>0</v>
      </c>
      <c r="AH753" s="1248"/>
      <c r="AI753" s="1248"/>
      <c r="AJ753" s="1248">
        <f t="shared" si="516"/>
        <v>0</v>
      </c>
      <c r="AK753" s="1248"/>
      <c r="AL753" s="1248"/>
      <c r="AM753" s="1249">
        <f t="shared" si="503"/>
        <v>0</v>
      </c>
      <c r="AN753" s="1249"/>
      <c r="AO753" s="1249"/>
      <c r="AP753" s="1249"/>
      <c r="AQ753" s="1250">
        <f t="shared" si="517"/>
        <v>0</v>
      </c>
      <c r="AR753" s="1250"/>
      <c r="AS753" s="1250"/>
      <c r="AT753" s="1250">
        <f t="shared" si="518"/>
        <v>0</v>
      </c>
      <c r="AV753" s="74" t="str">
        <f t="shared" si="498"/>
        <v>DOORS &amp; TRIM</v>
      </c>
      <c r="AW753" s="307"/>
      <c r="AX753" s="99"/>
      <c r="AY753" s="99"/>
      <c r="AZ753" s="305"/>
      <c r="BA753" s="28">
        <f t="shared" si="519"/>
        <v>0</v>
      </c>
      <c r="BB753" s="28">
        <f t="shared" si="524"/>
        <v>0</v>
      </c>
      <c r="BC753" s="28">
        <f t="shared" si="525"/>
        <v>0</v>
      </c>
      <c r="BD753" s="28">
        <f t="shared" si="520"/>
        <v>0</v>
      </c>
      <c r="BE753" s="28">
        <f t="shared" si="526"/>
        <v>0</v>
      </c>
      <c r="BF753" s="28">
        <f t="shared" si="521"/>
        <v>0</v>
      </c>
      <c r="BG753" s="28">
        <f t="shared" si="522"/>
        <v>0</v>
      </c>
      <c r="BI753" s="66">
        <f t="shared" si="527"/>
        <v>0</v>
      </c>
      <c r="BJ753" s="66">
        <f t="shared" si="523"/>
        <v>0</v>
      </c>
      <c r="BK753" s="66">
        <f t="shared" si="528"/>
        <v>0</v>
      </c>
    </row>
    <row r="754" spans="1:63" hidden="1">
      <c r="A754" s="95"/>
      <c r="B754" s="1251"/>
      <c r="C754" s="1251"/>
      <c r="D754" s="1252"/>
      <c r="E754" s="1252"/>
      <c r="F754" s="1252"/>
      <c r="G754" s="1252"/>
      <c r="H754" s="1252"/>
      <c r="I754" s="1252"/>
      <c r="J754" s="1252"/>
      <c r="K754" s="1252"/>
      <c r="L754" s="1252"/>
      <c r="M754" s="1252"/>
      <c r="N754" s="1252"/>
      <c r="O754" s="1252"/>
      <c r="P754" s="1242"/>
      <c r="Q754" s="1242"/>
      <c r="R754" s="1243"/>
      <c r="S754" s="1242"/>
      <c r="T754" s="1242"/>
      <c r="U754" s="1244"/>
      <c r="V754" s="1245"/>
      <c r="W754" s="1245"/>
      <c r="X754" s="1245"/>
      <c r="Y754" s="1245"/>
      <c r="Z754" s="1245"/>
      <c r="AA754" s="1246"/>
      <c r="AB754" s="1247"/>
      <c r="AC754" s="1244"/>
      <c r="AD754" s="1248">
        <f t="shared" si="515"/>
        <v>0</v>
      </c>
      <c r="AE754" s="1248"/>
      <c r="AF754" s="1248"/>
      <c r="AG754" s="1248">
        <f t="shared" si="509"/>
        <v>0</v>
      </c>
      <c r="AH754" s="1248"/>
      <c r="AI754" s="1248"/>
      <c r="AJ754" s="1248">
        <f t="shared" si="516"/>
        <v>0</v>
      </c>
      <c r="AK754" s="1248"/>
      <c r="AL754" s="1248"/>
      <c r="AM754" s="1249">
        <f t="shared" si="503"/>
        <v>0</v>
      </c>
      <c r="AN754" s="1249"/>
      <c r="AO754" s="1249"/>
      <c r="AP754" s="1249"/>
      <c r="AQ754" s="1250">
        <f t="shared" si="517"/>
        <v>0</v>
      </c>
      <c r="AR754" s="1250"/>
      <c r="AS754" s="1250"/>
      <c r="AT754" s="1250">
        <f t="shared" si="518"/>
        <v>0</v>
      </c>
      <c r="AV754" s="74" t="str">
        <f t="shared" si="498"/>
        <v>DOORS &amp; TRIM</v>
      </c>
      <c r="AW754" s="307"/>
      <c r="AX754" s="99"/>
      <c r="AY754" s="99"/>
      <c r="AZ754" s="305"/>
      <c r="BA754" s="28">
        <f t="shared" si="519"/>
        <v>0</v>
      </c>
      <c r="BB754" s="28">
        <f t="shared" si="524"/>
        <v>0</v>
      </c>
      <c r="BC754" s="28">
        <f t="shared" si="525"/>
        <v>0</v>
      </c>
      <c r="BD754" s="28">
        <f t="shared" si="520"/>
        <v>0</v>
      </c>
      <c r="BE754" s="28">
        <f t="shared" si="526"/>
        <v>0</v>
      </c>
      <c r="BF754" s="28">
        <f t="shared" si="521"/>
        <v>0</v>
      </c>
      <c r="BG754" s="28">
        <f t="shared" si="522"/>
        <v>0</v>
      </c>
      <c r="BI754" s="66">
        <f t="shared" si="527"/>
        <v>0</v>
      </c>
      <c r="BJ754" s="66">
        <f t="shared" si="523"/>
        <v>0</v>
      </c>
      <c r="BK754" s="66">
        <f t="shared" si="528"/>
        <v>0</v>
      </c>
    </row>
    <row r="755" spans="1:63" hidden="1">
      <c r="A755" s="95"/>
      <c r="B755" s="1251"/>
      <c r="C755" s="1251"/>
      <c r="D755" s="1252"/>
      <c r="E755" s="1252"/>
      <c r="F755" s="1252"/>
      <c r="G755" s="1252"/>
      <c r="H755" s="1252"/>
      <c r="I755" s="1252"/>
      <c r="J755" s="1252"/>
      <c r="K755" s="1252"/>
      <c r="L755" s="1252"/>
      <c r="M755" s="1252"/>
      <c r="N755" s="1252"/>
      <c r="O755" s="1252"/>
      <c r="P755" s="1242"/>
      <c r="Q755" s="1242"/>
      <c r="R755" s="1243"/>
      <c r="S755" s="1242"/>
      <c r="T755" s="1242"/>
      <c r="U755" s="1244"/>
      <c r="V755" s="1245"/>
      <c r="W755" s="1245"/>
      <c r="X755" s="1245"/>
      <c r="Y755" s="1245"/>
      <c r="Z755" s="1245"/>
      <c r="AA755" s="1246"/>
      <c r="AB755" s="1247"/>
      <c r="AC755" s="1244"/>
      <c r="AD755" s="1248">
        <f t="shared" si="515"/>
        <v>0</v>
      </c>
      <c r="AE755" s="1248"/>
      <c r="AF755" s="1248"/>
      <c r="AG755" s="1248">
        <f t="shared" si="509"/>
        <v>0</v>
      </c>
      <c r="AH755" s="1248"/>
      <c r="AI755" s="1248"/>
      <c r="AJ755" s="1248">
        <f t="shared" si="516"/>
        <v>0</v>
      </c>
      <c r="AK755" s="1248"/>
      <c r="AL755" s="1248"/>
      <c r="AM755" s="1249">
        <f t="shared" si="503"/>
        <v>0</v>
      </c>
      <c r="AN755" s="1249"/>
      <c r="AO755" s="1249"/>
      <c r="AP755" s="1249"/>
      <c r="AQ755" s="1250">
        <f t="shared" si="517"/>
        <v>0</v>
      </c>
      <c r="AR755" s="1250"/>
      <c r="AS755" s="1250"/>
      <c r="AT755" s="1250">
        <f t="shared" si="518"/>
        <v>0</v>
      </c>
      <c r="AV755" s="74" t="str">
        <f t="shared" si="498"/>
        <v>DOORS &amp; TRIM</v>
      </c>
      <c r="AW755" s="307"/>
      <c r="AX755" s="99"/>
      <c r="AY755" s="99"/>
      <c r="AZ755" s="305"/>
      <c r="BA755" s="28">
        <f t="shared" si="519"/>
        <v>0</v>
      </c>
      <c r="BB755" s="28">
        <f t="shared" si="524"/>
        <v>0</v>
      </c>
      <c r="BC755" s="28">
        <f t="shared" si="525"/>
        <v>0</v>
      </c>
      <c r="BD755" s="28">
        <f t="shared" si="520"/>
        <v>0</v>
      </c>
      <c r="BE755" s="28">
        <f t="shared" si="526"/>
        <v>0</v>
      </c>
      <c r="BF755" s="28">
        <f t="shared" si="521"/>
        <v>0</v>
      </c>
      <c r="BG755" s="28">
        <f t="shared" si="522"/>
        <v>0</v>
      </c>
      <c r="BI755" s="66">
        <f t="shared" si="527"/>
        <v>0</v>
      </c>
      <c r="BJ755" s="66">
        <f t="shared" si="523"/>
        <v>0</v>
      </c>
      <c r="BK755" s="66">
        <f t="shared" si="528"/>
        <v>0</v>
      </c>
    </row>
    <row r="756" spans="1:63" hidden="1">
      <c r="A756" s="95"/>
      <c r="B756" s="1239"/>
      <c r="C756" s="1240"/>
      <c r="D756" s="1252"/>
      <c r="E756" s="1252"/>
      <c r="F756" s="1252"/>
      <c r="G756" s="1252"/>
      <c r="H756" s="1252"/>
      <c r="I756" s="1252"/>
      <c r="J756" s="1252"/>
      <c r="K756" s="1252"/>
      <c r="L756" s="1252"/>
      <c r="M756" s="1252"/>
      <c r="N756" s="1252"/>
      <c r="O756" s="1252"/>
      <c r="P756" s="1242"/>
      <c r="Q756" s="1242"/>
      <c r="R756" s="1243"/>
      <c r="S756" s="1242"/>
      <c r="T756" s="1242"/>
      <c r="U756" s="1244"/>
      <c r="V756" s="1245"/>
      <c r="W756" s="1245"/>
      <c r="X756" s="1245"/>
      <c r="Y756" s="1245"/>
      <c r="Z756" s="1245"/>
      <c r="AA756" s="1246"/>
      <c r="AB756" s="1247"/>
      <c r="AC756" s="1244"/>
      <c r="AD756" s="1248">
        <f t="shared" si="515"/>
        <v>0</v>
      </c>
      <c r="AE756" s="1248"/>
      <c r="AF756" s="1248"/>
      <c r="AG756" s="1248">
        <f t="shared" si="509"/>
        <v>0</v>
      </c>
      <c r="AH756" s="1248"/>
      <c r="AI756" s="1248"/>
      <c r="AJ756" s="1248">
        <f t="shared" si="516"/>
        <v>0</v>
      </c>
      <c r="AK756" s="1248"/>
      <c r="AL756" s="1248"/>
      <c r="AM756" s="1249">
        <f t="shared" si="503"/>
        <v>0</v>
      </c>
      <c r="AN756" s="1249"/>
      <c r="AO756" s="1249"/>
      <c r="AP756" s="1249"/>
      <c r="AQ756" s="1250">
        <f t="shared" si="517"/>
        <v>0</v>
      </c>
      <c r="AR756" s="1250"/>
      <c r="AS756" s="1250"/>
      <c r="AT756" s="1250">
        <f t="shared" si="518"/>
        <v>0</v>
      </c>
      <c r="AV756" s="74" t="str">
        <f t="shared" si="498"/>
        <v>DOORS &amp; TRIM</v>
      </c>
      <c r="AW756" s="307"/>
      <c r="AX756" s="99"/>
      <c r="AY756" s="99"/>
      <c r="AZ756" s="305"/>
      <c r="BA756" s="28">
        <f t="shared" si="519"/>
        <v>0</v>
      </c>
      <c r="BB756" s="28">
        <f t="shared" si="524"/>
        <v>0</v>
      </c>
      <c r="BC756" s="28">
        <f t="shared" si="525"/>
        <v>0</v>
      </c>
      <c r="BD756" s="28">
        <f t="shared" si="520"/>
        <v>0</v>
      </c>
      <c r="BE756" s="28">
        <f>SUM(BA756:BC756)</f>
        <v>0</v>
      </c>
      <c r="BF756" s="28">
        <f t="shared" si="521"/>
        <v>0</v>
      </c>
      <c r="BG756" s="28">
        <f t="shared" si="522"/>
        <v>0</v>
      </c>
      <c r="BI756" s="66">
        <f t="shared" si="527"/>
        <v>0</v>
      </c>
      <c r="BJ756" s="66">
        <f t="shared" si="523"/>
        <v>0</v>
      </c>
      <c r="BK756" s="66">
        <f t="shared" si="528"/>
        <v>0</v>
      </c>
    </row>
    <row r="757" spans="1:63" hidden="1">
      <c r="A757" s="95"/>
      <c r="B757" s="1239"/>
      <c r="C757" s="1240"/>
      <c r="D757" s="1252"/>
      <c r="E757" s="1252"/>
      <c r="F757" s="1252"/>
      <c r="G757" s="1252"/>
      <c r="H757" s="1252"/>
      <c r="I757" s="1252"/>
      <c r="J757" s="1252"/>
      <c r="K757" s="1252"/>
      <c r="L757" s="1252"/>
      <c r="M757" s="1252"/>
      <c r="N757" s="1252"/>
      <c r="O757" s="1252"/>
      <c r="P757" s="1242"/>
      <c r="Q757" s="1242"/>
      <c r="R757" s="1243"/>
      <c r="S757" s="1242"/>
      <c r="T757" s="1242"/>
      <c r="U757" s="1244"/>
      <c r="V757" s="1245"/>
      <c r="W757" s="1245"/>
      <c r="X757" s="1245"/>
      <c r="Y757" s="1245"/>
      <c r="Z757" s="1245"/>
      <c r="AA757" s="1246"/>
      <c r="AB757" s="1247"/>
      <c r="AC757" s="1244"/>
      <c r="AD757" s="1248">
        <f t="shared" si="515"/>
        <v>0</v>
      </c>
      <c r="AE757" s="1248"/>
      <c r="AF757" s="1248"/>
      <c r="AG757" s="1248">
        <f t="shared" si="509"/>
        <v>0</v>
      </c>
      <c r="AH757" s="1248"/>
      <c r="AI757" s="1248"/>
      <c r="AJ757" s="1248">
        <f t="shared" si="516"/>
        <v>0</v>
      </c>
      <c r="AK757" s="1248"/>
      <c r="AL757" s="1248"/>
      <c r="AM757" s="1249">
        <f t="shared" si="503"/>
        <v>0</v>
      </c>
      <c r="AN757" s="1249"/>
      <c r="AO757" s="1249"/>
      <c r="AP757" s="1249"/>
      <c r="AQ757" s="1250">
        <f t="shared" si="517"/>
        <v>0</v>
      </c>
      <c r="AR757" s="1250"/>
      <c r="AS757" s="1250"/>
      <c r="AT757" s="1250">
        <f t="shared" si="518"/>
        <v>0</v>
      </c>
      <c r="AV757" s="74" t="str">
        <f t="shared" si="498"/>
        <v>DOORS &amp; TRIM</v>
      </c>
      <c r="AW757" s="307"/>
      <c r="AX757" s="99"/>
      <c r="AY757" s="99"/>
      <c r="AZ757" s="305"/>
      <c r="BA757" s="28">
        <f t="shared" si="519"/>
        <v>0</v>
      </c>
      <c r="BB757" s="28">
        <f t="shared" si="524"/>
        <v>0</v>
      </c>
      <c r="BC757" s="28">
        <f t="shared" si="525"/>
        <v>0</v>
      </c>
      <c r="BD757" s="28">
        <f t="shared" si="520"/>
        <v>0</v>
      </c>
      <c r="BE757" s="28">
        <f>SUM(BA757:BC757)</f>
        <v>0</v>
      </c>
      <c r="BF757" s="28">
        <f t="shared" si="521"/>
        <v>0</v>
      </c>
      <c r="BG757" s="28">
        <f t="shared" si="522"/>
        <v>0</v>
      </c>
      <c r="BI757" s="66">
        <f t="shared" si="527"/>
        <v>0</v>
      </c>
      <c r="BJ757" s="66">
        <f t="shared" si="523"/>
        <v>0</v>
      </c>
      <c r="BK757" s="66">
        <f t="shared" si="528"/>
        <v>0</v>
      </c>
    </row>
    <row r="758" spans="1:63" ht="5.0999999999999996" hidden="1" customHeight="1">
      <c r="A758" s="95"/>
      <c r="B758" s="42"/>
      <c r="C758" s="42"/>
      <c r="D758" s="353"/>
      <c r="E758" s="353"/>
      <c r="F758" s="353"/>
      <c r="G758" s="353"/>
      <c r="H758" s="353"/>
      <c r="I758" s="353"/>
      <c r="J758" s="353"/>
      <c r="K758" s="353"/>
      <c r="L758" s="353"/>
      <c r="M758" s="353"/>
      <c r="N758" s="353"/>
      <c r="O758" s="353"/>
      <c r="P758" s="44"/>
      <c r="Q758" s="44"/>
      <c r="R758" s="44"/>
      <c r="S758" s="44"/>
      <c r="T758" s="44"/>
      <c r="U758" s="45"/>
      <c r="V758" s="45"/>
      <c r="W758" s="45"/>
      <c r="X758" s="45"/>
      <c r="Y758" s="45"/>
      <c r="Z758" s="45"/>
      <c r="AA758" s="45"/>
      <c r="AB758" s="45"/>
      <c r="AC758" s="45"/>
      <c r="AD758" s="46"/>
      <c r="AE758" s="46"/>
      <c r="AF758" s="46"/>
      <c r="AG758" s="46"/>
      <c r="AH758" s="46"/>
      <c r="AI758" s="46"/>
      <c r="AJ758" s="46"/>
      <c r="AK758" s="46"/>
      <c r="AL758" s="46"/>
      <c r="AM758" s="47"/>
      <c r="AN758" s="47"/>
      <c r="AO758" s="47"/>
      <c r="AP758" s="47"/>
      <c r="AQ758" s="295"/>
      <c r="AR758" s="295"/>
      <c r="AS758" s="295"/>
      <c r="AT758" s="295"/>
      <c r="AV758" s="201" t="str">
        <f t="shared" si="498"/>
        <v>DOORS &amp; TRIM</v>
      </c>
      <c r="AW758" s="322"/>
      <c r="AX758" s="322"/>
      <c r="AY758" s="322"/>
      <c r="AZ758" s="201"/>
      <c r="BA758" s="53">
        <f>BA717</f>
        <v>0</v>
      </c>
      <c r="BB758" s="53">
        <f>BB717</f>
        <v>0</v>
      </c>
      <c r="BC758" s="53">
        <f>BC717</f>
        <v>0</v>
      </c>
      <c r="BD758" s="53">
        <f>BD717</f>
        <v>0</v>
      </c>
      <c r="BE758" s="53">
        <f>BE717</f>
        <v>0</v>
      </c>
      <c r="BF758" s="53"/>
      <c r="BG758" s="53"/>
      <c r="BI758" s="53"/>
      <c r="BJ758" s="53"/>
      <c r="BK758" s="53"/>
    </row>
    <row r="759" spans="1:63" ht="21.6" hidden="1" customHeight="1">
      <c r="A759" s="95"/>
      <c r="B759" s="1259"/>
      <c r="C759" s="1259"/>
      <c r="D759" s="354"/>
      <c r="E759" s="354"/>
      <c r="F759" s="354"/>
      <c r="G759" s="354"/>
      <c r="H759" s="354"/>
      <c r="I759" s="354"/>
      <c r="J759" s="354"/>
      <c r="K759" s="354"/>
      <c r="L759" s="354"/>
      <c r="M759" s="354"/>
      <c r="N759" s="354"/>
      <c r="O759" s="354"/>
      <c r="P759" s="19"/>
      <c r="Q759" s="19"/>
      <c r="R759" s="19"/>
      <c r="S759" s="19"/>
      <c r="T759" s="19"/>
      <c r="U759" s="19"/>
      <c r="V759" s="19"/>
      <c r="W759" s="19"/>
      <c r="X759" s="19"/>
      <c r="Y759" s="19"/>
      <c r="Z759" s="19"/>
      <c r="AA759" s="19"/>
      <c r="AB759" s="19"/>
      <c r="AC759" s="202" t="str">
        <f>CONCATENATE(D717," ","TOTAL")</f>
        <v>DOORS &amp; TRIM TOTAL</v>
      </c>
      <c r="AD759" s="1260">
        <f>SUBTOTAL(9,AD718:AD758)</f>
        <v>0</v>
      </c>
      <c r="AE759" s="1260"/>
      <c r="AF759" s="1260"/>
      <c r="AG759" s="1260">
        <f>SUBTOTAL(9,AG718:AG758)</f>
        <v>0</v>
      </c>
      <c r="AH759" s="1260"/>
      <c r="AI759" s="1260"/>
      <c r="AJ759" s="1260">
        <f>SUBTOTAL(9,AJ718:AJ758)</f>
        <v>0</v>
      </c>
      <c r="AK759" s="1260"/>
      <c r="AL759" s="1260"/>
      <c r="AM759" s="1260">
        <f>SUBTOTAL(9,AM718:AM758)</f>
        <v>0</v>
      </c>
      <c r="AN759" s="1260"/>
      <c r="AO759" s="1260"/>
      <c r="AP759" s="1260"/>
      <c r="AQ759" s="1254">
        <f>SUBTOTAL(9,AQ718:AQ758)</f>
        <v>0</v>
      </c>
      <c r="AR759" s="1254"/>
      <c r="AS759" s="1254"/>
      <c r="AT759" s="1254" t="e">
        <f>SUM(AT715:AT750)</f>
        <v>#REF!</v>
      </c>
      <c r="AV759" s="74" t="str">
        <f t="shared" si="498"/>
        <v>DOORS &amp; TRIM</v>
      </c>
      <c r="AW759" s="308"/>
      <c r="AX759" s="321"/>
      <c r="AY759" s="321"/>
      <c r="AZ759" s="118"/>
      <c r="BA759" s="52">
        <f>BA717</f>
        <v>0</v>
      </c>
      <c r="BB759" s="52">
        <f>BB717</f>
        <v>0</v>
      </c>
      <c r="BC759" s="52">
        <f>BC717</f>
        <v>0</v>
      </c>
      <c r="BD759" s="52">
        <f>BD717</f>
        <v>0</v>
      </c>
      <c r="BE759" s="52">
        <f>BE717</f>
        <v>0</v>
      </c>
      <c r="BF759" s="52">
        <f>SUM(BF717:BF758)</f>
        <v>0</v>
      </c>
      <c r="BG759" s="28">
        <f>SUM(BG717:BG758)</f>
        <v>0</v>
      </c>
      <c r="BI759" s="52">
        <f>SUM(BI718:BI758)</f>
        <v>0</v>
      </c>
      <c r="BJ759" s="52">
        <f>SUM(BJ718:BJ758)</f>
        <v>0</v>
      </c>
      <c r="BK759" s="28">
        <f>SUM(BK718:BK758)</f>
        <v>0</v>
      </c>
    </row>
    <row r="760" spans="1:63" ht="5.0999999999999996" hidden="1" customHeight="1">
      <c r="A760" s="95"/>
      <c r="B760" s="42"/>
      <c r="C760" s="42"/>
      <c r="D760" s="353"/>
      <c r="E760" s="353"/>
      <c r="F760" s="353"/>
      <c r="G760" s="353"/>
      <c r="H760" s="353"/>
      <c r="I760" s="353"/>
      <c r="J760" s="353"/>
      <c r="K760" s="353"/>
      <c r="L760" s="353"/>
      <c r="M760" s="353"/>
      <c r="N760" s="353"/>
      <c r="O760" s="353"/>
      <c r="P760" s="44"/>
      <c r="Q760" s="44"/>
      <c r="R760" s="44"/>
      <c r="S760" s="44"/>
      <c r="T760" s="44"/>
      <c r="U760" s="45"/>
      <c r="V760" s="45"/>
      <c r="W760" s="45"/>
      <c r="X760" s="45"/>
      <c r="Y760" s="45"/>
      <c r="Z760" s="45"/>
      <c r="AA760" s="45"/>
      <c r="AB760" s="45"/>
      <c r="AC760" s="45"/>
      <c r="AD760" s="46"/>
      <c r="AE760" s="46"/>
      <c r="AF760" s="46"/>
      <c r="AG760" s="46"/>
      <c r="AH760" s="46"/>
      <c r="AI760" s="46"/>
      <c r="AJ760" s="46"/>
      <c r="AK760" s="46"/>
      <c r="AL760" s="46"/>
      <c r="AM760" s="47"/>
      <c r="AN760" s="47"/>
      <c r="AO760" s="47"/>
      <c r="AP760" s="47"/>
      <c r="AQ760" s="295"/>
      <c r="AR760" s="295"/>
      <c r="AS760" s="295"/>
      <c r="AT760" s="295"/>
      <c r="AV760" s="201" t="str">
        <f t="shared" si="498"/>
        <v>DOORS &amp; TRIM</v>
      </c>
      <c r="AW760" s="322"/>
      <c r="AX760" s="322"/>
      <c r="AY760" s="322"/>
      <c r="AZ760" s="201"/>
      <c r="BA760" s="53">
        <f>BA717</f>
        <v>0</v>
      </c>
      <c r="BB760" s="53">
        <f>BB717</f>
        <v>0</v>
      </c>
      <c r="BC760" s="53">
        <f>BC717</f>
        <v>0</v>
      </c>
      <c r="BD760" s="53">
        <f>BD717</f>
        <v>0</v>
      </c>
      <c r="BE760" s="53">
        <f>BE717</f>
        <v>0</v>
      </c>
      <c r="BF760" s="53"/>
      <c r="BG760" s="53"/>
      <c r="BI760" s="53"/>
      <c r="BJ760" s="53"/>
      <c r="BK760" s="53"/>
    </row>
    <row r="761" spans="1:63" ht="9.6999999999999993" hidden="1" customHeight="1">
      <c r="A761" s="95"/>
      <c r="B761" s="49"/>
      <c r="C761" s="49"/>
      <c r="D761" s="355"/>
      <c r="E761" s="355"/>
      <c r="F761" s="355"/>
      <c r="G761" s="355"/>
      <c r="H761" s="355"/>
      <c r="I761" s="355"/>
      <c r="J761" s="355"/>
      <c r="K761" s="355"/>
      <c r="L761" s="355"/>
      <c r="M761" s="355"/>
      <c r="N761" s="355"/>
      <c r="O761" s="355"/>
      <c r="P761" s="50"/>
      <c r="Q761" s="50"/>
      <c r="R761" s="50"/>
      <c r="S761" s="50"/>
      <c r="T761" s="50"/>
      <c r="U761" s="50"/>
      <c r="V761" s="50"/>
      <c r="W761" s="50"/>
      <c r="X761" s="50"/>
      <c r="Y761" s="50"/>
      <c r="Z761" s="50"/>
      <c r="AA761" s="50"/>
      <c r="AB761" s="50"/>
      <c r="AC761" s="51"/>
      <c r="AD761" s="296"/>
      <c r="AE761" s="296"/>
      <c r="AF761" s="296"/>
      <c r="AG761" s="296"/>
      <c r="AH761" s="296"/>
      <c r="AI761" s="296"/>
      <c r="AJ761" s="296"/>
      <c r="AK761" s="296"/>
      <c r="AL761" s="296"/>
      <c r="AM761" s="296"/>
      <c r="AN761" s="296"/>
      <c r="AO761" s="296"/>
      <c r="AP761" s="296"/>
      <c r="AQ761" s="297"/>
      <c r="AR761" s="297"/>
      <c r="AS761" s="297"/>
      <c r="AT761" s="297"/>
      <c r="AV761" s="203" t="str">
        <f t="shared" si="498"/>
        <v>DOORS &amp; TRIM</v>
      </c>
      <c r="AW761" s="325"/>
      <c r="AX761" s="344"/>
      <c r="AY761" s="344"/>
      <c r="AZ761" s="203"/>
      <c r="BA761" s="65">
        <f>BA759</f>
        <v>0</v>
      </c>
      <c r="BB761" s="65">
        <f t="shared" ref="BB761:BG761" si="529">BB759</f>
        <v>0</v>
      </c>
      <c r="BC761" s="65">
        <f>BC759</f>
        <v>0</v>
      </c>
      <c r="BD761" s="65">
        <f t="shared" si="529"/>
        <v>0</v>
      </c>
      <c r="BE761" s="65">
        <f t="shared" si="529"/>
        <v>0</v>
      </c>
      <c r="BF761" s="65">
        <f t="shared" si="529"/>
        <v>0</v>
      </c>
      <c r="BG761" s="65">
        <f t="shared" si="529"/>
        <v>0</v>
      </c>
      <c r="BI761" s="65"/>
      <c r="BJ761" s="65"/>
      <c r="BK761" s="65"/>
    </row>
    <row r="762" spans="1:63" ht="21.6" customHeight="1">
      <c r="A762" s="94" t="s">
        <v>665</v>
      </c>
      <c r="B762" s="1261"/>
      <c r="C762" s="1262"/>
      <c r="D762" s="1301" t="str">
        <f>T(Y82)</f>
        <v>CARPET &amp; RESILIENT</v>
      </c>
      <c r="E762" s="1302"/>
      <c r="F762" s="1302"/>
      <c r="G762" s="1302"/>
      <c r="H762" s="1302"/>
      <c r="I762" s="1302"/>
      <c r="J762" s="1302"/>
      <c r="K762" s="1302"/>
      <c r="L762" s="1302"/>
      <c r="M762" s="1302"/>
      <c r="N762" s="1302"/>
      <c r="O762" s="1303"/>
      <c r="P762" s="1263"/>
      <c r="Q762" s="1263"/>
      <c r="R762" s="1263"/>
      <c r="S762" s="1264"/>
      <c r="T762" s="1265"/>
      <c r="U762" s="1266"/>
      <c r="V762" s="1266"/>
      <c r="W762" s="1266"/>
      <c r="X762" s="1266"/>
      <c r="Y762" s="1266"/>
      <c r="Z762" s="1266"/>
      <c r="AA762" s="1266"/>
      <c r="AB762" s="1266"/>
      <c r="AC762" s="1266"/>
      <c r="AD762" s="1260">
        <f>AD804</f>
        <v>0</v>
      </c>
      <c r="AE762" s="1260"/>
      <c r="AF762" s="1260"/>
      <c r="AG762" s="1260">
        <f>AG804</f>
        <v>0</v>
      </c>
      <c r="AH762" s="1260"/>
      <c r="AI762" s="1260"/>
      <c r="AJ762" s="1260">
        <f>AJ804</f>
        <v>0</v>
      </c>
      <c r="AK762" s="1260"/>
      <c r="AL762" s="1260"/>
      <c r="AM762" s="1260">
        <f>AM804</f>
        <v>0</v>
      </c>
      <c r="AN762" s="1260"/>
      <c r="AO762" s="1260"/>
      <c r="AP762" s="1260"/>
      <c r="AQ762" s="1254">
        <f>AQ804</f>
        <v>0</v>
      </c>
      <c r="AR762" s="1254"/>
      <c r="AS762" s="1254"/>
      <c r="AT762" s="1254" t="e">
        <f>SUM(#REF!)</f>
        <v>#REF!</v>
      </c>
      <c r="AV762" s="74" t="str">
        <f t="shared" ref="AV762:AV806" si="530">$D$762</f>
        <v>CARPET &amp; RESILIENT</v>
      </c>
      <c r="AW762" s="326"/>
      <c r="AX762" s="326"/>
      <c r="AY762" s="326"/>
      <c r="AZ762" s="327"/>
      <c r="BA762" s="28">
        <f>SUM(BA763:BA802)</f>
        <v>0</v>
      </c>
      <c r="BB762" s="28">
        <f>SUM(BB763:BB802)</f>
        <v>0</v>
      </c>
      <c r="BC762" s="28">
        <f>SUM(BC763:BC802)</f>
        <v>0</v>
      </c>
      <c r="BD762" s="28">
        <f>SUM(BD763:BD802)</f>
        <v>0</v>
      </c>
      <c r="BE762" s="28">
        <f>SUM(BE763:BE802)</f>
        <v>0</v>
      </c>
      <c r="BF762" s="28">
        <f t="shared" ref="BF762:BF782" si="531">AQ762</f>
        <v>0</v>
      </c>
      <c r="BG762" s="28">
        <f t="shared" ref="BG762:BG782" si="532">AM762</f>
        <v>0</v>
      </c>
      <c r="BI762" s="66">
        <f>AD762</f>
        <v>0</v>
      </c>
      <c r="BJ762" s="66">
        <f>AM762</f>
        <v>0</v>
      </c>
      <c r="BK762" s="66">
        <f>BJ762+BI762</f>
        <v>0</v>
      </c>
    </row>
    <row r="763" spans="1:63" hidden="1">
      <c r="A763" s="95"/>
      <c r="B763" s="1239"/>
      <c r="C763" s="1240"/>
      <c r="D763" s="1256" t="s">
        <v>533</v>
      </c>
      <c r="E763" s="1256"/>
      <c r="F763" s="1256"/>
      <c r="G763" s="1256"/>
      <c r="H763" s="1256"/>
      <c r="I763" s="1256"/>
      <c r="J763" s="1256"/>
      <c r="K763" s="1256"/>
      <c r="L763" s="1256"/>
      <c r="M763" s="1256"/>
      <c r="N763" s="1256"/>
      <c r="O763" s="1256"/>
      <c r="P763" s="1242"/>
      <c r="Q763" s="1242"/>
      <c r="R763" s="1243"/>
      <c r="S763" s="1242" t="s">
        <v>1</v>
      </c>
      <c r="T763" s="1242" t="s">
        <v>1</v>
      </c>
      <c r="U763" s="1244"/>
      <c r="V763" s="1245"/>
      <c r="W763" s="1245"/>
      <c r="X763" s="1245"/>
      <c r="Y763" s="1245"/>
      <c r="Z763" s="1245"/>
      <c r="AA763" s="1246"/>
      <c r="AB763" s="1247"/>
      <c r="AC763" s="1244"/>
      <c r="AD763" s="1248">
        <f t="shared" ref="AD763:AD782" si="533">((P763*U763)-AM763)</f>
        <v>0</v>
      </c>
      <c r="AE763" s="1248"/>
      <c r="AF763" s="1248"/>
      <c r="AG763" s="1248">
        <f>P763*X763*(1+$Y$85)</f>
        <v>0</v>
      </c>
      <c r="AH763" s="1248"/>
      <c r="AI763" s="1248"/>
      <c r="AJ763" s="1248">
        <f t="shared" ref="AJ763:AJ782" si="534">P763*AA763</f>
        <v>0</v>
      </c>
      <c r="AK763" s="1248"/>
      <c r="AL763" s="1248"/>
      <c r="AM763" s="1249">
        <f t="shared" ref="AM763:AM802" si="535">IF($B763="x",$P763*$U763,0)</f>
        <v>0</v>
      </c>
      <c r="AN763" s="1249"/>
      <c r="AO763" s="1249"/>
      <c r="AP763" s="1249"/>
      <c r="AQ763" s="1250">
        <f t="shared" ref="AQ763:AQ782" si="536">SUM(AD763:AL763)</f>
        <v>0</v>
      </c>
      <c r="AR763" s="1250"/>
      <c r="AS763" s="1250"/>
      <c r="AT763" s="1250">
        <f t="shared" ref="AT763:AT782" si="537">SUM(AD763:AL763)</f>
        <v>0</v>
      </c>
      <c r="AV763" s="74" t="str">
        <f t="shared" si="530"/>
        <v>CARPET &amp; RESILIENT</v>
      </c>
      <c r="AW763" s="307"/>
      <c r="AX763" s="99"/>
      <c r="AY763" s="99"/>
      <c r="AZ763" s="305"/>
      <c r="BA763" s="28">
        <f t="shared" ref="BA763:BA782" si="538">AD763</f>
        <v>0</v>
      </c>
      <c r="BB763" s="28">
        <f>AG763</f>
        <v>0</v>
      </c>
      <c r="BC763" s="28">
        <f>AJ763</f>
        <v>0</v>
      </c>
      <c r="BD763" s="28">
        <f t="shared" ref="BD763:BD782" si="539">IF(B763="x",1,0)</f>
        <v>0</v>
      </c>
      <c r="BE763" s="28">
        <f>SUM(BA763:BC763)</f>
        <v>0</v>
      </c>
      <c r="BF763" s="28">
        <f t="shared" si="531"/>
        <v>0</v>
      </c>
      <c r="BG763" s="28">
        <f t="shared" si="532"/>
        <v>0</v>
      </c>
      <c r="BI763" s="66">
        <f>AD763</f>
        <v>0</v>
      </c>
      <c r="BJ763" s="66">
        <f t="shared" ref="BJ763:BJ782" si="540">AM763</f>
        <v>0</v>
      </c>
      <c r="BK763" s="66">
        <f>BJ763+BI763</f>
        <v>0</v>
      </c>
    </row>
    <row r="764" spans="1:63" hidden="1">
      <c r="A764" s="95"/>
      <c r="B764" s="1239"/>
      <c r="C764" s="1240"/>
      <c r="D764" s="1255" t="s">
        <v>526</v>
      </c>
      <c r="E764" s="1255"/>
      <c r="F764" s="1255"/>
      <c r="G764" s="1255"/>
      <c r="H764" s="1255"/>
      <c r="I764" s="1255"/>
      <c r="J764" s="1255"/>
      <c r="K764" s="1255"/>
      <c r="L764" s="1255"/>
      <c r="M764" s="1255"/>
      <c r="N764" s="1255"/>
      <c r="O764" s="1255"/>
      <c r="P764" s="1242"/>
      <c r="Q764" s="1242"/>
      <c r="R764" s="1243"/>
      <c r="S764" s="1242"/>
      <c r="T764" s="1242"/>
      <c r="U764" s="1244"/>
      <c r="V764" s="1245"/>
      <c r="W764" s="1245"/>
      <c r="X764" s="1245"/>
      <c r="Y764" s="1245"/>
      <c r="Z764" s="1245"/>
      <c r="AA764" s="1246"/>
      <c r="AB764" s="1247"/>
      <c r="AC764" s="1244"/>
      <c r="AD764" s="1248">
        <f t="shared" si="533"/>
        <v>0</v>
      </c>
      <c r="AE764" s="1248"/>
      <c r="AF764" s="1248"/>
      <c r="AG764" s="1248">
        <f t="shared" ref="AG764:AG802" si="541">P764*X764*(1+$Y$85)</f>
        <v>0</v>
      </c>
      <c r="AH764" s="1248"/>
      <c r="AI764" s="1248"/>
      <c r="AJ764" s="1248">
        <f t="shared" si="534"/>
        <v>0</v>
      </c>
      <c r="AK764" s="1248"/>
      <c r="AL764" s="1248"/>
      <c r="AM764" s="1249">
        <f t="shared" si="535"/>
        <v>0</v>
      </c>
      <c r="AN764" s="1249"/>
      <c r="AO764" s="1249"/>
      <c r="AP764" s="1249"/>
      <c r="AQ764" s="1250">
        <f t="shared" si="536"/>
        <v>0</v>
      </c>
      <c r="AR764" s="1250"/>
      <c r="AS764" s="1250"/>
      <c r="AT764" s="1250">
        <f t="shared" si="537"/>
        <v>0</v>
      </c>
      <c r="AV764" s="74" t="str">
        <f t="shared" si="530"/>
        <v>CARPET &amp; RESILIENT</v>
      </c>
      <c r="AW764" s="307"/>
      <c r="AX764" s="99"/>
      <c r="AY764" s="99"/>
      <c r="AZ764" s="305"/>
      <c r="BA764" s="28">
        <f t="shared" si="538"/>
        <v>0</v>
      </c>
      <c r="BB764" s="28">
        <f t="shared" ref="BB764:BB782" si="542">AG764</f>
        <v>0</v>
      </c>
      <c r="BC764" s="28">
        <f t="shared" ref="BC764:BC782" si="543">AJ764</f>
        <v>0</v>
      </c>
      <c r="BD764" s="28">
        <f t="shared" si="539"/>
        <v>0</v>
      </c>
      <c r="BE764" s="28">
        <f t="shared" ref="BE764:BE780" si="544">SUM(BA764:BC764)</f>
        <v>0</v>
      </c>
      <c r="BF764" s="28">
        <f t="shared" si="531"/>
        <v>0</v>
      </c>
      <c r="BG764" s="28">
        <f t="shared" si="532"/>
        <v>0</v>
      </c>
      <c r="BI764" s="66">
        <f t="shared" ref="BI764:BI782" si="545">AD764</f>
        <v>0</v>
      </c>
      <c r="BJ764" s="66">
        <f t="shared" si="540"/>
        <v>0</v>
      </c>
      <c r="BK764" s="66">
        <f t="shared" ref="BK764:BK782" si="546">BJ764+BI764</f>
        <v>0</v>
      </c>
    </row>
    <row r="765" spans="1:63" hidden="1">
      <c r="A765" s="95"/>
      <c r="B765" s="1251"/>
      <c r="C765" s="1251"/>
      <c r="D765" s="1252" t="s">
        <v>522</v>
      </c>
      <c r="E765" s="1252"/>
      <c r="F765" s="1252"/>
      <c r="G765" s="1252"/>
      <c r="H765" s="1252"/>
      <c r="I765" s="1252"/>
      <c r="J765" s="1252"/>
      <c r="K765" s="1252"/>
      <c r="L765" s="1252"/>
      <c r="M765" s="1252"/>
      <c r="N765" s="1252"/>
      <c r="O765" s="1252"/>
      <c r="P765" s="1242"/>
      <c r="Q765" s="1242"/>
      <c r="R765" s="1243"/>
      <c r="S765" s="1242" t="s">
        <v>8</v>
      </c>
      <c r="T765" s="1242"/>
      <c r="U765" s="1244">
        <v>0.75</v>
      </c>
      <c r="V765" s="1245"/>
      <c r="W765" s="1245"/>
      <c r="X765" s="1245">
        <v>1.25</v>
      </c>
      <c r="Y765" s="1245"/>
      <c r="Z765" s="1245"/>
      <c r="AA765" s="1246"/>
      <c r="AB765" s="1247"/>
      <c r="AC765" s="1244"/>
      <c r="AD765" s="1248">
        <f t="shared" si="533"/>
        <v>0</v>
      </c>
      <c r="AE765" s="1248"/>
      <c r="AF765" s="1248"/>
      <c r="AG765" s="1248">
        <f t="shared" si="541"/>
        <v>0</v>
      </c>
      <c r="AH765" s="1248"/>
      <c r="AI765" s="1248"/>
      <c r="AJ765" s="1248">
        <f t="shared" si="534"/>
        <v>0</v>
      </c>
      <c r="AK765" s="1248"/>
      <c r="AL765" s="1248"/>
      <c r="AM765" s="1249">
        <f t="shared" si="535"/>
        <v>0</v>
      </c>
      <c r="AN765" s="1249"/>
      <c r="AO765" s="1249"/>
      <c r="AP765" s="1249"/>
      <c r="AQ765" s="1250">
        <f t="shared" si="536"/>
        <v>0</v>
      </c>
      <c r="AR765" s="1250"/>
      <c r="AS765" s="1250"/>
      <c r="AT765" s="1250">
        <f t="shared" si="537"/>
        <v>0</v>
      </c>
      <c r="AV765" s="74" t="str">
        <f t="shared" si="530"/>
        <v>CARPET &amp; RESILIENT</v>
      </c>
      <c r="AW765" s="307"/>
      <c r="AX765" s="99"/>
      <c r="AY765" s="99"/>
      <c r="AZ765" s="305"/>
      <c r="BA765" s="28">
        <f t="shared" si="538"/>
        <v>0</v>
      </c>
      <c r="BB765" s="28">
        <f t="shared" si="542"/>
        <v>0</v>
      </c>
      <c r="BC765" s="28">
        <f t="shared" si="543"/>
        <v>0</v>
      </c>
      <c r="BD765" s="28">
        <f t="shared" si="539"/>
        <v>0</v>
      </c>
      <c r="BE765" s="28">
        <f t="shared" si="544"/>
        <v>0</v>
      </c>
      <c r="BF765" s="28">
        <f t="shared" si="531"/>
        <v>0</v>
      </c>
      <c r="BG765" s="28">
        <f t="shared" si="532"/>
        <v>0</v>
      </c>
      <c r="BI765" s="66">
        <f t="shared" si="545"/>
        <v>0</v>
      </c>
      <c r="BJ765" s="66">
        <f t="shared" si="540"/>
        <v>0</v>
      </c>
      <c r="BK765" s="66">
        <f t="shared" si="546"/>
        <v>0</v>
      </c>
    </row>
    <row r="766" spans="1:63" hidden="1">
      <c r="A766" s="95"/>
      <c r="B766" s="1251"/>
      <c r="C766" s="1251"/>
      <c r="D766" s="1252" t="s">
        <v>523</v>
      </c>
      <c r="E766" s="1252"/>
      <c r="F766" s="1252"/>
      <c r="G766" s="1252"/>
      <c r="H766" s="1252"/>
      <c r="I766" s="1252"/>
      <c r="J766" s="1252"/>
      <c r="K766" s="1252"/>
      <c r="L766" s="1252"/>
      <c r="M766" s="1252"/>
      <c r="N766" s="1252"/>
      <c r="O766" s="1252"/>
      <c r="P766" s="1242"/>
      <c r="Q766" s="1242"/>
      <c r="R766" s="1243"/>
      <c r="S766" s="1242" t="s">
        <v>8</v>
      </c>
      <c r="T766" s="1242"/>
      <c r="U766" s="1244">
        <v>0.75</v>
      </c>
      <c r="V766" s="1245"/>
      <c r="W766" s="1245"/>
      <c r="X766" s="1245">
        <v>2</v>
      </c>
      <c r="Y766" s="1245"/>
      <c r="Z766" s="1245"/>
      <c r="AA766" s="1246"/>
      <c r="AB766" s="1247"/>
      <c r="AC766" s="1244"/>
      <c r="AD766" s="1248">
        <f t="shared" si="533"/>
        <v>0</v>
      </c>
      <c r="AE766" s="1248"/>
      <c r="AF766" s="1248"/>
      <c r="AG766" s="1248">
        <f t="shared" si="541"/>
        <v>0</v>
      </c>
      <c r="AH766" s="1248"/>
      <c r="AI766" s="1248"/>
      <c r="AJ766" s="1248">
        <f t="shared" si="534"/>
        <v>0</v>
      </c>
      <c r="AK766" s="1248"/>
      <c r="AL766" s="1248"/>
      <c r="AM766" s="1249">
        <f t="shared" si="535"/>
        <v>0</v>
      </c>
      <c r="AN766" s="1249"/>
      <c r="AO766" s="1249"/>
      <c r="AP766" s="1249"/>
      <c r="AQ766" s="1250">
        <f t="shared" si="536"/>
        <v>0</v>
      </c>
      <c r="AR766" s="1250"/>
      <c r="AS766" s="1250"/>
      <c r="AT766" s="1250">
        <f t="shared" si="537"/>
        <v>0</v>
      </c>
      <c r="AV766" s="74" t="str">
        <f t="shared" si="530"/>
        <v>CARPET &amp; RESILIENT</v>
      </c>
      <c r="AW766" s="307"/>
      <c r="AX766" s="99"/>
      <c r="AY766" s="99"/>
      <c r="AZ766" s="305"/>
      <c r="BA766" s="28">
        <f t="shared" si="538"/>
        <v>0</v>
      </c>
      <c r="BB766" s="28">
        <f t="shared" si="542"/>
        <v>0</v>
      </c>
      <c r="BC766" s="28">
        <f t="shared" si="543"/>
        <v>0</v>
      </c>
      <c r="BD766" s="28">
        <f t="shared" si="539"/>
        <v>0</v>
      </c>
      <c r="BE766" s="28">
        <f t="shared" si="544"/>
        <v>0</v>
      </c>
      <c r="BF766" s="28">
        <f t="shared" si="531"/>
        <v>0</v>
      </c>
      <c r="BG766" s="28">
        <f t="shared" si="532"/>
        <v>0</v>
      </c>
      <c r="BI766" s="66">
        <f t="shared" si="545"/>
        <v>0</v>
      </c>
      <c r="BJ766" s="66">
        <f t="shared" si="540"/>
        <v>0</v>
      </c>
      <c r="BK766" s="66">
        <f t="shared" si="546"/>
        <v>0</v>
      </c>
    </row>
    <row r="767" spans="1:63" hidden="1">
      <c r="A767" s="95"/>
      <c r="B767" s="1239"/>
      <c r="C767" s="1240"/>
      <c r="D767" s="1252" t="s">
        <v>524</v>
      </c>
      <c r="E767" s="1252"/>
      <c r="F767" s="1252"/>
      <c r="G767" s="1252"/>
      <c r="H767" s="1252"/>
      <c r="I767" s="1252"/>
      <c r="J767" s="1252"/>
      <c r="K767" s="1252"/>
      <c r="L767" s="1252"/>
      <c r="M767" s="1252"/>
      <c r="N767" s="1252"/>
      <c r="O767" s="1252"/>
      <c r="P767" s="1242"/>
      <c r="Q767" s="1242"/>
      <c r="R767" s="1243"/>
      <c r="S767" s="1242" t="s">
        <v>8</v>
      </c>
      <c r="T767" s="1242"/>
      <c r="U767" s="1244">
        <v>0.75</v>
      </c>
      <c r="V767" s="1245"/>
      <c r="W767" s="1245"/>
      <c r="X767" s="1245">
        <v>3</v>
      </c>
      <c r="Y767" s="1245"/>
      <c r="Z767" s="1245"/>
      <c r="AA767" s="1246"/>
      <c r="AB767" s="1247"/>
      <c r="AC767" s="1244"/>
      <c r="AD767" s="1248">
        <f t="shared" si="533"/>
        <v>0</v>
      </c>
      <c r="AE767" s="1248"/>
      <c r="AF767" s="1248"/>
      <c r="AG767" s="1248">
        <f t="shared" si="541"/>
        <v>0</v>
      </c>
      <c r="AH767" s="1248"/>
      <c r="AI767" s="1248"/>
      <c r="AJ767" s="1248">
        <f t="shared" si="534"/>
        <v>0</v>
      </c>
      <c r="AK767" s="1248"/>
      <c r="AL767" s="1248"/>
      <c r="AM767" s="1249">
        <f t="shared" si="535"/>
        <v>0</v>
      </c>
      <c r="AN767" s="1249"/>
      <c r="AO767" s="1249"/>
      <c r="AP767" s="1249"/>
      <c r="AQ767" s="1250">
        <f t="shared" si="536"/>
        <v>0</v>
      </c>
      <c r="AR767" s="1250"/>
      <c r="AS767" s="1250"/>
      <c r="AT767" s="1250">
        <f t="shared" si="537"/>
        <v>0</v>
      </c>
      <c r="AV767" s="74" t="str">
        <f t="shared" si="530"/>
        <v>CARPET &amp; RESILIENT</v>
      </c>
      <c r="AW767" s="307"/>
      <c r="AX767" s="99"/>
      <c r="AY767" s="99"/>
      <c r="AZ767" s="305"/>
      <c r="BA767" s="28">
        <f t="shared" si="538"/>
        <v>0</v>
      </c>
      <c r="BB767" s="28">
        <f t="shared" si="542"/>
        <v>0</v>
      </c>
      <c r="BC767" s="28">
        <f t="shared" si="543"/>
        <v>0</v>
      </c>
      <c r="BD767" s="28">
        <f t="shared" si="539"/>
        <v>0</v>
      </c>
      <c r="BE767" s="28">
        <f t="shared" si="544"/>
        <v>0</v>
      </c>
      <c r="BF767" s="28">
        <f t="shared" si="531"/>
        <v>0</v>
      </c>
      <c r="BG767" s="28">
        <f t="shared" si="532"/>
        <v>0</v>
      </c>
      <c r="BI767" s="66">
        <f t="shared" si="545"/>
        <v>0</v>
      </c>
      <c r="BJ767" s="66">
        <f t="shared" si="540"/>
        <v>0</v>
      </c>
      <c r="BK767" s="66">
        <f t="shared" si="546"/>
        <v>0</v>
      </c>
    </row>
    <row r="768" spans="1:63" hidden="1">
      <c r="A768" s="95"/>
      <c r="B768" s="1239"/>
      <c r="C768" s="1240"/>
      <c r="D768" s="1252"/>
      <c r="E768" s="1252"/>
      <c r="F768" s="1252"/>
      <c r="G768" s="1252"/>
      <c r="H768" s="1252"/>
      <c r="I768" s="1252"/>
      <c r="J768" s="1252"/>
      <c r="K768" s="1252"/>
      <c r="L768" s="1252"/>
      <c r="M768" s="1252"/>
      <c r="N768" s="1252"/>
      <c r="O768" s="1252"/>
      <c r="P768" s="1242"/>
      <c r="Q768" s="1242"/>
      <c r="R768" s="1243"/>
      <c r="S768" s="1242"/>
      <c r="T768" s="1242"/>
      <c r="U768" s="1244"/>
      <c r="V768" s="1245"/>
      <c r="W768" s="1245"/>
      <c r="X768" s="1245"/>
      <c r="Y768" s="1245"/>
      <c r="Z768" s="1245"/>
      <c r="AA768" s="1246"/>
      <c r="AB768" s="1247"/>
      <c r="AC768" s="1244"/>
      <c r="AD768" s="1248">
        <f t="shared" si="533"/>
        <v>0</v>
      </c>
      <c r="AE768" s="1248"/>
      <c r="AF768" s="1248"/>
      <c r="AG768" s="1248">
        <f t="shared" si="541"/>
        <v>0</v>
      </c>
      <c r="AH768" s="1248"/>
      <c r="AI768" s="1248"/>
      <c r="AJ768" s="1248">
        <f t="shared" si="534"/>
        <v>0</v>
      </c>
      <c r="AK768" s="1248"/>
      <c r="AL768" s="1248"/>
      <c r="AM768" s="1249">
        <f t="shared" si="535"/>
        <v>0</v>
      </c>
      <c r="AN768" s="1249"/>
      <c r="AO768" s="1249"/>
      <c r="AP768" s="1249"/>
      <c r="AQ768" s="1250">
        <f t="shared" si="536"/>
        <v>0</v>
      </c>
      <c r="AR768" s="1250"/>
      <c r="AS768" s="1250"/>
      <c r="AT768" s="1250">
        <f t="shared" si="537"/>
        <v>0</v>
      </c>
      <c r="AV768" s="74" t="str">
        <f t="shared" si="530"/>
        <v>CARPET &amp; RESILIENT</v>
      </c>
      <c r="AW768" s="307"/>
      <c r="AX768" s="99"/>
      <c r="AY768" s="99"/>
      <c r="AZ768" s="305"/>
      <c r="BA768" s="28">
        <f t="shared" si="538"/>
        <v>0</v>
      </c>
      <c r="BB768" s="28">
        <f t="shared" si="542"/>
        <v>0</v>
      </c>
      <c r="BC768" s="28">
        <f t="shared" si="543"/>
        <v>0</v>
      </c>
      <c r="BD768" s="28">
        <f t="shared" si="539"/>
        <v>0</v>
      </c>
      <c r="BE768" s="28">
        <f t="shared" si="544"/>
        <v>0</v>
      </c>
      <c r="BF768" s="28">
        <f t="shared" si="531"/>
        <v>0</v>
      </c>
      <c r="BG768" s="28">
        <f t="shared" si="532"/>
        <v>0</v>
      </c>
      <c r="BI768" s="66">
        <f t="shared" si="545"/>
        <v>0</v>
      </c>
      <c r="BJ768" s="66">
        <f t="shared" si="540"/>
        <v>0</v>
      </c>
      <c r="BK768" s="66">
        <f t="shared" si="546"/>
        <v>0</v>
      </c>
    </row>
    <row r="769" spans="1:63" hidden="1">
      <c r="A769" s="95"/>
      <c r="B769" s="1239"/>
      <c r="C769" s="1240"/>
      <c r="D769" s="1252"/>
      <c r="E769" s="1252"/>
      <c r="F769" s="1252"/>
      <c r="G769" s="1252"/>
      <c r="H769" s="1252"/>
      <c r="I769" s="1252"/>
      <c r="J769" s="1252"/>
      <c r="K769" s="1252"/>
      <c r="L769" s="1252"/>
      <c r="M769" s="1252"/>
      <c r="N769" s="1252"/>
      <c r="O769" s="1252"/>
      <c r="P769" s="1242"/>
      <c r="Q769" s="1242"/>
      <c r="R769" s="1243"/>
      <c r="S769" s="1242"/>
      <c r="T769" s="1242"/>
      <c r="U769" s="1244"/>
      <c r="V769" s="1245"/>
      <c r="W769" s="1245"/>
      <c r="X769" s="1245"/>
      <c r="Y769" s="1245"/>
      <c r="Z769" s="1245"/>
      <c r="AA769" s="1246"/>
      <c r="AB769" s="1247"/>
      <c r="AC769" s="1244"/>
      <c r="AD769" s="1248">
        <f t="shared" si="533"/>
        <v>0</v>
      </c>
      <c r="AE769" s="1248"/>
      <c r="AF769" s="1248"/>
      <c r="AG769" s="1248">
        <f t="shared" si="541"/>
        <v>0</v>
      </c>
      <c r="AH769" s="1248"/>
      <c r="AI769" s="1248"/>
      <c r="AJ769" s="1248">
        <f t="shared" si="534"/>
        <v>0</v>
      </c>
      <c r="AK769" s="1248"/>
      <c r="AL769" s="1248"/>
      <c r="AM769" s="1249">
        <f t="shared" si="535"/>
        <v>0</v>
      </c>
      <c r="AN769" s="1249"/>
      <c r="AO769" s="1249"/>
      <c r="AP769" s="1249"/>
      <c r="AQ769" s="1250">
        <f t="shared" si="536"/>
        <v>0</v>
      </c>
      <c r="AR769" s="1250"/>
      <c r="AS769" s="1250"/>
      <c r="AT769" s="1250">
        <f t="shared" si="537"/>
        <v>0</v>
      </c>
      <c r="AV769" s="74" t="str">
        <f t="shared" si="530"/>
        <v>CARPET &amp; RESILIENT</v>
      </c>
      <c r="AW769" s="307"/>
      <c r="AX769" s="99"/>
      <c r="AY769" s="99"/>
      <c r="AZ769" s="305"/>
      <c r="BA769" s="28">
        <f t="shared" si="538"/>
        <v>0</v>
      </c>
      <c r="BB769" s="28">
        <f t="shared" si="542"/>
        <v>0</v>
      </c>
      <c r="BC769" s="28">
        <f t="shared" si="543"/>
        <v>0</v>
      </c>
      <c r="BD769" s="28">
        <f t="shared" si="539"/>
        <v>0</v>
      </c>
      <c r="BE769" s="28">
        <f t="shared" si="544"/>
        <v>0</v>
      </c>
      <c r="BF769" s="28">
        <f t="shared" si="531"/>
        <v>0</v>
      </c>
      <c r="BG769" s="28">
        <f t="shared" si="532"/>
        <v>0</v>
      </c>
      <c r="BI769" s="66">
        <f t="shared" si="545"/>
        <v>0</v>
      </c>
      <c r="BJ769" s="66">
        <f t="shared" si="540"/>
        <v>0</v>
      </c>
      <c r="BK769" s="66">
        <f t="shared" si="546"/>
        <v>0</v>
      </c>
    </row>
    <row r="770" spans="1:63" hidden="1">
      <c r="A770" s="95"/>
      <c r="B770" s="1239"/>
      <c r="C770" s="1240"/>
      <c r="D770" s="1255" t="s">
        <v>527</v>
      </c>
      <c r="E770" s="1255"/>
      <c r="F770" s="1255"/>
      <c r="G770" s="1255"/>
      <c r="H770" s="1255"/>
      <c r="I770" s="1255"/>
      <c r="J770" s="1255"/>
      <c r="K770" s="1255"/>
      <c r="L770" s="1255"/>
      <c r="M770" s="1255"/>
      <c r="N770" s="1255"/>
      <c r="O770" s="1255"/>
      <c r="P770" s="1242"/>
      <c r="Q770" s="1242"/>
      <c r="R770" s="1243"/>
      <c r="S770" s="1242"/>
      <c r="T770" s="1242"/>
      <c r="U770" s="1244"/>
      <c r="V770" s="1245"/>
      <c r="W770" s="1245"/>
      <c r="X770" s="1245"/>
      <c r="Y770" s="1245"/>
      <c r="Z770" s="1245"/>
      <c r="AA770" s="1246"/>
      <c r="AB770" s="1247"/>
      <c r="AC770" s="1244"/>
      <c r="AD770" s="1248">
        <f t="shared" si="533"/>
        <v>0</v>
      </c>
      <c r="AE770" s="1248"/>
      <c r="AF770" s="1248"/>
      <c r="AG770" s="1248">
        <f t="shared" si="541"/>
        <v>0</v>
      </c>
      <c r="AH770" s="1248"/>
      <c r="AI770" s="1248"/>
      <c r="AJ770" s="1248">
        <f t="shared" si="534"/>
        <v>0</v>
      </c>
      <c r="AK770" s="1248"/>
      <c r="AL770" s="1248"/>
      <c r="AM770" s="1249">
        <f t="shared" si="535"/>
        <v>0</v>
      </c>
      <c r="AN770" s="1249"/>
      <c r="AO770" s="1249"/>
      <c r="AP770" s="1249"/>
      <c r="AQ770" s="1250">
        <f t="shared" si="536"/>
        <v>0</v>
      </c>
      <c r="AR770" s="1250"/>
      <c r="AS770" s="1250"/>
      <c r="AT770" s="1250">
        <f t="shared" si="537"/>
        <v>0</v>
      </c>
      <c r="AV770" s="74" t="str">
        <f t="shared" si="530"/>
        <v>CARPET &amp; RESILIENT</v>
      </c>
      <c r="AW770" s="307"/>
      <c r="AX770" s="99"/>
      <c r="AY770" s="99"/>
      <c r="AZ770" s="305"/>
      <c r="BA770" s="28">
        <f t="shared" si="538"/>
        <v>0</v>
      </c>
      <c r="BB770" s="28">
        <f t="shared" si="542"/>
        <v>0</v>
      </c>
      <c r="BC770" s="28">
        <f t="shared" si="543"/>
        <v>0</v>
      </c>
      <c r="BD770" s="28">
        <f t="shared" si="539"/>
        <v>0</v>
      </c>
      <c r="BE770" s="28">
        <f t="shared" si="544"/>
        <v>0</v>
      </c>
      <c r="BF770" s="28">
        <f t="shared" si="531"/>
        <v>0</v>
      </c>
      <c r="BG770" s="28">
        <f t="shared" si="532"/>
        <v>0</v>
      </c>
      <c r="BI770" s="66">
        <f t="shared" si="545"/>
        <v>0</v>
      </c>
      <c r="BJ770" s="66">
        <f t="shared" si="540"/>
        <v>0</v>
      </c>
      <c r="BK770" s="66">
        <f t="shared" si="546"/>
        <v>0</v>
      </c>
    </row>
    <row r="771" spans="1:63" hidden="1">
      <c r="A771" s="95"/>
      <c r="B771" s="1239"/>
      <c r="C771" s="1240"/>
      <c r="D771" s="1252" t="s">
        <v>525</v>
      </c>
      <c r="E771" s="1252"/>
      <c r="F771" s="1252"/>
      <c r="G771" s="1252"/>
      <c r="H771" s="1252"/>
      <c r="I771" s="1252"/>
      <c r="J771" s="1252"/>
      <c r="K771" s="1252"/>
      <c r="L771" s="1252"/>
      <c r="M771" s="1252"/>
      <c r="N771" s="1252"/>
      <c r="O771" s="1252"/>
      <c r="P771" s="1242"/>
      <c r="Q771" s="1242"/>
      <c r="R771" s="1243"/>
      <c r="S771" s="1242" t="s">
        <v>8</v>
      </c>
      <c r="T771" s="1242"/>
      <c r="U771" s="1244">
        <v>1</v>
      </c>
      <c r="V771" s="1245"/>
      <c r="W771" s="1245"/>
      <c r="X771" s="1245">
        <v>2</v>
      </c>
      <c r="Y771" s="1245"/>
      <c r="Z771" s="1245"/>
      <c r="AA771" s="1246"/>
      <c r="AB771" s="1247"/>
      <c r="AC771" s="1244"/>
      <c r="AD771" s="1248">
        <f t="shared" si="533"/>
        <v>0</v>
      </c>
      <c r="AE771" s="1248"/>
      <c r="AF771" s="1248"/>
      <c r="AG771" s="1248">
        <f t="shared" si="541"/>
        <v>0</v>
      </c>
      <c r="AH771" s="1248"/>
      <c r="AI771" s="1248"/>
      <c r="AJ771" s="1248">
        <f t="shared" si="534"/>
        <v>0</v>
      </c>
      <c r="AK771" s="1248"/>
      <c r="AL771" s="1248"/>
      <c r="AM771" s="1249">
        <f t="shared" si="535"/>
        <v>0</v>
      </c>
      <c r="AN771" s="1249"/>
      <c r="AO771" s="1249"/>
      <c r="AP771" s="1249"/>
      <c r="AQ771" s="1250">
        <f t="shared" si="536"/>
        <v>0</v>
      </c>
      <c r="AR771" s="1250"/>
      <c r="AS771" s="1250"/>
      <c r="AT771" s="1250">
        <f t="shared" si="537"/>
        <v>0</v>
      </c>
      <c r="AV771" s="74" t="str">
        <f t="shared" si="530"/>
        <v>CARPET &amp; RESILIENT</v>
      </c>
      <c r="AW771" s="307"/>
      <c r="AX771" s="99"/>
      <c r="AY771" s="99"/>
      <c r="AZ771" s="305"/>
      <c r="BA771" s="28">
        <f t="shared" si="538"/>
        <v>0</v>
      </c>
      <c r="BB771" s="28">
        <f t="shared" si="542"/>
        <v>0</v>
      </c>
      <c r="BC771" s="28">
        <f t="shared" si="543"/>
        <v>0</v>
      </c>
      <c r="BD771" s="28">
        <f t="shared" si="539"/>
        <v>0</v>
      </c>
      <c r="BE771" s="28">
        <f t="shared" si="544"/>
        <v>0</v>
      </c>
      <c r="BF771" s="28">
        <f t="shared" si="531"/>
        <v>0</v>
      </c>
      <c r="BG771" s="28">
        <f t="shared" si="532"/>
        <v>0</v>
      </c>
      <c r="BI771" s="66">
        <f t="shared" si="545"/>
        <v>0</v>
      </c>
      <c r="BJ771" s="66">
        <f t="shared" si="540"/>
        <v>0</v>
      </c>
      <c r="BK771" s="66">
        <f t="shared" si="546"/>
        <v>0</v>
      </c>
    </row>
    <row r="772" spans="1:63" hidden="1">
      <c r="A772" s="95"/>
      <c r="B772" s="1239"/>
      <c r="C772" s="1240"/>
      <c r="D772" s="1252" t="s">
        <v>528</v>
      </c>
      <c r="E772" s="1252"/>
      <c r="F772" s="1252"/>
      <c r="G772" s="1252"/>
      <c r="H772" s="1252"/>
      <c r="I772" s="1252"/>
      <c r="J772" s="1252"/>
      <c r="K772" s="1252"/>
      <c r="L772" s="1252"/>
      <c r="M772" s="1252"/>
      <c r="N772" s="1252"/>
      <c r="O772" s="1252"/>
      <c r="P772" s="1242"/>
      <c r="Q772" s="1242"/>
      <c r="R772" s="1243"/>
      <c r="S772" s="1242" t="s">
        <v>8</v>
      </c>
      <c r="T772" s="1242"/>
      <c r="U772" s="1244">
        <v>1</v>
      </c>
      <c r="V772" s="1245"/>
      <c r="W772" s="1245"/>
      <c r="X772" s="1245">
        <v>3</v>
      </c>
      <c r="Y772" s="1245"/>
      <c r="Z772" s="1245"/>
      <c r="AA772" s="1246"/>
      <c r="AB772" s="1247"/>
      <c r="AC772" s="1244"/>
      <c r="AD772" s="1248">
        <f t="shared" si="533"/>
        <v>0</v>
      </c>
      <c r="AE772" s="1248"/>
      <c r="AF772" s="1248"/>
      <c r="AG772" s="1248">
        <f t="shared" si="541"/>
        <v>0</v>
      </c>
      <c r="AH772" s="1248"/>
      <c r="AI772" s="1248"/>
      <c r="AJ772" s="1248">
        <f t="shared" si="534"/>
        <v>0</v>
      </c>
      <c r="AK772" s="1248"/>
      <c r="AL772" s="1248"/>
      <c r="AM772" s="1249">
        <f t="shared" si="535"/>
        <v>0</v>
      </c>
      <c r="AN772" s="1249"/>
      <c r="AO772" s="1249"/>
      <c r="AP772" s="1249"/>
      <c r="AQ772" s="1250">
        <f t="shared" si="536"/>
        <v>0</v>
      </c>
      <c r="AR772" s="1250"/>
      <c r="AS772" s="1250"/>
      <c r="AT772" s="1250">
        <f t="shared" si="537"/>
        <v>0</v>
      </c>
      <c r="AV772" s="74" t="str">
        <f t="shared" si="530"/>
        <v>CARPET &amp; RESILIENT</v>
      </c>
      <c r="AW772" s="307"/>
      <c r="AX772" s="99"/>
      <c r="AY772" s="99"/>
      <c r="AZ772" s="305"/>
      <c r="BA772" s="28">
        <f t="shared" si="538"/>
        <v>0</v>
      </c>
      <c r="BB772" s="28">
        <f t="shared" si="542"/>
        <v>0</v>
      </c>
      <c r="BC772" s="28">
        <f t="shared" si="543"/>
        <v>0</v>
      </c>
      <c r="BD772" s="28">
        <f t="shared" si="539"/>
        <v>0</v>
      </c>
      <c r="BE772" s="28">
        <f t="shared" si="544"/>
        <v>0</v>
      </c>
      <c r="BF772" s="28">
        <f t="shared" si="531"/>
        <v>0</v>
      </c>
      <c r="BG772" s="28">
        <f t="shared" si="532"/>
        <v>0</v>
      </c>
      <c r="BI772" s="66">
        <f t="shared" si="545"/>
        <v>0</v>
      </c>
      <c r="BJ772" s="66">
        <f t="shared" si="540"/>
        <v>0</v>
      </c>
      <c r="BK772" s="66">
        <f t="shared" si="546"/>
        <v>0</v>
      </c>
    </row>
    <row r="773" spans="1:63" hidden="1">
      <c r="A773" s="95"/>
      <c r="B773" s="1239"/>
      <c r="C773" s="1240"/>
      <c r="D773" s="1252" t="s">
        <v>529</v>
      </c>
      <c r="E773" s="1252"/>
      <c r="F773" s="1252"/>
      <c r="G773" s="1252"/>
      <c r="H773" s="1252"/>
      <c r="I773" s="1252"/>
      <c r="J773" s="1252"/>
      <c r="K773" s="1252"/>
      <c r="L773" s="1252"/>
      <c r="M773" s="1252"/>
      <c r="N773" s="1252"/>
      <c r="O773" s="1252"/>
      <c r="P773" s="1242"/>
      <c r="Q773" s="1242"/>
      <c r="R773" s="1243"/>
      <c r="S773" s="1242" t="s">
        <v>8</v>
      </c>
      <c r="T773" s="1242"/>
      <c r="U773" s="1244">
        <v>1</v>
      </c>
      <c r="V773" s="1245"/>
      <c r="W773" s="1245"/>
      <c r="X773" s="1245">
        <v>4.5</v>
      </c>
      <c r="Y773" s="1245"/>
      <c r="Z773" s="1245"/>
      <c r="AA773" s="1246"/>
      <c r="AB773" s="1247"/>
      <c r="AC773" s="1244"/>
      <c r="AD773" s="1248">
        <f t="shared" si="533"/>
        <v>0</v>
      </c>
      <c r="AE773" s="1248"/>
      <c r="AF773" s="1248"/>
      <c r="AG773" s="1248">
        <f t="shared" si="541"/>
        <v>0</v>
      </c>
      <c r="AH773" s="1248"/>
      <c r="AI773" s="1248"/>
      <c r="AJ773" s="1248">
        <f t="shared" si="534"/>
        <v>0</v>
      </c>
      <c r="AK773" s="1248"/>
      <c r="AL773" s="1248"/>
      <c r="AM773" s="1249">
        <f t="shared" si="535"/>
        <v>0</v>
      </c>
      <c r="AN773" s="1249"/>
      <c r="AO773" s="1249"/>
      <c r="AP773" s="1249"/>
      <c r="AQ773" s="1250">
        <f t="shared" si="536"/>
        <v>0</v>
      </c>
      <c r="AR773" s="1250"/>
      <c r="AS773" s="1250"/>
      <c r="AT773" s="1250">
        <f t="shared" si="537"/>
        <v>0</v>
      </c>
      <c r="AV773" s="74" t="str">
        <f t="shared" si="530"/>
        <v>CARPET &amp; RESILIENT</v>
      </c>
      <c r="AW773" s="307"/>
      <c r="AX773" s="99"/>
      <c r="AY773" s="99"/>
      <c r="AZ773" s="305"/>
      <c r="BA773" s="28">
        <f t="shared" si="538"/>
        <v>0</v>
      </c>
      <c r="BB773" s="28">
        <f t="shared" si="542"/>
        <v>0</v>
      </c>
      <c r="BC773" s="28">
        <f t="shared" si="543"/>
        <v>0</v>
      </c>
      <c r="BD773" s="28">
        <f t="shared" si="539"/>
        <v>0</v>
      </c>
      <c r="BE773" s="28">
        <f t="shared" si="544"/>
        <v>0</v>
      </c>
      <c r="BF773" s="28">
        <f t="shared" si="531"/>
        <v>0</v>
      </c>
      <c r="BG773" s="28">
        <f t="shared" si="532"/>
        <v>0</v>
      </c>
      <c r="BI773" s="66">
        <f t="shared" si="545"/>
        <v>0</v>
      </c>
      <c r="BJ773" s="66">
        <f t="shared" si="540"/>
        <v>0</v>
      </c>
      <c r="BK773" s="66">
        <f t="shared" si="546"/>
        <v>0</v>
      </c>
    </row>
    <row r="774" spans="1:63" hidden="1">
      <c r="A774" s="95"/>
      <c r="B774" s="1239"/>
      <c r="C774" s="1240"/>
      <c r="D774" s="1252" t="s">
        <v>530</v>
      </c>
      <c r="E774" s="1252"/>
      <c r="F774" s="1252"/>
      <c r="G774" s="1252"/>
      <c r="H774" s="1252"/>
      <c r="I774" s="1252"/>
      <c r="J774" s="1252"/>
      <c r="K774" s="1252"/>
      <c r="L774" s="1252"/>
      <c r="M774" s="1252"/>
      <c r="N774" s="1252"/>
      <c r="O774" s="1252"/>
      <c r="P774" s="1242"/>
      <c r="Q774" s="1242"/>
      <c r="R774" s="1243"/>
      <c r="S774" s="1242" t="s">
        <v>8</v>
      </c>
      <c r="T774" s="1242"/>
      <c r="U774" s="1244">
        <v>0.17</v>
      </c>
      <c r="V774" s="1245"/>
      <c r="W774" s="1245"/>
      <c r="X774" s="1245">
        <v>0.03</v>
      </c>
      <c r="Y774" s="1245"/>
      <c r="Z774" s="1245"/>
      <c r="AA774" s="1246"/>
      <c r="AB774" s="1247"/>
      <c r="AC774" s="1244"/>
      <c r="AD774" s="1248">
        <f t="shared" si="533"/>
        <v>0</v>
      </c>
      <c r="AE774" s="1248"/>
      <c r="AF774" s="1248"/>
      <c r="AG774" s="1248">
        <f t="shared" si="541"/>
        <v>0</v>
      </c>
      <c r="AH774" s="1248"/>
      <c r="AI774" s="1248"/>
      <c r="AJ774" s="1248">
        <f t="shared" si="534"/>
        <v>0</v>
      </c>
      <c r="AK774" s="1248"/>
      <c r="AL774" s="1248"/>
      <c r="AM774" s="1249">
        <f t="shared" si="535"/>
        <v>0</v>
      </c>
      <c r="AN774" s="1249"/>
      <c r="AO774" s="1249"/>
      <c r="AP774" s="1249"/>
      <c r="AQ774" s="1250">
        <f t="shared" si="536"/>
        <v>0</v>
      </c>
      <c r="AR774" s="1250"/>
      <c r="AS774" s="1250"/>
      <c r="AT774" s="1250">
        <f t="shared" si="537"/>
        <v>0</v>
      </c>
      <c r="AV774" s="74" t="str">
        <f t="shared" si="530"/>
        <v>CARPET &amp; RESILIENT</v>
      </c>
      <c r="AW774" s="307"/>
      <c r="AX774" s="99"/>
      <c r="AY774" s="99"/>
      <c r="AZ774" s="305"/>
      <c r="BA774" s="28">
        <f t="shared" si="538"/>
        <v>0</v>
      </c>
      <c r="BB774" s="28">
        <f t="shared" si="542"/>
        <v>0</v>
      </c>
      <c r="BC774" s="28">
        <f t="shared" si="543"/>
        <v>0</v>
      </c>
      <c r="BD774" s="28">
        <f t="shared" si="539"/>
        <v>0</v>
      </c>
      <c r="BE774" s="28">
        <f t="shared" si="544"/>
        <v>0</v>
      </c>
      <c r="BF774" s="28">
        <f t="shared" si="531"/>
        <v>0</v>
      </c>
      <c r="BG774" s="28">
        <f t="shared" si="532"/>
        <v>0</v>
      </c>
      <c r="BI774" s="66">
        <f t="shared" si="545"/>
        <v>0</v>
      </c>
      <c r="BJ774" s="66">
        <f t="shared" si="540"/>
        <v>0</v>
      </c>
      <c r="BK774" s="66">
        <f t="shared" si="546"/>
        <v>0</v>
      </c>
    </row>
    <row r="775" spans="1:63" hidden="1">
      <c r="A775" s="95"/>
      <c r="B775" s="1239"/>
      <c r="C775" s="1240"/>
      <c r="D775" s="1252"/>
      <c r="E775" s="1252"/>
      <c r="F775" s="1252"/>
      <c r="G775" s="1252"/>
      <c r="H775" s="1252"/>
      <c r="I775" s="1252"/>
      <c r="J775" s="1252"/>
      <c r="K775" s="1252"/>
      <c r="L775" s="1252"/>
      <c r="M775" s="1252"/>
      <c r="N775" s="1252"/>
      <c r="O775" s="1252"/>
      <c r="P775" s="1242"/>
      <c r="Q775" s="1242"/>
      <c r="R775" s="1243"/>
      <c r="S775" s="1242"/>
      <c r="T775" s="1242"/>
      <c r="U775" s="1244"/>
      <c r="V775" s="1245"/>
      <c r="W775" s="1245"/>
      <c r="X775" s="1245"/>
      <c r="Y775" s="1245"/>
      <c r="Z775" s="1245"/>
      <c r="AA775" s="1246"/>
      <c r="AB775" s="1247"/>
      <c r="AC775" s="1244"/>
      <c r="AD775" s="1248">
        <f t="shared" si="533"/>
        <v>0</v>
      </c>
      <c r="AE775" s="1248"/>
      <c r="AF775" s="1248"/>
      <c r="AG775" s="1248">
        <f t="shared" si="541"/>
        <v>0</v>
      </c>
      <c r="AH775" s="1248"/>
      <c r="AI775" s="1248"/>
      <c r="AJ775" s="1248">
        <f t="shared" si="534"/>
        <v>0</v>
      </c>
      <c r="AK775" s="1248"/>
      <c r="AL775" s="1248"/>
      <c r="AM775" s="1249">
        <f t="shared" si="535"/>
        <v>0</v>
      </c>
      <c r="AN775" s="1249"/>
      <c r="AO775" s="1249"/>
      <c r="AP775" s="1249"/>
      <c r="AQ775" s="1250">
        <f t="shared" si="536"/>
        <v>0</v>
      </c>
      <c r="AR775" s="1250"/>
      <c r="AS775" s="1250"/>
      <c r="AT775" s="1250">
        <f t="shared" si="537"/>
        <v>0</v>
      </c>
      <c r="AV775" s="74" t="str">
        <f t="shared" si="530"/>
        <v>CARPET &amp; RESILIENT</v>
      </c>
      <c r="AW775" s="307"/>
      <c r="AX775" s="99"/>
      <c r="AY775" s="99"/>
      <c r="AZ775" s="305"/>
      <c r="BA775" s="28">
        <f t="shared" si="538"/>
        <v>0</v>
      </c>
      <c r="BB775" s="28">
        <f t="shared" si="542"/>
        <v>0</v>
      </c>
      <c r="BC775" s="28">
        <f t="shared" si="543"/>
        <v>0</v>
      </c>
      <c r="BD775" s="28">
        <f t="shared" si="539"/>
        <v>0</v>
      </c>
      <c r="BE775" s="28">
        <f t="shared" si="544"/>
        <v>0</v>
      </c>
      <c r="BF775" s="28">
        <f t="shared" si="531"/>
        <v>0</v>
      </c>
      <c r="BG775" s="28">
        <f t="shared" si="532"/>
        <v>0</v>
      </c>
      <c r="BI775" s="66">
        <f t="shared" si="545"/>
        <v>0</v>
      </c>
      <c r="BJ775" s="66">
        <f t="shared" si="540"/>
        <v>0</v>
      </c>
      <c r="BK775" s="66">
        <f t="shared" si="546"/>
        <v>0</v>
      </c>
    </row>
    <row r="776" spans="1:63" hidden="1">
      <c r="A776" s="95"/>
      <c r="B776" s="1239"/>
      <c r="C776" s="1240"/>
      <c r="D776" s="1255" t="s">
        <v>531</v>
      </c>
      <c r="E776" s="1255"/>
      <c r="F776" s="1255"/>
      <c r="G776" s="1255"/>
      <c r="H776" s="1255"/>
      <c r="I776" s="1255"/>
      <c r="J776" s="1255"/>
      <c r="K776" s="1255"/>
      <c r="L776" s="1255"/>
      <c r="M776" s="1255"/>
      <c r="N776" s="1255"/>
      <c r="O776" s="1255"/>
      <c r="P776" s="1242"/>
      <c r="Q776" s="1242"/>
      <c r="R776" s="1243"/>
      <c r="S776" s="1242"/>
      <c r="T776" s="1242" t="s">
        <v>8</v>
      </c>
      <c r="U776" s="1244"/>
      <c r="V776" s="1245"/>
      <c r="W776" s="1245"/>
      <c r="X776" s="1245"/>
      <c r="Y776" s="1245"/>
      <c r="Z776" s="1245"/>
      <c r="AA776" s="1246"/>
      <c r="AB776" s="1247"/>
      <c r="AC776" s="1244"/>
      <c r="AD776" s="1248">
        <f t="shared" si="533"/>
        <v>0</v>
      </c>
      <c r="AE776" s="1248"/>
      <c r="AF776" s="1248"/>
      <c r="AG776" s="1248">
        <f t="shared" si="541"/>
        <v>0</v>
      </c>
      <c r="AH776" s="1248"/>
      <c r="AI776" s="1248"/>
      <c r="AJ776" s="1248">
        <f t="shared" si="534"/>
        <v>0</v>
      </c>
      <c r="AK776" s="1248"/>
      <c r="AL776" s="1248"/>
      <c r="AM776" s="1249">
        <f t="shared" si="535"/>
        <v>0</v>
      </c>
      <c r="AN776" s="1249"/>
      <c r="AO776" s="1249"/>
      <c r="AP776" s="1249"/>
      <c r="AQ776" s="1250">
        <f t="shared" si="536"/>
        <v>0</v>
      </c>
      <c r="AR776" s="1250"/>
      <c r="AS776" s="1250"/>
      <c r="AT776" s="1250">
        <f t="shared" si="537"/>
        <v>0</v>
      </c>
      <c r="AV776" s="74" t="str">
        <f t="shared" si="530"/>
        <v>CARPET &amp; RESILIENT</v>
      </c>
      <c r="AW776" s="307"/>
      <c r="AX776" s="99"/>
      <c r="AY776" s="99"/>
      <c r="AZ776" s="305"/>
      <c r="BA776" s="28">
        <f t="shared" si="538"/>
        <v>0</v>
      </c>
      <c r="BB776" s="28">
        <f t="shared" si="542"/>
        <v>0</v>
      </c>
      <c r="BC776" s="28">
        <f t="shared" si="543"/>
        <v>0</v>
      </c>
      <c r="BD776" s="28">
        <f t="shared" si="539"/>
        <v>0</v>
      </c>
      <c r="BE776" s="28">
        <f t="shared" si="544"/>
        <v>0</v>
      </c>
      <c r="BF776" s="28">
        <f t="shared" si="531"/>
        <v>0</v>
      </c>
      <c r="BG776" s="28">
        <f t="shared" si="532"/>
        <v>0</v>
      </c>
      <c r="BI776" s="66">
        <f t="shared" si="545"/>
        <v>0</v>
      </c>
      <c r="BJ776" s="66">
        <f t="shared" si="540"/>
        <v>0</v>
      </c>
      <c r="BK776" s="66">
        <f t="shared" si="546"/>
        <v>0</v>
      </c>
    </row>
    <row r="777" spans="1:63" hidden="1">
      <c r="A777" s="95"/>
      <c r="B777" s="1239"/>
      <c r="C777" s="1240"/>
      <c r="D777" s="1252" t="s">
        <v>532</v>
      </c>
      <c r="E777" s="1252"/>
      <c r="F777" s="1252"/>
      <c r="G777" s="1252"/>
      <c r="H777" s="1252"/>
      <c r="I777" s="1252"/>
      <c r="J777" s="1252"/>
      <c r="K777" s="1252"/>
      <c r="L777" s="1252"/>
      <c r="M777" s="1252"/>
      <c r="N777" s="1252"/>
      <c r="O777" s="1252"/>
      <c r="P777" s="1242"/>
      <c r="Q777" s="1242"/>
      <c r="R777" s="1243"/>
      <c r="S777" s="1242" t="s">
        <v>8</v>
      </c>
      <c r="T777" s="1242" t="s">
        <v>9</v>
      </c>
      <c r="U777" s="1244">
        <v>0.65</v>
      </c>
      <c r="V777" s="1245"/>
      <c r="W777" s="1245"/>
      <c r="X777" s="1245">
        <v>2</v>
      </c>
      <c r="Y777" s="1245"/>
      <c r="Z777" s="1245"/>
      <c r="AA777" s="1246"/>
      <c r="AB777" s="1247"/>
      <c r="AC777" s="1244"/>
      <c r="AD777" s="1248">
        <f t="shared" si="533"/>
        <v>0</v>
      </c>
      <c r="AE777" s="1248"/>
      <c r="AF777" s="1248"/>
      <c r="AG777" s="1248">
        <f t="shared" si="541"/>
        <v>0</v>
      </c>
      <c r="AH777" s="1248"/>
      <c r="AI777" s="1248"/>
      <c r="AJ777" s="1248">
        <f t="shared" si="534"/>
        <v>0</v>
      </c>
      <c r="AK777" s="1248"/>
      <c r="AL777" s="1248"/>
      <c r="AM777" s="1249">
        <f t="shared" si="535"/>
        <v>0</v>
      </c>
      <c r="AN777" s="1249"/>
      <c r="AO777" s="1249"/>
      <c r="AP777" s="1249"/>
      <c r="AQ777" s="1250">
        <f t="shared" si="536"/>
        <v>0</v>
      </c>
      <c r="AR777" s="1250"/>
      <c r="AS777" s="1250"/>
      <c r="AT777" s="1250">
        <f t="shared" si="537"/>
        <v>0</v>
      </c>
      <c r="AV777" s="74" t="str">
        <f t="shared" si="530"/>
        <v>CARPET &amp; RESILIENT</v>
      </c>
      <c r="AW777" s="307"/>
      <c r="AX777" s="99"/>
      <c r="AY777" s="99"/>
      <c r="AZ777" s="305"/>
      <c r="BA777" s="28">
        <f t="shared" si="538"/>
        <v>0</v>
      </c>
      <c r="BB777" s="28">
        <f t="shared" si="542"/>
        <v>0</v>
      </c>
      <c r="BC777" s="28">
        <f t="shared" si="543"/>
        <v>0</v>
      </c>
      <c r="BD777" s="28">
        <f t="shared" si="539"/>
        <v>0</v>
      </c>
      <c r="BE777" s="28">
        <f t="shared" si="544"/>
        <v>0</v>
      </c>
      <c r="BF777" s="28">
        <f t="shared" si="531"/>
        <v>0</v>
      </c>
      <c r="BG777" s="28">
        <f t="shared" si="532"/>
        <v>0</v>
      </c>
      <c r="BI777" s="66">
        <f t="shared" si="545"/>
        <v>0</v>
      </c>
      <c r="BJ777" s="66">
        <f t="shared" si="540"/>
        <v>0</v>
      </c>
      <c r="BK777" s="66">
        <f t="shared" si="546"/>
        <v>0</v>
      </c>
    </row>
    <row r="778" spans="1:63" hidden="1">
      <c r="A778" s="95"/>
      <c r="B778" s="1239"/>
      <c r="C778" s="1240"/>
      <c r="D778" s="1236" t="s">
        <v>535</v>
      </c>
      <c r="E778" s="1304"/>
      <c r="F778" s="1304"/>
      <c r="G778" s="1304"/>
      <c r="H778" s="1304"/>
      <c r="I778" s="1304"/>
      <c r="J778" s="1304"/>
      <c r="K778" s="1304"/>
      <c r="L778" s="1304"/>
      <c r="M778" s="1304"/>
      <c r="N778" s="1304"/>
      <c r="O778" s="1305"/>
      <c r="P778" s="1243"/>
      <c r="Q778" s="1257"/>
      <c r="R778" s="1258"/>
      <c r="S778" s="1243" t="s">
        <v>8</v>
      </c>
      <c r="T778" s="1258"/>
      <c r="U778" s="1246">
        <v>0.65</v>
      </c>
      <c r="V778" s="1247"/>
      <c r="W778" s="1244"/>
      <c r="X778" s="1246">
        <v>5</v>
      </c>
      <c r="Y778" s="1247"/>
      <c r="Z778" s="1244"/>
      <c r="AA778" s="1246"/>
      <c r="AB778" s="1247"/>
      <c r="AC778" s="1244"/>
      <c r="AD778" s="1248">
        <f t="shared" si="533"/>
        <v>0</v>
      </c>
      <c r="AE778" s="1248"/>
      <c r="AF778" s="1248"/>
      <c r="AG778" s="1248">
        <f t="shared" si="541"/>
        <v>0</v>
      </c>
      <c r="AH778" s="1248"/>
      <c r="AI778" s="1248"/>
      <c r="AJ778" s="1248">
        <f t="shared" si="534"/>
        <v>0</v>
      </c>
      <c r="AK778" s="1248"/>
      <c r="AL778" s="1248"/>
      <c r="AM778" s="1249">
        <f t="shared" si="535"/>
        <v>0</v>
      </c>
      <c r="AN778" s="1249"/>
      <c r="AO778" s="1249"/>
      <c r="AP778" s="1249"/>
      <c r="AQ778" s="1250">
        <f t="shared" si="536"/>
        <v>0</v>
      </c>
      <c r="AR778" s="1250"/>
      <c r="AS778" s="1250"/>
      <c r="AT778" s="1250">
        <f t="shared" si="537"/>
        <v>0</v>
      </c>
      <c r="AV778" s="74" t="str">
        <f t="shared" si="530"/>
        <v>CARPET &amp; RESILIENT</v>
      </c>
      <c r="AW778" s="307"/>
      <c r="AX778" s="99"/>
      <c r="AY778" s="99"/>
      <c r="AZ778" s="305"/>
      <c r="BA778" s="28">
        <f t="shared" si="538"/>
        <v>0</v>
      </c>
      <c r="BB778" s="28">
        <f t="shared" si="542"/>
        <v>0</v>
      </c>
      <c r="BC778" s="28">
        <f t="shared" si="543"/>
        <v>0</v>
      </c>
      <c r="BD778" s="28">
        <f t="shared" si="539"/>
        <v>0</v>
      </c>
      <c r="BE778" s="28">
        <f t="shared" si="544"/>
        <v>0</v>
      </c>
      <c r="BF778" s="28">
        <f t="shared" si="531"/>
        <v>0</v>
      </c>
      <c r="BG778" s="28">
        <f t="shared" si="532"/>
        <v>0</v>
      </c>
      <c r="BI778" s="66">
        <f t="shared" si="545"/>
        <v>0</v>
      </c>
      <c r="BJ778" s="66">
        <f t="shared" si="540"/>
        <v>0</v>
      </c>
      <c r="BK778" s="66">
        <f t="shared" si="546"/>
        <v>0</v>
      </c>
    </row>
    <row r="779" spans="1:63" hidden="1">
      <c r="A779" s="95"/>
      <c r="B779" s="1239"/>
      <c r="C779" s="1240"/>
      <c r="D779" s="1236" t="s">
        <v>534</v>
      </c>
      <c r="E779" s="1237"/>
      <c r="F779" s="1237"/>
      <c r="G779" s="1237"/>
      <c r="H779" s="1237"/>
      <c r="I779" s="1237"/>
      <c r="J779" s="1237"/>
      <c r="K779" s="1237"/>
      <c r="L779" s="1237"/>
      <c r="M779" s="1237"/>
      <c r="N779" s="1237"/>
      <c r="O779" s="1238"/>
      <c r="P779" s="1243"/>
      <c r="Q779" s="1257"/>
      <c r="R779" s="1258"/>
      <c r="S779" s="1243" t="s">
        <v>8</v>
      </c>
      <c r="T779" s="1258"/>
      <c r="U779" s="1246">
        <v>0.65</v>
      </c>
      <c r="V779" s="1247"/>
      <c r="W779" s="1244"/>
      <c r="X779" s="1246">
        <v>8</v>
      </c>
      <c r="Y779" s="1247"/>
      <c r="Z779" s="1244"/>
      <c r="AA779" s="1246"/>
      <c r="AB779" s="1247"/>
      <c r="AC779" s="1244"/>
      <c r="AD779" s="1248">
        <f t="shared" si="533"/>
        <v>0</v>
      </c>
      <c r="AE779" s="1248"/>
      <c r="AF779" s="1248"/>
      <c r="AG779" s="1248">
        <f t="shared" si="541"/>
        <v>0</v>
      </c>
      <c r="AH779" s="1248"/>
      <c r="AI779" s="1248"/>
      <c r="AJ779" s="1248">
        <f t="shared" si="534"/>
        <v>0</v>
      </c>
      <c r="AK779" s="1248"/>
      <c r="AL779" s="1248"/>
      <c r="AM779" s="1249">
        <f t="shared" si="535"/>
        <v>0</v>
      </c>
      <c r="AN779" s="1249"/>
      <c r="AO779" s="1249"/>
      <c r="AP779" s="1249"/>
      <c r="AQ779" s="1250">
        <f t="shared" si="536"/>
        <v>0</v>
      </c>
      <c r="AR779" s="1250"/>
      <c r="AS779" s="1250"/>
      <c r="AT779" s="1250">
        <f t="shared" si="537"/>
        <v>0</v>
      </c>
      <c r="AV779" s="74" t="str">
        <f t="shared" si="530"/>
        <v>CARPET &amp; RESILIENT</v>
      </c>
      <c r="AW779" s="307"/>
      <c r="AX779" s="99"/>
      <c r="AY779" s="99"/>
      <c r="AZ779" s="305"/>
      <c r="BA779" s="28">
        <f t="shared" si="538"/>
        <v>0</v>
      </c>
      <c r="BB779" s="28">
        <f t="shared" si="542"/>
        <v>0</v>
      </c>
      <c r="BC779" s="28">
        <f t="shared" si="543"/>
        <v>0</v>
      </c>
      <c r="BD779" s="28">
        <f t="shared" si="539"/>
        <v>0</v>
      </c>
      <c r="BE779" s="28">
        <f t="shared" si="544"/>
        <v>0</v>
      </c>
      <c r="BF779" s="28">
        <f t="shared" si="531"/>
        <v>0</v>
      </c>
      <c r="BG779" s="28">
        <f t="shared" si="532"/>
        <v>0</v>
      </c>
      <c r="BI779" s="66">
        <f t="shared" si="545"/>
        <v>0</v>
      </c>
      <c r="BJ779" s="66">
        <f t="shared" si="540"/>
        <v>0</v>
      </c>
      <c r="BK779" s="66">
        <f t="shared" si="546"/>
        <v>0</v>
      </c>
    </row>
    <row r="780" spans="1:63" hidden="1">
      <c r="A780" s="95"/>
      <c r="B780" s="1239"/>
      <c r="C780" s="1240"/>
      <c r="D780" s="1252" t="s">
        <v>530</v>
      </c>
      <c r="E780" s="1252"/>
      <c r="F780" s="1252"/>
      <c r="G780" s="1252"/>
      <c r="H780" s="1252"/>
      <c r="I780" s="1252"/>
      <c r="J780" s="1252"/>
      <c r="K780" s="1252"/>
      <c r="L780" s="1252"/>
      <c r="M780" s="1252"/>
      <c r="N780" s="1252"/>
      <c r="O780" s="1252"/>
      <c r="P780" s="1242"/>
      <c r="Q780" s="1242"/>
      <c r="R780" s="1243"/>
      <c r="S780" s="1242" t="s">
        <v>8</v>
      </c>
      <c r="T780" s="1242"/>
      <c r="U780" s="1244">
        <v>0.17</v>
      </c>
      <c r="V780" s="1245"/>
      <c r="W780" s="1245"/>
      <c r="X780" s="1245">
        <v>0.03</v>
      </c>
      <c r="Y780" s="1245"/>
      <c r="Z780" s="1245"/>
      <c r="AA780" s="1246"/>
      <c r="AB780" s="1247"/>
      <c r="AC780" s="1244"/>
      <c r="AD780" s="1248">
        <f t="shared" si="533"/>
        <v>0</v>
      </c>
      <c r="AE780" s="1248"/>
      <c r="AF780" s="1248"/>
      <c r="AG780" s="1248">
        <f t="shared" si="541"/>
        <v>0</v>
      </c>
      <c r="AH780" s="1248"/>
      <c r="AI780" s="1248"/>
      <c r="AJ780" s="1248">
        <f t="shared" si="534"/>
        <v>0</v>
      </c>
      <c r="AK780" s="1248"/>
      <c r="AL780" s="1248"/>
      <c r="AM780" s="1249">
        <f t="shared" si="535"/>
        <v>0</v>
      </c>
      <c r="AN780" s="1249"/>
      <c r="AO780" s="1249"/>
      <c r="AP780" s="1249"/>
      <c r="AQ780" s="1250">
        <f t="shared" si="536"/>
        <v>0</v>
      </c>
      <c r="AR780" s="1250"/>
      <c r="AS780" s="1250"/>
      <c r="AT780" s="1250">
        <f t="shared" si="537"/>
        <v>0</v>
      </c>
      <c r="AV780" s="74" t="str">
        <f t="shared" si="530"/>
        <v>CARPET &amp; RESILIENT</v>
      </c>
      <c r="AW780" s="307"/>
      <c r="AX780" s="99"/>
      <c r="AY780" s="99"/>
      <c r="AZ780" s="305"/>
      <c r="BA780" s="28">
        <f t="shared" si="538"/>
        <v>0</v>
      </c>
      <c r="BB780" s="28">
        <f t="shared" si="542"/>
        <v>0</v>
      </c>
      <c r="BC780" s="28">
        <f t="shared" si="543"/>
        <v>0</v>
      </c>
      <c r="BD780" s="28">
        <f t="shared" si="539"/>
        <v>0</v>
      </c>
      <c r="BE780" s="28">
        <f t="shared" si="544"/>
        <v>0</v>
      </c>
      <c r="BF780" s="28">
        <f t="shared" si="531"/>
        <v>0</v>
      </c>
      <c r="BG780" s="28">
        <f t="shared" si="532"/>
        <v>0</v>
      </c>
      <c r="BI780" s="66">
        <f t="shared" si="545"/>
        <v>0</v>
      </c>
      <c r="BJ780" s="66">
        <f t="shared" si="540"/>
        <v>0</v>
      </c>
      <c r="BK780" s="66">
        <f t="shared" si="546"/>
        <v>0</v>
      </c>
    </row>
    <row r="781" spans="1:63" hidden="1">
      <c r="A781" s="95"/>
      <c r="B781" s="1239"/>
      <c r="C781" s="1240"/>
      <c r="D781" s="1236"/>
      <c r="E781" s="1237"/>
      <c r="F781" s="1237"/>
      <c r="G781" s="1237"/>
      <c r="H781" s="1237"/>
      <c r="I781" s="1237"/>
      <c r="J781" s="1237"/>
      <c r="K781" s="1237"/>
      <c r="L781" s="1237"/>
      <c r="M781" s="1237"/>
      <c r="N781" s="1237"/>
      <c r="O781" s="1238"/>
      <c r="P781" s="1243"/>
      <c r="Q781" s="1257"/>
      <c r="R781" s="1258"/>
      <c r="S781" s="1243"/>
      <c r="T781" s="1258"/>
      <c r="U781" s="1246"/>
      <c r="V781" s="1247"/>
      <c r="W781" s="1244"/>
      <c r="X781" s="1246"/>
      <c r="Y781" s="1247"/>
      <c r="Z781" s="1244"/>
      <c r="AA781" s="1246"/>
      <c r="AB781" s="1247"/>
      <c r="AC781" s="1244"/>
      <c r="AD781" s="1248">
        <f t="shared" si="533"/>
        <v>0</v>
      </c>
      <c r="AE781" s="1248"/>
      <c r="AF781" s="1248"/>
      <c r="AG781" s="1248">
        <f t="shared" si="541"/>
        <v>0</v>
      </c>
      <c r="AH781" s="1248"/>
      <c r="AI781" s="1248"/>
      <c r="AJ781" s="1248">
        <f t="shared" si="534"/>
        <v>0</v>
      </c>
      <c r="AK781" s="1248"/>
      <c r="AL781" s="1248"/>
      <c r="AM781" s="1249">
        <f t="shared" si="535"/>
        <v>0</v>
      </c>
      <c r="AN781" s="1249"/>
      <c r="AO781" s="1249"/>
      <c r="AP781" s="1249"/>
      <c r="AQ781" s="1250">
        <f t="shared" si="536"/>
        <v>0</v>
      </c>
      <c r="AR781" s="1250"/>
      <c r="AS781" s="1250"/>
      <c r="AT781" s="1250">
        <f t="shared" si="537"/>
        <v>0</v>
      </c>
      <c r="AV781" s="74" t="str">
        <f t="shared" si="530"/>
        <v>CARPET &amp; RESILIENT</v>
      </c>
      <c r="AW781" s="307"/>
      <c r="AX781" s="99"/>
      <c r="AY781" s="99"/>
      <c r="AZ781" s="305"/>
      <c r="BA781" s="28">
        <f t="shared" si="538"/>
        <v>0</v>
      </c>
      <c r="BB781" s="28">
        <f t="shared" si="542"/>
        <v>0</v>
      </c>
      <c r="BC781" s="28">
        <f t="shared" si="543"/>
        <v>0</v>
      </c>
      <c r="BD781" s="28">
        <f t="shared" si="539"/>
        <v>0</v>
      </c>
      <c r="BE781" s="28">
        <f>SUM(BA781:BC781)</f>
        <v>0</v>
      </c>
      <c r="BF781" s="28">
        <f t="shared" si="531"/>
        <v>0</v>
      </c>
      <c r="BG781" s="28">
        <f t="shared" si="532"/>
        <v>0</v>
      </c>
      <c r="BI781" s="66">
        <f t="shared" si="545"/>
        <v>0</v>
      </c>
      <c r="BJ781" s="66">
        <f t="shared" si="540"/>
        <v>0</v>
      </c>
      <c r="BK781" s="66">
        <f t="shared" si="546"/>
        <v>0</v>
      </c>
    </row>
    <row r="782" spans="1:63" hidden="1">
      <c r="A782" s="95"/>
      <c r="B782" s="1239"/>
      <c r="C782" s="1240"/>
      <c r="D782" s="1236"/>
      <c r="E782" s="1237"/>
      <c r="F782" s="1237"/>
      <c r="G782" s="1237"/>
      <c r="H782" s="1237"/>
      <c r="I782" s="1237"/>
      <c r="J782" s="1237"/>
      <c r="K782" s="1237"/>
      <c r="L782" s="1237"/>
      <c r="M782" s="1237"/>
      <c r="N782" s="1237"/>
      <c r="O782" s="1238"/>
      <c r="P782" s="1243"/>
      <c r="Q782" s="1257"/>
      <c r="R782" s="1258"/>
      <c r="S782" s="1243"/>
      <c r="T782" s="1258"/>
      <c r="U782" s="1246"/>
      <c r="V782" s="1247"/>
      <c r="W782" s="1244"/>
      <c r="X782" s="1246"/>
      <c r="Y782" s="1247"/>
      <c r="Z782" s="1244"/>
      <c r="AA782" s="1246"/>
      <c r="AB782" s="1247"/>
      <c r="AC782" s="1244"/>
      <c r="AD782" s="1248">
        <f t="shared" si="533"/>
        <v>0</v>
      </c>
      <c r="AE782" s="1248"/>
      <c r="AF782" s="1248"/>
      <c r="AG782" s="1248">
        <f t="shared" si="541"/>
        <v>0</v>
      </c>
      <c r="AH782" s="1248"/>
      <c r="AI782" s="1248"/>
      <c r="AJ782" s="1248">
        <f t="shared" si="534"/>
        <v>0</v>
      </c>
      <c r="AK782" s="1248"/>
      <c r="AL782" s="1248"/>
      <c r="AM782" s="1249">
        <f t="shared" si="535"/>
        <v>0</v>
      </c>
      <c r="AN782" s="1249"/>
      <c r="AO782" s="1249"/>
      <c r="AP782" s="1249"/>
      <c r="AQ782" s="1250">
        <f t="shared" si="536"/>
        <v>0</v>
      </c>
      <c r="AR782" s="1250"/>
      <c r="AS782" s="1250"/>
      <c r="AT782" s="1250">
        <f t="shared" si="537"/>
        <v>0</v>
      </c>
      <c r="AV782" s="74" t="str">
        <f t="shared" si="530"/>
        <v>CARPET &amp; RESILIENT</v>
      </c>
      <c r="AW782" s="307"/>
      <c r="AX782" s="99"/>
      <c r="AY782" s="99"/>
      <c r="AZ782" s="305"/>
      <c r="BA782" s="28">
        <f t="shared" si="538"/>
        <v>0</v>
      </c>
      <c r="BB782" s="28">
        <f t="shared" si="542"/>
        <v>0</v>
      </c>
      <c r="BC782" s="28">
        <f t="shared" si="543"/>
        <v>0</v>
      </c>
      <c r="BD782" s="28">
        <f t="shared" si="539"/>
        <v>0</v>
      </c>
      <c r="BE782" s="28">
        <f>SUM(BA782:BC782)</f>
        <v>0</v>
      </c>
      <c r="BF782" s="28">
        <f t="shared" si="531"/>
        <v>0</v>
      </c>
      <c r="BG782" s="28">
        <f t="shared" si="532"/>
        <v>0</v>
      </c>
      <c r="BI782" s="66">
        <f t="shared" si="545"/>
        <v>0</v>
      </c>
      <c r="BJ782" s="66">
        <f t="shared" si="540"/>
        <v>0</v>
      </c>
      <c r="BK782" s="66">
        <f t="shared" si="546"/>
        <v>0</v>
      </c>
    </row>
    <row r="783" spans="1:63" hidden="1">
      <c r="A783" s="95"/>
      <c r="B783" s="1239"/>
      <c r="C783" s="1240"/>
      <c r="D783" s="1252"/>
      <c r="E783" s="1252"/>
      <c r="F783" s="1252"/>
      <c r="G783" s="1252"/>
      <c r="H783" s="1252"/>
      <c r="I783" s="1252"/>
      <c r="J783" s="1252"/>
      <c r="K783" s="1252"/>
      <c r="L783" s="1252"/>
      <c r="M783" s="1252"/>
      <c r="N783" s="1252"/>
      <c r="O783" s="1252"/>
      <c r="P783" s="1242"/>
      <c r="Q783" s="1242"/>
      <c r="R783" s="1243"/>
      <c r="S783" s="1242"/>
      <c r="T783" s="1242"/>
      <c r="U783" s="1244"/>
      <c r="V783" s="1245"/>
      <c r="W783" s="1245"/>
      <c r="X783" s="1245"/>
      <c r="Y783" s="1245"/>
      <c r="Z783" s="1245"/>
      <c r="AA783" s="1246"/>
      <c r="AB783" s="1247"/>
      <c r="AC783" s="1244"/>
      <c r="AD783" s="1248">
        <f t="shared" ref="AD783:AD802" si="547">((P783*U783)-AM783)</f>
        <v>0</v>
      </c>
      <c r="AE783" s="1248"/>
      <c r="AF783" s="1248"/>
      <c r="AG783" s="1248">
        <f t="shared" si="541"/>
        <v>0</v>
      </c>
      <c r="AH783" s="1248"/>
      <c r="AI783" s="1248"/>
      <c r="AJ783" s="1248">
        <f t="shared" ref="AJ783:AJ802" si="548">P783*AA783</f>
        <v>0</v>
      </c>
      <c r="AK783" s="1248"/>
      <c r="AL783" s="1248"/>
      <c r="AM783" s="1249">
        <f t="shared" si="535"/>
        <v>0</v>
      </c>
      <c r="AN783" s="1249"/>
      <c r="AO783" s="1249"/>
      <c r="AP783" s="1249"/>
      <c r="AQ783" s="1250">
        <f t="shared" ref="AQ783:AQ802" si="549">SUM(AD783:AL783)</f>
        <v>0</v>
      </c>
      <c r="AR783" s="1250"/>
      <c r="AS783" s="1250"/>
      <c r="AT783" s="1250">
        <f t="shared" ref="AT783:AT802" si="550">SUM(AD783:AL783)</f>
        <v>0</v>
      </c>
      <c r="AV783" s="74" t="str">
        <f t="shared" si="530"/>
        <v>CARPET &amp; RESILIENT</v>
      </c>
      <c r="AW783" s="307"/>
      <c r="AX783" s="99"/>
      <c r="AY783" s="99"/>
      <c r="AZ783" s="305"/>
      <c r="BA783" s="28">
        <f t="shared" ref="BA783:BA802" si="551">AD783</f>
        <v>0</v>
      </c>
      <c r="BB783" s="28">
        <f>AG783</f>
        <v>0</v>
      </c>
      <c r="BC783" s="28">
        <f>AJ783</f>
        <v>0</v>
      </c>
      <c r="BD783" s="28">
        <f t="shared" ref="BD783:BD802" si="552">IF(B783="x",1,0)</f>
        <v>0</v>
      </c>
      <c r="BE783" s="28">
        <f>SUM(BA783:BC783)</f>
        <v>0</v>
      </c>
      <c r="BF783" s="28">
        <f t="shared" ref="BF783:BF802" si="553">AQ783</f>
        <v>0</v>
      </c>
      <c r="BG783" s="28">
        <f t="shared" ref="BG783:BG802" si="554">AM783</f>
        <v>0</v>
      </c>
      <c r="BI783" s="66">
        <f>AD783</f>
        <v>0</v>
      </c>
      <c r="BJ783" s="66">
        <f t="shared" ref="BJ783:BJ802" si="555">AM783</f>
        <v>0</v>
      </c>
      <c r="BK783" s="66">
        <f>BJ783+BI783</f>
        <v>0</v>
      </c>
    </row>
    <row r="784" spans="1:63" hidden="1">
      <c r="A784" s="95"/>
      <c r="B784" s="1239"/>
      <c r="C784" s="1240"/>
      <c r="D784" s="1252"/>
      <c r="E784" s="1252"/>
      <c r="F784" s="1252"/>
      <c r="G784" s="1252"/>
      <c r="H784" s="1252"/>
      <c r="I784" s="1252"/>
      <c r="J784" s="1252"/>
      <c r="K784" s="1252"/>
      <c r="L784" s="1252"/>
      <c r="M784" s="1252"/>
      <c r="N784" s="1252"/>
      <c r="O784" s="1252"/>
      <c r="P784" s="1242"/>
      <c r="Q784" s="1242"/>
      <c r="R784" s="1243"/>
      <c r="S784" s="1242"/>
      <c r="T784" s="1242"/>
      <c r="U784" s="1244"/>
      <c r="V784" s="1245"/>
      <c r="W784" s="1245"/>
      <c r="X784" s="1245"/>
      <c r="Y784" s="1245"/>
      <c r="Z784" s="1245"/>
      <c r="AA784" s="1246"/>
      <c r="AB784" s="1247"/>
      <c r="AC784" s="1244"/>
      <c r="AD784" s="1248">
        <f t="shared" si="547"/>
        <v>0</v>
      </c>
      <c r="AE784" s="1248"/>
      <c r="AF784" s="1248"/>
      <c r="AG784" s="1248">
        <f t="shared" si="541"/>
        <v>0</v>
      </c>
      <c r="AH784" s="1248"/>
      <c r="AI784" s="1248"/>
      <c r="AJ784" s="1248">
        <f t="shared" si="548"/>
        <v>0</v>
      </c>
      <c r="AK784" s="1248"/>
      <c r="AL784" s="1248"/>
      <c r="AM784" s="1249">
        <f t="shared" si="535"/>
        <v>0</v>
      </c>
      <c r="AN784" s="1249"/>
      <c r="AO784" s="1249"/>
      <c r="AP784" s="1249"/>
      <c r="AQ784" s="1250">
        <f t="shared" si="549"/>
        <v>0</v>
      </c>
      <c r="AR784" s="1250"/>
      <c r="AS784" s="1250"/>
      <c r="AT784" s="1250">
        <f t="shared" si="550"/>
        <v>0</v>
      </c>
      <c r="AV784" s="74" t="str">
        <f t="shared" si="530"/>
        <v>CARPET &amp; RESILIENT</v>
      </c>
      <c r="AW784" s="307"/>
      <c r="AX784" s="99"/>
      <c r="AY784" s="99"/>
      <c r="AZ784" s="305"/>
      <c r="BA784" s="28">
        <f t="shared" si="551"/>
        <v>0</v>
      </c>
      <c r="BB784" s="28">
        <f t="shared" ref="BB784:BB802" si="556">AG784</f>
        <v>0</v>
      </c>
      <c r="BC784" s="28">
        <f t="shared" ref="BC784:BC802" si="557">AJ784</f>
        <v>0</v>
      </c>
      <c r="BD784" s="28">
        <f t="shared" si="552"/>
        <v>0</v>
      </c>
      <c r="BE784" s="28">
        <f t="shared" ref="BE784:BE800" si="558">SUM(BA784:BC784)</f>
        <v>0</v>
      </c>
      <c r="BF784" s="28">
        <f t="shared" si="553"/>
        <v>0</v>
      </c>
      <c r="BG784" s="28">
        <f t="shared" si="554"/>
        <v>0</v>
      </c>
      <c r="BI784" s="66">
        <f t="shared" ref="BI784:BI802" si="559">AD784</f>
        <v>0</v>
      </c>
      <c r="BJ784" s="66">
        <f t="shared" si="555"/>
        <v>0</v>
      </c>
      <c r="BK784" s="66">
        <f t="shared" ref="BK784:BK802" si="560">BJ784+BI784</f>
        <v>0</v>
      </c>
    </row>
    <row r="785" spans="1:63" hidden="1">
      <c r="A785" s="95"/>
      <c r="B785" s="1251"/>
      <c r="C785" s="1251"/>
      <c r="D785" s="1252"/>
      <c r="E785" s="1252"/>
      <c r="F785" s="1252"/>
      <c r="G785" s="1252"/>
      <c r="H785" s="1252"/>
      <c r="I785" s="1252"/>
      <c r="J785" s="1252"/>
      <c r="K785" s="1252"/>
      <c r="L785" s="1252"/>
      <c r="M785" s="1252"/>
      <c r="N785" s="1252"/>
      <c r="O785" s="1252"/>
      <c r="P785" s="1242"/>
      <c r="Q785" s="1242"/>
      <c r="R785" s="1243"/>
      <c r="S785" s="1242"/>
      <c r="T785" s="1242"/>
      <c r="U785" s="1244"/>
      <c r="V785" s="1245"/>
      <c r="W785" s="1245"/>
      <c r="X785" s="1245"/>
      <c r="Y785" s="1245"/>
      <c r="Z785" s="1245"/>
      <c r="AA785" s="1246"/>
      <c r="AB785" s="1247"/>
      <c r="AC785" s="1244"/>
      <c r="AD785" s="1248">
        <f t="shared" si="547"/>
        <v>0</v>
      </c>
      <c r="AE785" s="1248"/>
      <c r="AF785" s="1248"/>
      <c r="AG785" s="1248">
        <f t="shared" si="541"/>
        <v>0</v>
      </c>
      <c r="AH785" s="1248"/>
      <c r="AI785" s="1248"/>
      <c r="AJ785" s="1248">
        <f t="shared" si="548"/>
        <v>0</v>
      </c>
      <c r="AK785" s="1248"/>
      <c r="AL785" s="1248"/>
      <c r="AM785" s="1249">
        <f t="shared" si="535"/>
        <v>0</v>
      </c>
      <c r="AN785" s="1249"/>
      <c r="AO785" s="1249"/>
      <c r="AP785" s="1249"/>
      <c r="AQ785" s="1250">
        <f t="shared" si="549"/>
        <v>0</v>
      </c>
      <c r="AR785" s="1250"/>
      <c r="AS785" s="1250"/>
      <c r="AT785" s="1250">
        <f t="shared" si="550"/>
        <v>0</v>
      </c>
      <c r="AV785" s="74" t="str">
        <f t="shared" si="530"/>
        <v>CARPET &amp; RESILIENT</v>
      </c>
      <c r="AW785" s="307"/>
      <c r="AX785" s="99"/>
      <c r="AY785" s="99"/>
      <c r="AZ785" s="305"/>
      <c r="BA785" s="28">
        <f t="shared" si="551"/>
        <v>0</v>
      </c>
      <c r="BB785" s="28">
        <f t="shared" si="556"/>
        <v>0</v>
      </c>
      <c r="BC785" s="28">
        <f t="shared" si="557"/>
        <v>0</v>
      </c>
      <c r="BD785" s="28">
        <f t="shared" si="552"/>
        <v>0</v>
      </c>
      <c r="BE785" s="28">
        <f t="shared" si="558"/>
        <v>0</v>
      </c>
      <c r="BF785" s="28">
        <f t="shared" si="553"/>
        <v>0</v>
      </c>
      <c r="BG785" s="28">
        <f t="shared" si="554"/>
        <v>0</v>
      </c>
      <c r="BI785" s="66">
        <f t="shared" si="559"/>
        <v>0</v>
      </c>
      <c r="BJ785" s="66">
        <f t="shared" si="555"/>
        <v>0</v>
      </c>
      <c r="BK785" s="66">
        <f t="shared" si="560"/>
        <v>0</v>
      </c>
    </row>
    <row r="786" spans="1:63" hidden="1">
      <c r="A786" s="95"/>
      <c r="B786" s="1251"/>
      <c r="C786" s="1251"/>
      <c r="D786" s="1252"/>
      <c r="E786" s="1252"/>
      <c r="F786" s="1252"/>
      <c r="G786" s="1252"/>
      <c r="H786" s="1252"/>
      <c r="I786" s="1252"/>
      <c r="J786" s="1252"/>
      <c r="K786" s="1252"/>
      <c r="L786" s="1252"/>
      <c r="M786" s="1252"/>
      <c r="N786" s="1252"/>
      <c r="O786" s="1252"/>
      <c r="P786" s="1242"/>
      <c r="Q786" s="1242"/>
      <c r="R786" s="1243"/>
      <c r="S786" s="1242"/>
      <c r="T786" s="1242"/>
      <c r="U786" s="1244"/>
      <c r="V786" s="1245"/>
      <c r="W786" s="1245"/>
      <c r="X786" s="1245"/>
      <c r="Y786" s="1245"/>
      <c r="Z786" s="1245"/>
      <c r="AA786" s="1246"/>
      <c r="AB786" s="1247"/>
      <c r="AC786" s="1244"/>
      <c r="AD786" s="1248">
        <f t="shared" si="547"/>
        <v>0</v>
      </c>
      <c r="AE786" s="1248"/>
      <c r="AF786" s="1248"/>
      <c r="AG786" s="1248">
        <f t="shared" si="541"/>
        <v>0</v>
      </c>
      <c r="AH786" s="1248"/>
      <c r="AI786" s="1248"/>
      <c r="AJ786" s="1248">
        <f t="shared" si="548"/>
        <v>0</v>
      </c>
      <c r="AK786" s="1248"/>
      <c r="AL786" s="1248"/>
      <c r="AM786" s="1249">
        <f t="shared" si="535"/>
        <v>0</v>
      </c>
      <c r="AN786" s="1249"/>
      <c r="AO786" s="1249"/>
      <c r="AP786" s="1249"/>
      <c r="AQ786" s="1250">
        <f t="shared" si="549"/>
        <v>0</v>
      </c>
      <c r="AR786" s="1250"/>
      <c r="AS786" s="1250"/>
      <c r="AT786" s="1250">
        <f t="shared" si="550"/>
        <v>0</v>
      </c>
      <c r="AV786" s="74" t="str">
        <f t="shared" si="530"/>
        <v>CARPET &amp; RESILIENT</v>
      </c>
      <c r="AW786" s="307"/>
      <c r="AX786" s="99"/>
      <c r="AY786" s="99"/>
      <c r="AZ786" s="305"/>
      <c r="BA786" s="28">
        <f t="shared" si="551"/>
        <v>0</v>
      </c>
      <c r="BB786" s="28">
        <f t="shared" si="556"/>
        <v>0</v>
      </c>
      <c r="BC786" s="28">
        <f t="shared" si="557"/>
        <v>0</v>
      </c>
      <c r="BD786" s="28">
        <f t="shared" si="552"/>
        <v>0</v>
      </c>
      <c r="BE786" s="28">
        <f t="shared" si="558"/>
        <v>0</v>
      </c>
      <c r="BF786" s="28">
        <f t="shared" si="553"/>
        <v>0</v>
      </c>
      <c r="BG786" s="28">
        <f t="shared" si="554"/>
        <v>0</v>
      </c>
      <c r="BI786" s="66">
        <f t="shared" si="559"/>
        <v>0</v>
      </c>
      <c r="BJ786" s="66">
        <f t="shared" si="555"/>
        <v>0</v>
      </c>
      <c r="BK786" s="66">
        <f t="shared" si="560"/>
        <v>0</v>
      </c>
    </row>
    <row r="787" spans="1:63" hidden="1">
      <c r="A787" s="95"/>
      <c r="B787" s="1239"/>
      <c r="C787" s="1240"/>
      <c r="D787" s="1252"/>
      <c r="E787" s="1252"/>
      <c r="F787" s="1252"/>
      <c r="G787" s="1252"/>
      <c r="H787" s="1252"/>
      <c r="I787" s="1252"/>
      <c r="J787" s="1252"/>
      <c r="K787" s="1252"/>
      <c r="L787" s="1252"/>
      <c r="M787" s="1252"/>
      <c r="N787" s="1252"/>
      <c r="O787" s="1252"/>
      <c r="P787" s="1242"/>
      <c r="Q787" s="1242"/>
      <c r="R787" s="1243"/>
      <c r="S787" s="1242"/>
      <c r="T787" s="1242"/>
      <c r="U787" s="1244"/>
      <c r="V787" s="1245"/>
      <c r="W787" s="1245"/>
      <c r="X787" s="1245"/>
      <c r="Y787" s="1245"/>
      <c r="Z787" s="1245"/>
      <c r="AA787" s="1246"/>
      <c r="AB787" s="1247"/>
      <c r="AC787" s="1244"/>
      <c r="AD787" s="1248">
        <f t="shared" si="547"/>
        <v>0</v>
      </c>
      <c r="AE787" s="1248"/>
      <c r="AF787" s="1248"/>
      <c r="AG787" s="1248">
        <f t="shared" si="541"/>
        <v>0</v>
      </c>
      <c r="AH787" s="1248"/>
      <c r="AI787" s="1248"/>
      <c r="AJ787" s="1248">
        <f t="shared" si="548"/>
        <v>0</v>
      </c>
      <c r="AK787" s="1248"/>
      <c r="AL787" s="1248"/>
      <c r="AM787" s="1249">
        <f t="shared" si="535"/>
        <v>0</v>
      </c>
      <c r="AN787" s="1249"/>
      <c r="AO787" s="1249"/>
      <c r="AP787" s="1249"/>
      <c r="AQ787" s="1250">
        <f t="shared" si="549"/>
        <v>0</v>
      </c>
      <c r="AR787" s="1250"/>
      <c r="AS787" s="1250"/>
      <c r="AT787" s="1250">
        <f t="shared" si="550"/>
        <v>0</v>
      </c>
      <c r="AV787" s="74" t="str">
        <f t="shared" si="530"/>
        <v>CARPET &amp; RESILIENT</v>
      </c>
      <c r="AW787" s="307"/>
      <c r="AX787" s="99"/>
      <c r="AY787" s="99"/>
      <c r="AZ787" s="305"/>
      <c r="BA787" s="28">
        <f t="shared" si="551"/>
        <v>0</v>
      </c>
      <c r="BB787" s="28">
        <f t="shared" si="556"/>
        <v>0</v>
      </c>
      <c r="BC787" s="28">
        <f t="shared" si="557"/>
        <v>0</v>
      </c>
      <c r="BD787" s="28">
        <f t="shared" si="552"/>
        <v>0</v>
      </c>
      <c r="BE787" s="28">
        <f t="shared" si="558"/>
        <v>0</v>
      </c>
      <c r="BF787" s="28">
        <f t="shared" si="553"/>
        <v>0</v>
      </c>
      <c r="BG787" s="28">
        <f t="shared" si="554"/>
        <v>0</v>
      </c>
      <c r="BI787" s="66">
        <f t="shared" si="559"/>
        <v>0</v>
      </c>
      <c r="BJ787" s="66">
        <f t="shared" si="555"/>
        <v>0</v>
      </c>
      <c r="BK787" s="66">
        <f t="shared" si="560"/>
        <v>0</v>
      </c>
    </row>
    <row r="788" spans="1:63" hidden="1">
      <c r="A788" s="95"/>
      <c r="B788" s="1239"/>
      <c r="C788" s="1240"/>
      <c r="D788" s="1252"/>
      <c r="E788" s="1252"/>
      <c r="F788" s="1252"/>
      <c r="G788" s="1252"/>
      <c r="H788" s="1252"/>
      <c r="I788" s="1252"/>
      <c r="J788" s="1252"/>
      <c r="K788" s="1252"/>
      <c r="L788" s="1252"/>
      <c r="M788" s="1252"/>
      <c r="N788" s="1252"/>
      <c r="O788" s="1252"/>
      <c r="P788" s="1242"/>
      <c r="Q788" s="1242"/>
      <c r="R788" s="1243"/>
      <c r="S788" s="1242"/>
      <c r="T788" s="1242"/>
      <c r="U788" s="1244"/>
      <c r="V788" s="1245"/>
      <c r="W788" s="1245"/>
      <c r="X788" s="1245"/>
      <c r="Y788" s="1245"/>
      <c r="Z788" s="1245"/>
      <c r="AA788" s="1246"/>
      <c r="AB788" s="1247"/>
      <c r="AC788" s="1244"/>
      <c r="AD788" s="1248">
        <f t="shared" si="547"/>
        <v>0</v>
      </c>
      <c r="AE788" s="1248"/>
      <c r="AF788" s="1248"/>
      <c r="AG788" s="1248">
        <f t="shared" si="541"/>
        <v>0</v>
      </c>
      <c r="AH788" s="1248"/>
      <c r="AI788" s="1248"/>
      <c r="AJ788" s="1248">
        <f t="shared" si="548"/>
        <v>0</v>
      </c>
      <c r="AK788" s="1248"/>
      <c r="AL788" s="1248"/>
      <c r="AM788" s="1249">
        <f t="shared" si="535"/>
        <v>0</v>
      </c>
      <c r="AN788" s="1249"/>
      <c r="AO788" s="1249"/>
      <c r="AP788" s="1249"/>
      <c r="AQ788" s="1250">
        <f t="shared" si="549"/>
        <v>0</v>
      </c>
      <c r="AR788" s="1250"/>
      <c r="AS788" s="1250"/>
      <c r="AT788" s="1250">
        <f t="shared" si="550"/>
        <v>0</v>
      </c>
      <c r="AV788" s="74" t="str">
        <f t="shared" si="530"/>
        <v>CARPET &amp; RESILIENT</v>
      </c>
      <c r="AW788" s="307"/>
      <c r="AX788" s="99"/>
      <c r="AY788" s="99"/>
      <c r="AZ788" s="305"/>
      <c r="BA788" s="28">
        <f t="shared" si="551"/>
        <v>0</v>
      </c>
      <c r="BB788" s="28">
        <f t="shared" si="556"/>
        <v>0</v>
      </c>
      <c r="BC788" s="28">
        <f t="shared" si="557"/>
        <v>0</v>
      </c>
      <c r="BD788" s="28">
        <f t="shared" si="552"/>
        <v>0</v>
      </c>
      <c r="BE788" s="28">
        <f t="shared" si="558"/>
        <v>0</v>
      </c>
      <c r="BF788" s="28">
        <f t="shared" si="553"/>
        <v>0</v>
      </c>
      <c r="BG788" s="28">
        <f t="shared" si="554"/>
        <v>0</v>
      </c>
      <c r="BI788" s="66">
        <f t="shared" si="559"/>
        <v>0</v>
      </c>
      <c r="BJ788" s="66">
        <f t="shared" si="555"/>
        <v>0</v>
      </c>
      <c r="BK788" s="66">
        <f t="shared" si="560"/>
        <v>0</v>
      </c>
    </row>
    <row r="789" spans="1:63" hidden="1">
      <c r="A789" s="95"/>
      <c r="B789" s="1239"/>
      <c r="C789" s="1240"/>
      <c r="D789" s="1252"/>
      <c r="E789" s="1252"/>
      <c r="F789" s="1252"/>
      <c r="G789" s="1252"/>
      <c r="H789" s="1252"/>
      <c r="I789" s="1252"/>
      <c r="J789" s="1252"/>
      <c r="K789" s="1252"/>
      <c r="L789" s="1252"/>
      <c r="M789" s="1252"/>
      <c r="N789" s="1252"/>
      <c r="O789" s="1252"/>
      <c r="P789" s="1242"/>
      <c r="Q789" s="1242"/>
      <c r="R789" s="1243"/>
      <c r="S789" s="1242"/>
      <c r="T789" s="1242"/>
      <c r="U789" s="1244"/>
      <c r="V789" s="1245"/>
      <c r="W789" s="1245"/>
      <c r="X789" s="1245"/>
      <c r="Y789" s="1245"/>
      <c r="Z789" s="1245"/>
      <c r="AA789" s="1246"/>
      <c r="AB789" s="1247"/>
      <c r="AC789" s="1244"/>
      <c r="AD789" s="1248">
        <f t="shared" si="547"/>
        <v>0</v>
      </c>
      <c r="AE789" s="1248"/>
      <c r="AF789" s="1248"/>
      <c r="AG789" s="1248">
        <f t="shared" si="541"/>
        <v>0</v>
      </c>
      <c r="AH789" s="1248"/>
      <c r="AI789" s="1248"/>
      <c r="AJ789" s="1248">
        <f t="shared" si="548"/>
        <v>0</v>
      </c>
      <c r="AK789" s="1248"/>
      <c r="AL789" s="1248"/>
      <c r="AM789" s="1249">
        <f t="shared" si="535"/>
        <v>0</v>
      </c>
      <c r="AN789" s="1249"/>
      <c r="AO789" s="1249"/>
      <c r="AP789" s="1249"/>
      <c r="AQ789" s="1250">
        <f t="shared" si="549"/>
        <v>0</v>
      </c>
      <c r="AR789" s="1250"/>
      <c r="AS789" s="1250"/>
      <c r="AT789" s="1250">
        <f t="shared" si="550"/>
        <v>0</v>
      </c>
      <c r="AV789" s="74" t="str">
        <f t="shared" si="530"/>
        <v>CARPET &amp; RESILIENT</v>
      </c>
      <c r="AW789" s="307"/>
      <c r="AX789" s="99"/>
      <c r="AY789" s="99"/>
      <c r="AZ789" s="305"/>
      <c r="BA789" s="28">
        <f t="shared" si="551"/>
        <v>0</v>
      </c>
      <c r="BB789" s="28">
        <f t="shared" si="556"/>
        <v>0</v>
      </c>
      <c r="BC789" s="28">
        <f t="shared" si="557"/>
        <v>0</v>
      </c>
      <c r="BD789" s="28">
        <f t="shared" si="552"/>
        <v>0</v>
      </c>
      <c r="BE789" s="28">
        <f t="shared" si="558"/>
        <v>0</v>
      </c>
      <c r="BF789" s="28">
        <f t="shared" si="553"/>
        <v>0</v>
      </c>
      <c r="BG789" s="28">
        <f t="shared" si="554"/>
        <v>0</v>
      </c>
      <c r="BI789" s="66">
        <f t="shared" si="559"/>
        <v>0</v>
      </c>
      <c r="BJ789" s="66">
        <f t="shared" si="555"/>
        <v>0</v>
      </c>
      <c r="BK789" s="66">
        <f t="shared" si="560"/>
        <v>0</v>
      </c>
    </row>
    <row r="790" spans="1:63" hidden="1">
      <c r="A790" s="95"/>
      <c r="B790" s="1239"/>
      <c r="C790" s="1240"/>
      <c r="D790" s="1252"/>
      <c r="E790" s="1252"/>
      <c r="F790" s="1252"/>
      <c r="G790" s="1252"/>
      <c r="H790" s="1252"/>
      <c r="I790" s="1252"/>
      <c r="J790" s="1252"/>
      <c r="K790" s="1252"/>
      <c r="L790" s="1252"/>
      <c r="M790" s="1252"/>
      <c r="N790" s="1252"/>
      <c r="O790" s="1252"/>
      <c r="P790" s="1242"/>
      <c r="Q790" s="1242"/>
      <c r="R790" s="1243"/>
      <c r="S790" s="1242"/>
      <c r="T790" s="1242"/>
      <c r="U790" s="1244"/>
      <c r="V790" s="1245"/>
      <c r="W790" s="1245"/>
      <c r="X790" s="1245"/>
      <c r="Y790" s="1245"/>
      <c r="Z790" s="1245"/>
      <c r="AA790" s="1246"/>
      <c r="AB790" s="1247"/>
      <c r="AC790" s="1244"/>
      <c r="AD790" s="1248">
        <f t="shared" si="547"/>
        <v>0</v>
      </c>
      <c r="AE790" s="1248"/>
      <c r="AF790" s="1248"/>
      <c r="AG790" s="1248">
        <f t="shared" si="541"/>
        <v>0</v>
      </c>
      <c r="AH790" s="1248"/>
      <c r="AI790" s="1248"/>
      <c r="AJ790" s="1248">
        <f t="shared" si="548"/>
        <v>0</v>
      </c>
      <c r="AK790" s="1248"/>
      <c r="AL790" s="1248"/>
      <c r="AM790" s="1249">
        <f t="shared" si="535"/>
        <v>0</v>
      </c>
      <c r="AN790" s="1249"/>
      <c r="AO790" s="1249"/>
      <c r="AP790" s="1249"/>
      <c r="AQ790" s="1250">
        <f t="shared" si="549"/>
        <v>0</v>
      </c>
      <c r="AR790" s="1250"/>
      <c r="AS790" s="1250"/>
      <c r="AT790" s="1250">
        <f t="shared" si="550"/>
        <v>0</v>
      </c>
      <c r="AV790" s="74" t="str">
        <f t="shared" si="530"/>
        <v>CARPET &amp; RESILIENT</v>
      </c>
      <c r="AW790" s="307"/>
      <c r="AX790" s="99"/>
      <c r="AY790" s="99"/>
      <c r="AZ790" s="305"/>
      <c r="BA790" s="28">
        <f t="shared" si="551"/>
        <v>0</v>
      </c>
      <c r="BB790" s="28">
        <f t="shared" si="556"/>
        <v>0</v>
      </c>
      <c r="BC790" s="28">
        <f t="shared" si="557"/>
        <v>0</v>
      </c>
      <c r="BD790" s="28">
        <f t="shared" si="552"/>
        <v>0</v>
      </c>
      <c r="BE790" s="28">
        <f t="shared" si="558"/>
        <v>0</v>
      </c>
      <c r="BF790" s="28">
        <f t="shared" si="553"/>
        <v>0</v>
      </c>
      <c r="BG790" s="28">
        <f t="shared" si="554"/>
        <v>0</v>
      </c>
      <c r="BI790" s="66">
        <f t="shared" si="559"/>
        <v>0</v>
      </c>
      <c r="BJ790" s="66">
        <f t="shared" si="555"/>
        <v>0</v>
      </c>
      <c r="BK790" s="66">
        <f t="shared" si="560"/>
        <v>0</v>
      </c>
    </row>
    <row r="791" spans="1:63" hidden="1">
      <c r="A791" s="95"/>
      <c r="B791" s="1239"/>
      <c r="C791" s="1240"/>
      <c r="D791" s="1252"/>
      <c r="E791" s="1252"/>
      <c r="F791" s="1252"/>
      <c r="G791" s="1252"/>
      <c r="H791" s="1252"/>
      <c r="I791" s="1252"/>
      <c r="J791" s="1252"/>
      <c r="K791" s="1252"/>
      <c r="L791" s="1252"/>
      <c r="M791" s="1252"/>
      <c r="N791" s="1252"/>
      <c r="O791" s="1252"/>
      <c r="P791" s="1242"/>
      <c r="Q791" s="1242"/>
      <c r="R791" s="1243"/>
      <c r="S791" s="1242"/>
      <c r="T791" s="1242"/>
      <c r="U791" s="1244"/>
      <c r="V791" s="1245"/>
      <c r="W791" s="1245"/>
      <c r="X791" s="1245"/>
      <c r="Y791" s="1245"/>
      <c r="Z791" s="1245"/>
      <c r="AA791" s="1246"/>
      <c r="AB791" s="1247"/>
      <c r="AC791" s="1244"/>
      <c r="AD791" s="1248">
        <f t="shared" si="547"/>
        <v>0</v>
      </c>
      <c r="AE791" s="1248"/>
      <c r="AF791" s="1248"/>
      <c r="AG791" s="1248">
        <f t="shared" si="541"/>
        <v>0</v>
      </c>
      <c r="AH791" s="1248"/>
      <c r="AI791" s="1248"/>
      <c r="AJ791" s="1248">
        <f t="shared" si="548"/>
        <v>0</v>
      </c>
      <c r="AK791" s="1248"/>
      <c r="AL791" s="1248"/>
      <c r="AM791" s="1249">
        <f t="shared" si="535"/>
        <v>0</v>
      </c>
      <c r="AN791" s="1249"/>
      <c r="AO791" s="1249"/>
      <c r="AP791" s="1249"/>
      <c r="AQ791" s="1250">
        <f t="shared" si="549"/>
        <v>0</v>
      </c>
      <c r="AR791" s="1250"/>
      <c r="AS791" s="1250"/>
      <c r="AT791" s="1250">
        <f t="shared" si="550"/>
        <v>0</v>
      </c>
      <c r="AV791" s="74" t="str">
        <f t="shared" si="530"/>
        <v>CARPET &amp; RESILIENT</v>
      </c>
      <c r="AW791" s="307"/>
      <c r="AX791" s="99"/>
      <c r="AY791" s="99"/>
      <c r="AZ791" s="305"/>
      <c r="BA791" s="28">
        <f t="shared" si="551"/>
        <v>0</v>
      </c>
      <c r="BB791" s="28">
        <f t="shared" si="556"/>
        <v>0</v>
      </c>
      <c r="BC791" s="28">
        <f t="shared" si="557"/>
        <v>0</v>
      </c>
      <c r="BD791" s="28">
        <f t="shared" si="552"/>
        <v>0</v>
      </c>
      <c r="BE791" s="28">
        <f t="shared" si="558"/>
        <v>0</v>
      </c>
      <c r="BF791" s="28">
        <f t="shared" si="553"/>
        <v>0</v>
      </c>
      <c r="BG791" s="28">
        <f t="shared" si="554"/>
        <v>0</v>
      </c>
      <c r="BI791" s="66">
        <f t="shared" si="559"/>
        <v>0</v>
      </c>
      <c r="BJ791" s="66">
        <f t="shared" si="555"/>
        <v>0</v>
      </c>
      <c r="BK791" s="66">
        <f t="shared" si="560"/>
        <v>0</v>
      </c>
    </row>
    <row r="792" spans="1:63" hidden="1">
      <c r="A792" s="95"/>
      <c r="B792" s="1239"/>
      <c r="C792" s="1240"/>
      <c r="D792" s="1252"/>
      <c r="E792" s="1252"/>
      <c r="F792" s="1252"/>
      <c r="G792" s="1252"/>
      <c r="H792" s="1252"/>
      <c r="I792" s="1252"/>
      <c r="J792" s="1252"/>
      <c r="K792" s="1252"/>
      <c r="L792" s="1252"/>
      <c r="M792" s="1252"/>
      <c r="N792" s="1252"/>
      <c r="O792" s="1252"/>
      <c r="P792" s="1242"/>
      <c r="Q792" s="1242"/>
      <c r="R792" s="1243"/>
      <c r="S792" s="1242"/>
      <c r="T792" s="1242"/>
      <c r="U792" s="1244"/>
      <c r="V792" s="1245"/>
      <c r="W792" s="1245"/>
      <c r="X792" s="1245"/>
      <c r="Y792" s="1245"/>
      <c r="Z792" s="1245"/>
      <c r="AA792" s="1246"/>
      <c r="AB792" s="1247"/>
      <c r="AC792" s="1244"/>
      <c r="AD792" s="1248">
        <f t="shared" si="547"/>
        <v>0</v>
      </c>
      <c r="AE792" s="1248"/>
      <c r="AF792" s="1248"/>
      <c r="AG792" s="1248">
        <f t="shared" si="541"/>
        <v>0</v>
      </c>
      <c r="AH792" s="1248"/>
      <c r="AI792" s="1248"/>
      <c r="AJ792" s="1248">
        <f t="shared" si="548"/>
        <v>0</v>
      </c>
      <c r="AK792" s="1248"/>
      <c r="AL792" s="1248"/>
      <c r="AM792" s="1249">
        <f t="shared" si="535"/>
        <v>0</v>
      </c>
      <c r="AN792" s="1249"/>
      <c r="AO792" s="1249"/>
      <c r="AP792" s="1249"/>
      <c r="AQ792" s="1250">
        <f t="shared" si="549"/>
        <v>0</v>
      </c>
      <c r="AR792" s="1250"/>
      <c r="AS792" s="1250"/>
      <c r="AT792" s="1250">
        <f t="shared" si="550"/>
        <v>0</v>
      </c>
      <c r="AV792" s="74" t="str">
        <f t="shared" si="530"/>
        <v>CARPET &amp; RESILIENT</v>
      </c>
      <c r="AW792" s="307"/>
      <c r="AX792" s="99"/>
      <c r="AY792" s="99"/>
      <c r="AZ792" s="305"/>
      <c r="BA792" s="28">
        <f t="shared" si="551"/>
        <v>0</v>
      </c>
      <c r="BB792" s="28">
        <f t="shared" si="556"/>
        <v>0</v>
      </c>
      <c r="BC792" s="28">
        <f t="shared" si="557"/>
        <v>0</v>
      </c>
      <c r="BD792" s="28">
        <f t="shared" si="552"/>
        <v>0</v>
      </c>
      <c r="BE792" s="28">
        <f t="shared" si="558"/>
        <v>0</v>
      </c>
      <c r="BF792" s="28">
        <f t="shared" si="553"/>
        <v>0</v>
      </c>
      <c r="BG792" s="28">
        <f t="shared" si="554"/>
        <v>0</v>
      </c>
      <c r="BI792" s="66">
        <f t="shared" si="559"/>
        <v>0</v>
      </c>
      <c r="BJ792" s="66">
        <f t="shared" si="555"/>
        <v>0</v>
      </c>
      <c r="BK792" s="66">
        <f t="shared" si="560"/>
        <v>0</v>
      </c>
    </row>
    <row r="793" spans="1:63" hidden="1">
      <c r="A793" s="95"/>
      <c r="B793" s="1239"/>
      <c r="C793" s="1240"/>
      <c r="D793" s="1252"/>
      <c r="E793" s="1252"/>
      <c r="F793" s="1252"/>
      <c r="G793" s="1252"/>
      <c r="H793" s="1252"/>
      <c r="I793" s="1252"/>
      <c r="J793" s="1252"/>
      <c r="K793" s="1252"/>
      <c r="L793" s="1252"/>
      <c r="M793" s="1252"/>
      <c r="N793" s="1252"/>
      <c r="O793" s="1252"/>
      <c r="P793" s="1242"/>
      <c r="Q793" s="1242"/>
      <c r="R793" s="1243"/>
      <c r="S793" s="1242"/>
      <c r="T793" s="1242"/>
      <c r="U793" s="1244"/>
      <c r="V793" s="1245"/>
      <c r="W793" s="1245"/>
      <c r="X793" s="1245"/>
      <c r="Y793" s="1245"/>
      <c r="Z793" s="1245"/>
      <c r="AA793" s="1246"/>
      <c r="AB793" s="1247"/>
      <c r="AC793" s="1244"/>
      <c r="AD793" s="1248">
        <f t="shared" si="547"/>
        <v>0</v>
      </c>
      <c r="AE793" s="1248"/>
      <c r="AF793" s="1248"/>
      <c r="AG793" s="1248">
        <f t="shared" si="541"/>
        <v>0</v>
      </c>
      <c r="AH793" s="1248"/>
      <c r="AI793" s="1248"/>
      <c r="AJ793" s="1248">
        <f t="shared" si="548"/>
        <v>0</v>
      </c>
      <c r="AK793" s="1248"/>
      <c r="AL793" s="1248"/>
      <c r="AM793" s="1249">
        <f t="shared" si="535"/>
        <v>0</v>
      </c>
      <c r="AN793" s="1249"/>
      <c r="AO793" s="1249"/>
      <c r="AP793" s="1249"/>
      <c r="AQ793" s="1250">
        <f t="shared" si="549"/>
        <v>0</v>
      </c>
      <c r="AR793" s="1250"/>
      <c r="AS793" s="1250"/>
      <c r="AT793" s="1250">
        <f t="shared" si="550"/>
        <v>0</v>
      </c>
      <c r="AV793" s="74" t="str">
        <f t="shared" si="530"/>
        <v>CARPET &amp; RESILIENT</v>
      </c>
      <c r="AW793" s="307"/>
      <c r="AX793" s="99"/>
      <c r="AY793" s="99"/>
      <c r="AZ793" s="305"/>
      <c r="BA793" s="28">
        <f t="shared" si="551"/>
        <v>0</v>
      </c>
      <c r="BB793" s="28">
        <f t="shared" si="556"/>
        <v>0</v>
      </c>
      <c r="BC793" s="28">
        <f t="shared" si="557"/>
        <v>0</v>
      </c>
      <c r="BD793" s="28">
        <f t="shared" si="552"/>
        <v>0</v>
      </c>
      <c r="BE793" s="28">
        <f t="shared" si="558"/>
        <v>0</v>
      </c>
      <c r="BF793" s="28">
        <f t="shared" si="553"/>
        <v>0</v>
      </c>
      <c r="BG793" s="28">
        <f t="shared" si="554"/>
        <v>0</v>
      </c>
      <c r="BI793" s="66">
        <f t="shared" si="559"/>
        <v>0</v>
      </c>
      <c r="BJ793" s="66">
        <f t="shared" si="555"/>
        <v>0</v>
      </c>
      <c r="BK793" s="66">
        <f t="shared" si="560"/>
        <v>0</v>
      </c>
    </row>
    <row r="794" spans="1:63" hidden="1">
      <c r="A794" s="95"/>
      <c r="B794" s="1239"/>
      <c r="C794" s="1240"/>
      <c r="D794" s="1252"/>
      <c r="E794" s="1252"/>
      <c r="F794" s="1252"/>
      <c r="G794" s="1252"/>
      <c r="H794" s="1252"/>
      <c r="I794" s="1252"/>
      <c r="J794" s="1252"/>
      <c r="K794" s="1252"/>
      <c r="L794" s="1252"/>
      <c r="M794" s="1252"/>
      <c r="N794" s="1252"/>
      <c r="O794" s="1252"/>
      <c r="P794" s="1242"/>
      <c r="Q794" s="1242"/>
      <c r="R794" s="1243"/>
      <c r="S794" s="1242"/>
      <c r="T794" s="1242"/>
      <c r="U794" s="1244"/>
      <c r="V794" s="1245"/>
      <c r="W794" s="1245"/>
      <c r="X794" s="1245"/>
      <c r="Y794" s="1245"/>
      <c r="Z794" s="1245"/>
      <c r="AA794" s="1246"/>
      <c r="AB794" s="1247"/>
      <c r="AC794" s="1244"/>
      <c r="AD794" s="1248">
        <f t="shared" si="547"/>
        <v>0</v>
      </c>
      <c r="AE794" s="1248"/>
      <c r="AF794" s="1248"/>
      <c r="AG794" s="1248">
        <f t="shared" si="541"/>
        <v>0</v>
      </c>
      <c r="AH794" s="1248"/>
      <c r="AI794" s="1248"/>
      <c r="AJ794" s="1248">
        <f t="shared" si="548"/>
        <v>0</v>
      </c>
      <c r="AK794" s="1248"/>
      <c r="AL794" s="1248"/>
      <c r="AM794" s="1249">
        <f t="shared" si="535"/>
        <v>0</v>
      </c>
      <c r="AN794" s="1249"/>
      <c r="AO794" s="1249"/>
      <c r="AP794" s="1249"/>
      <c r="AQ794" s="1250">
        <f t="shared" si="549"/>
        <v>0</v>
      </c>
      <c r="AR794" s="1250"/>
      <c r="AS794" s="1250"/>
      <c r="AT794" s="1250">
        <f t="shared" si="550"/>
        <v>0</v>
      </c>
      <c r="AV794" s="74" t="str">
        <f t="shared" si="530"/>
        <v>CARPET &amp; RESILIENT</v>
      </c>
      <c r="AW794" s="307"/>
      <c r="AX794" s="99"/>
      <c r="AY794" s="99"/>
      <c r="AZ794" s="305"/>
      <c r="BA794" s="28">
        <f t="shared" si="551"/>
        <v>0</v>
      </c>
      <c r="BB794" s="28">
        <f t="shared" si="556"/>
        <v>0</v>
      </c>
      <c r="BC794" s="28">
        <f t="shared" si="557"/>
        <v>0</v>
      </c>
      <c r="BD794" s="28">
        <f t="shared" si="552"/>
        <v>0</v>
      </c>
      <c r="BE794" s="28">
        <f t="shared" si="558"/>
        <v>0</v>
      </c>
      <c r="BF794" s="28">
        <f t="shared" si="553"/>
        <v>0</v>
      </c>
      <c r="BG794" s="28">
        <f t="shared" si="554"/>
        <v>0</v>
      </c>
      <c r="BI794" s="66">
        <f t="shared" si="559"/>
        <v>0</v>
      </c>
      <c r="BJ794" s="66">
        <f t="shared" si="555"/>
        <v>0</v>
      </c>
      <c r="BK794" s="66">
        <f t="shared" si="560"/>
        <v>0</v>
      </c>
    </row>
    <row r="795" spans="1:63" hidden="1">
      <c r="A795" s="95"/>
      <c r="B795" s="1239"/>
      <c r="C795" s="1240"/>
      <c r="D795" s="1252"/>
      <c r="E795" s="1252"/>
      <c r="F795" s="1252"/>
      <c r="G795" s="1252"/>
      <c r="H795" s="1252"/>
      <c r="I795" s="1252"/>
      <c r="J795" s="1252"/>
      <c r="K795" s="1252"/>
      <c r="L795" s="1252"/>
      <c r="M795" s="1252"/>
      <c r="N795" s="1252"/>
      <c r="O795" s="1252"/>
      <c r="P795" s="1242"/>
      <c r="Q795" s="1242"/>
      <c r="R795" s="1243"/>
      <c r="S795" s="1242"/>
      <c r="T795" s="1242"/>
      <c r="U795" s="1244"/>
      <c r="V795" s="1245"/>
      <c r="W795" s="1245"/>
      <c r="X795" s="1245"/>
      <c r="Y795" s="1245"/>
      <c r="Z795" s="1245"/>
      <c r="AA795" s="1246"/>
      <c r="AB795" s="1247"/>
      <c r="AC795" s="1244"/>
      <c r="AD795" s="1248">
        <f t="shared" si="547"/>
        <v>0</v>
      </c>
      <c r="AE795" s="1248"/>
      <c r="AF795" s="1248"/>
      <c r="AG795" s="1248">
        <f t="shared" si="541"/>
        <v>0</v>
      </c>
      <c r="AH795" s="1248"/>
      <c r="AI795" s="1248"/>
      <c r="AJ795" s="1248">
        <f t="shared" si="548"/>
        <v>0</v>
      </c>
      <c r="AK795" s="1248"/>
      <c r="AL795" s="1248"/>
      <c r="AM795" s="1249">
        <f t="shared" si="535"/>
        <v>0</v>
      </c>
      <c r="AN795" s="1249"/>
      <c r="AO795" s="1249"/>
      <c r="AP795" s="1249"/>
      <c r="AQ795" s="1250">
        <f t="shared" si="549"/>
        <v>0</v>
      </c>
      <c r="AR795" s="1250"/>
      <c r="AS795" s="1250"/>
      <c r="AT795" s="1250">
        <f t="shared" si="550"/>
        <v>0</v>
      </c>
      <c r="AV795" s="74" t="str">
        <f t="shared" si="530"/>
        <v>CARPET &amp; RESILIENT</v>
      </c>
      <c r="AW795" s="307"/>
      <c r="AX795" s="99"/>
      <c r="AY795" s="99"/>
      <c r="AZ795" s="305"/>
      <c r="BA795" s="28">
        <f t="shared" si="551"/>
        <v>0</v>
      </c>
      <c r="BB795" s="28">
        <f t="shared" si="556"/>
        <v>0</v>
      </c>
      <c r="BC795" s="28">
        <f t="shared" si="557"/>
        <v>0</v>
      </c>
      <c r="BD795" s="28">
        <f t="shared" si="552"/>
        <v>0</v>
      </c>
      <c r="BE795" s="28">
        <f t="shared" si="558"/>
        <v>0</v>
      </c>
      <c r="BF795" s="28">
        <f t="shared" si="553"/>
        <v>0</v>
      </c>
      <c r="BG795" s="28">
        <f t="shared" si="554"/>
        <v>0</v>
      </c>
      <c r="BI795" s="66">
        <f t="shared" si="559"/>
        <v>0</v>
      </c>
      <c r="BJ795" s="66">
        <f t="shared" si="555"/>
        <v>0</v>
      </c>
      <c r="BK795" s="66">
        <f t="shared" si="560"/>
        <v>0</v>
      </c>
    </row>
    <row r="796" spans="1:63" hidden="1">
      <c r="A796" s="95"/>
      <c r="B796" s="1239"/>
      <c r="C796" s="1240"/>
      <c r="D796" s="1252"/>
      <c r="E796" s="1252"/>
      <c r="F796" s="1252"/>
      <c r="G796" s="1252"/>
      <c r="H796" s="1252"/>
      <c r="I796" s="1252"/>
      <c r="J796" s="1252"/>
      <c r="K796" s="1252"/>
      <c r="L796" s="1252"/>
      <c r="M796" s="1252"/>
      <c r="N796" s="1252"/>
      <c r="O796" s="1252"/>
      <c r="P796" s="1242"/>
      <c r="Q796" s="1242"/>
      <c r="R796" s="1243"/>
      <c r="S796" s="1242"/>
      <c r="T796" s="1242"/>
      <c r="U796" s="1244"/>
      <c r="V796" s="1245"/>
      <c r="W796" s="1245"/>
      <c r="X796" s="1245"/>
      <c r="Y796" s="1245"/>
      <c r="Z796" s="1245"/>
      <c r="AA796" s="1246"/>
      <c r="AB796" s="1247"/>
      <c r="AC796" s="1244"/>
      <c r="AD796" s="1248">
        <f t="shared" si="547"/>
        <v>0</v>
      </c>
      <c r="AE796" s="1248"/>
      <c r="AF796" s="1248"/>
      <c r="AG796" s="1248">
        <f t="shared" si="541"/>
        <v>0</v>
      </c>
      <c r="AH796" s="1248"/>
      <c r="AI796" s="1248"/>
      <c r="AJ796" s="1248">
        <f t="shared" si="548"/>
        <v>0</v>
      </c>
      <c r="AK796" s="1248"/>
      <c r="AL796" s="1248"/>
      <c r="AM796" s="1249">
        <f t="shared" si="535"/>
        <v>0</v>
      </c>
      <c r="AN796" s="1249"/>
      <c r="AO796" s="1249"/>
      <c r="AP796" s="1249"/>
      <c r="AQ796" s="1250">
        <f t="shared" si="549"/>
        <v>0</v>
      </c>
      <c r="AR796" s="1250"/>
      <c r="AS796" s="1250"/>
      <c r="AT796" s="1250">
        <f t="shared" si="550"/>
        <v>0</v>
      </c>
      <c r="AV796" s="74" t="str">
        <f t="shared" si="530"/>
        <v>CARPET &amp; RESILIENT</v>
      </c>
      <c r="AW796" s="307"/>
      <c r="AX796" s="99"/>
      <c r="AY796" s="99"/>
      <c r="AZ796" s="305"/>
      <c r="BA796" s="28">
        <f t="shared" si="551"/>
        <v>0</v>
      </c>
      <c r="BB796" s="28">
        <f t="shared" si="556"/>
        <v>0</v>
      </c>
      <c r="BC796" s="28">
        <f t="shared" si="557"/>
        <v>0</v>
      </c>
      <c r="BD796" s="28">
        <f t="shared" si="552"/>
        <v>0</v>
      </c>
      <c r="BE796" s="28">
        <f t="shared" si="558"/>
        <v>0</v>
      </c>
      <c r="BF796" s="28">
        <f t="shared" si="553"/>
        <v>0</v>
      </c>
      <c r="BG796" s="28">
        <f t="shared" si="554"/>
        <v>0</v>
      </c>
      <c r="BI796" s="66">
        <f t="shared" si="559"/>
        <v>0</v>
      </c>
      <c r="BJ796" s="66">
        <f t="shared" si="555"/>
        <v>0</v>
      </c>
      <c r="BK796" s="66">
        <f t="shared" si="560"/>
        <v>0</v>
      </c>
    </row>
    <row r="797" spans="1:63" hidden="1">
      <c r="A797" s="95"/>
      <c r="B797" s="1239"/>
      <c r="C797" s="1240"/>
      <c r="D797" s="1252"/>
      <c r="E797" s="1252"/>
      <c r="F797" s="1252"/>
      <c r="G797" s="1252"/>
      <c r="H797" s="1252"/>
      <c r="I797" s="1252"/>
      <c r="J797" s="1252"/>
      <c r="K797" s="1252"/>
      <c r="L797" s="1252"/>
      <c r="M797" s="1252"/>
      <c r="N797" s="1252"/>
      <c r="O797" s="1252"/>
      <c r="P797" s="1242"/>
      <c r="Q797" s="1242"/>
      <c r="R797" s="1243"/>
      <c r="S797" s="1242"/>
      <c r="T797" s="1242"/>
      <c r="U797" s="1244"/>
      <c r="V797" s="1245"/>
      <c r="W797" s="1245"/>
      <c r="X797" s="1245"/>
      <c r="Y797" s="1245"/>
      <c r="Z797" s="1245"/>
      <c r="AA797" s="1246"/>
      <c r="AB797" s="1247"/>
      <c r="AC797" s="1244"/>
      <c r="AD797" s="1248">
        <f t="shared" si="547"/>
        <v>0</v>
      </c>
      <c r="AE797" s="1248"/>
      <c r="AF797" s="1248"/>
      <c r="AG797" s="1248">
        <f t="shared" si="541"/>
        <v>0</v>
      </c>
      <c r="AH797" s="1248"/>
      <c r="AI797" s="1248"/>
      <c r="AJ797" s="1248">
        <f t="shared" si="548"/>
        <v>0</v>
      </c>
      <c r="AK797" s="1248"/>
      <c r="AL797" s="1248"/>
      <c r="AM797" s="1249">
        <f t="shared" si="535"/>
        <v>0</v>
      </c>
      <c r="AN797" s="1249"/>
      <c r="AO797" s="1249"/>
      <c r="AP797" s="1249"/>
      <c r="AQ797" s="1250">
        <f t="shared" si="549"/>
        <v>0</v>
      </c>
      <c r="AR797" s="1250"/>
      <c r="AS797" s="1250"/>
      <c r="AT797" s="1250">
        <f t="shared" si="550"/>
        <v>0</v>
      </c>
      <c r="AV797" s="74" t="str">
        <f t="shared" si="530"/>
        <v>CARPET &amp; RESILIENT</v>
      </c>
      <c r="AW797" s="307"/>
      <c r="AX797" s="99"/>
      <c r="AY797" s="99"/>
      <c r="AZ797" s="305"/>
      <c r="BA797" s="28">
        <f t="shared" si="551"/>
        <v>0</v>
      </c>
      <c r="BB797" s="28">
        <f t="shared" si="556"/>
        <v>0</v>
      </c>
      <c r="BC797" s="28">
        <f t="shared" si="557"/>
        <v>0</v>
      </c>
      <c r="BD797" s="28">
        <f t="shared" si="552"/>
        <v>0</v>
      </c>
      <c r="BE797" s="28">
        <f t="shared" si="558"/>
        <v>0</v>
      </c>
      <c r="BF797" s="28">
        <f t="shared" si="553"/>
        <v>0</v>
      </c>
      <c r="BG797" s="28">
        <f t="shared" si="554"/>
        <v>0</v>
      </c>
      <c r="BI797" s="66">
        <f t="shared" si="559"/>
        <v>0</v>
      </c>
      <c r="BJ797" s="66">
        <f t="shared" si="555"/>
        <v>0</v>
      </c>
      <c r="BK797" s="66">
        <f t="shared" si="560"/>
        <v>0</v>
      </c>
    </row>
    <row r="798" spans="1:63" hidden="1">
      <c r="A798" s="95"/>
      <c r="B798" s="1239"/>
      <c r="C798" s="1240"/>
      <c r="D798" s="1252"/>
      <c r="E798" s="1252"/>
      <c r="F798" s="1252"/>
      <c r="G798" s="1252"/>
      <c r="H798" s="1252"/>
      <c r="I798" s="1252"/>
      <c r="J798" s="1252"/>
      <c r="K798" s="1252"/>
      <c r="L798" s="1252"/>
      <c r="M798" s="1252"/>
      <c r="N798" s="1252"/>
      <c r="O798" s="1252"/>
      <c r="P798" s="1243"/>
      <c r="Q798" s="1257"/>
      <c r="R798" s="1258"/>
      <c r="S798" s="1243"/>
      <c r="T798" s="1258"/>
      <c r="U798" s="1246"/>
      <c r="V798" s="1247"/>
      <c r="W798" s="1244"/>
      <c r="X798" s="1246"/>
      <c r="Y798" s="1247"/>
      <c r="Z798" s="1244"/>
      <c r="AA798" s="1246"/>
      <c r="AB798" s="1247"/>
      <c r="AC798" s="1244"/>
      <c r="AD798" s="1248">
        <f t="shared" si="547"/>
        <v>0</v>
      </c>
      <c r="AE798" s="1248"/>
      <c r="AF798" s="1248"/>
      <c r="AG798" s="1248">
        <f t="shared" si="541"/>
        <v>0</v>
      </c>
      <c r="AH798" s="1248"/>
      <c r="AI798" s="1248"/>
      <c r="AJ798" s="1248">
        <f t="shared" si="548"/>
        <v>0</v>
      </c>
      <c r="AK798" s="1248"/>
      <c r="AL798" s="1248"/>
      <c r="AM798" s="1249">
        <f t="shared" si="535"/>
        <v>0</v>
      </c>
      <c r="AN798" s="1249"/>
      <c r="AO798" s="1249"/>
      <c r="AP798" s="1249"/>
      <c r="AQ798" s="1250">
        <f t="shared" si="549"/>
        <v>0</v>
      </c>
      <c r="AR798" s="1250"/>
      <c r="AS798" s="1250"/>
      <c r="AT798" s="1250">
        <f t="shared" si="550"/>
        <v>0</v>
      </c>
      <c r="AV798" s="74" t="str">
        <f t="shared" si="530"/>
        <v>CARPET &amp; RESILIENT</v>
      </c>
      <c r="AW798" s="307"/>
      <c r="AX798" s="99"/>
      <c r="AY798" s="99"/>
      <c r="AZ798" s="305"/>
      <c r="BA798" s="28">
        <f t="shared" si="551"/>
        <v>0</v>
      </c>
      <c r="BB798" s="28">
        <f t="shared" si="556"/>
        <v>0</v>
      </c>
      <c r="BC798" s="28">
        <f t="shared" si="557"/>
        <v>0</v>
      </c>
      <c r="BD798" s="28">
        <f t="shared" si="552"/>
        <v>0</v>
      </c>
      <c r="BE798" s="28">
        <f t="shared" si="558"/>
        <v>0</v>
      </c>
      <c r="BF798" s="28">
        <f t="shared" si="553"/>
        <v>0</v>
      </c>
      <c r="BG798" s="28">
        <f t="shared" si="554"/>
        <v>0</v>
      </c>
      <c r="BI798" s="66">
        <f t="shared" si="559"/>
        <v>0</v>
      </c>
      <c r="BJ798" s="66">
        <f t="shared" si="555"/>
        <v>0</v>
      </c>
      <c r="BK798" s="66">
        <f t="shared" si="560"/>
        <v>0</v>
      </c>
    </row>
    <row r="799" spans="1:63" hidden="1">
      <c r="A799" s="95"/>
      <c r="B799" s="1239"/>
      <c r="C799" s="1240"/>
      <c r="D799" s="1252"/>
      <c r="E799" s="1252"/>
      <c r="F799" s="1252"/>
      <c r="G799" s="1252"/>
      <c r="H799" s="1252"/>
      <c r="I799" s="1252"/>
      <c r="J799" s="1252"/>
      <c r="K799" s="1252"/>
      <c r="L799" s="1252"/>
      <c r="M799" s="1252"/>
      <c r="N799" s="1252"/>
      <c r="O799" s="1252"/>
      <c r="P799" s="1243"/>
      <c r="Q799" s="1257"/>
      <c r="R799" s="1258"/>
      <c r="S799" s="1243"/>
      <c r="T799" s="1258"/>
      <c r="U799" s="1246"/>
      <c r="V799" s="1247"/>
      <c r="W799" s="1244"/>
      <c r="X799" s="1246"/>
      <c r="Y799" s="1247"/>
      <c r="Z799" s="1244"/>
      <c r="AA799" s="1246"/>
      <c r="AB799" s="1247"/>
      <c r="AC799" s="1244"/>
      <c r="AD799" s="1248">
        <f t="shared" si="547"/>
        <v>0</v>
      </c>
      <c r="AE799" s="1248"/>
      <c r="AF799" s="1248"/>
      <c r="AG799" s="1248">
        <f t="shared" si="541"/>
        <v>0</v>
      </c>
      <c r="AH799" s="1248"/>
      <c r="AI799" s="1248"/>
      <c r="AJ799" s="1248">
        <f t="shared" si="548"/>
        <v>0</v>
      </c>
      <c r="AK799" s="1248"/>
      <c r="AL799" s="1248"/>
      <c r="AM799" s="1249">
        <f t="shared" si="535"/>
        <v>0</v>
      </c>
      <c r="AN799" s="1249"/>
      <c r="AO799" s="1249"/>
      <c r="AP799" s="1249"/>
      <c r="AQ799" s="1250">
        <f t="shared" si="549"/>
        <v>0</v>
      </c>
      <c r="AR799" s="1250"/>
      <c r="AS799" s="1250"/>
      <c r="AT799" s="1250">
        <f t="shared" si="550"/>
        <v>0</v>
      </c>
      <c r="AV799" s="74" t="str">
        <f t="shared" si="530"/>
        <v>CARPET &amp; RESILIENT</v>
      </c>
      <c r="AW799" s="307"/>
      <c r="AX799" s="99"/>
      <c r="AY799" s="99"/>
      <c r="AZ799" s="305"/>
      <c r="BA799" s="28">
        <f t="shared" si="551"/>
        <v>0</v>
      </c>
      <c r="BB799" s="28">
        <f t="shared" si="556"/>
        <v>0</v>
      </c>
      <c r="BC799" s="28">
        <f t="shared" si="557"/>
        <v>0</v>
      </c>
      <c r="BD799" s="28">
        <f t="shared" si="552"/>
        <v>0</v>
      </c>
      <c r="BE799" s="28">
        <f t="shared" si="558"/>
        <v>0</v>
      </c>
      <c r="BF799" s="28">
        <f t="shared" si="553"/>
        <v>0</v>
      </c>
      <c r="BG799" s="28">
        <f t="shared" si="554"/>
        <v>0</v>
      </c>
      <c r="BI799" s="66">
        <f t="shared" si="559"/>
        <v>0</v>
      </c>
      <c r="BJ799" s="66">
        <f t="shared" si="555"/>
        <v>0</v>
      </c>
      <c r="BK799" s="66">
        <f t="shared" si="560"/>
        <v>0</v>
      </c>
    </row>
    <row r="800" spans="1:63" hidden="1">
      <c r="A800" s="95"/>
      <c r="B800" s="1239"/>
      <c r="C800" s="1240"/>
      <c r="D800" s="1252"/>
      <c r="E800" s="1252"/>
      <c r="F800" s="1252"/>
      <c r="G800" s="1252"/>
      <c r="H800" s="1252"/>
      <c r="I800" s="1252"/>
      <c r="J800" s="1252"/>
      <c r="K800" s="1252"/>
      <c r="L800" s="1252"/>
      <c r="M800" s="1252"/>
      <c r="N800" s="1252"/>
      <c r="O800" s="1252"/>
      <c r="P800" s="1242"/>
      <c r="Q800" s="1242"/>
      <c r="R800" s="1243"/>
      <c r="S800" s="1242"/>
      <c r="T800" s="1242"/>
      <c r="U800" s="1244"/>
      <c r="V800" s="1245"/>
      <c r="W800" s="1245"/>
      <c r="X800" s="1245"/>
      <c r="Y800" s="1245"/>
      <c r="Z800" s="1245"/>
      <c r="AA800" s="1246"/>
      <c r="AB800" s="1247"/>
      <c r="AC800" s="1244"/>
      <c r="AD800" s="1248">
        <f t="shared" si="547"/>
        <v>0</v>
      </c>
      <c r="AE800" s="1248"/>
      <c r="AF800" s="1248"/>
      <c r="AG800" s="1248">
        <f t="shared" si="541"/>
        <v>0</v>
      </c>
      <c r="AH800" s="1248"/>
      <c r="AI800" s="1248"/>
      <c r="AJ800" s="1248">
        <f t="shared" si="548"/>
        <v>0</v>
      </c>
      <c r="AK800" s="1248"/>
      <c r="AL800" s="1248"/>
      <c r="AM800" s="1249">
        <f t="shared" si="535"/>
        <v>0</v>
      </c>
      <c r="AN800" s="1249"/>
      <c r="AO800" s="1249"/>
      <c r="AP800" s="1249"/>
      <c r="AQ800" s="1250">
        <f t="shared" si="549"/>
        <v>0</v>
      </c>
      <c r="AR800" s="1250"/>
      <c r="AS800" s="1250"/>
      <c r="AT800" s="1250">
        <f t="shared" si="550"/>
        <v>0</v>
      </c>
      <c r="AV800" s="74" t="str">
        <f t="shared" si="530"/>
        <v>CARPET &amp; RESILIENT</v>
      </c>
      <c r="AW800" s="307"/>
      <c r="AX800" s="99"/>
      <c r="AY800" s="99"/>
      <c r="AZ800" s="305"/>
      <c r="BA800" s="28">
        <f t="shared" si="551"/>
        <v>0</v>
      </c>
      <c r="BB800" s="28">
        <f t="shared" si="556"/>
        <v>0</v>
      </c>
      <c r="BC800" s="28">
        <f t="shared" si="557"/>
        <v>0</v>
      </c>
      <c r="BD800" s="28">
        <f t="shared" si="552"/>
        <v>0</v>
      </c>
      <c r="BE800" s="28">
        <f t="shared" si="558"/>
        <v>0</v>
      </c>
      <c r="BF800" s="28">
        <f t="shared" si="553"/>
        <v>0</v>
      </c>
      <c r="BG800" s="28">
        <f t="shared" si="554"/>
        <v>0</v>
      </c>
      <c r="BI800" s="66">
        <f t="shared" si="559"/>
        <v>0</v>
      </c>
      <c r="BJ800" s="66">
        <f t="shared" si="555"/>
        <v>0</v>
      </c>
      <c r="BK800" s="66">
        <f t="shared" si="560"/>
        <v>0</v>
      </c>
    </row>
    <row r="801" spans="1:63" hidden="1">
      <c r="A801" s="95"/>
      <c r="B801" s="1239"/>
      <c r="C801" s="1240"/>
      <c r="D801" s="1252"/>
      <c r="E801" s="1252"/>
      <c r="F801" s="1252"/>
      <c r="G801" s="1252"/>
      <c r="H801" s="1252"/>
      <c r="I801" s="1252"/>
      <c r="J801" s="1252"/>
      <c r="K801" s="1252"/>
      <c r="L801" s="1252"/>
      <c r="M801" s="1252"/>
      <c r="N801" s="1252"/>
      <c r="O801" s="1252"/>
      <c r="P801" s="1243"/>
      <c r="Q801" s="1257"/>
      <c r="R801" s="1258"/>
      <c r="S801" s="1243"/>
      <c r="T801" s="1258"/>
      <c r="U801" s="1246"/>
      <c r="V801" s="1247"/>
      <c r="W801" s="1244"/>
      <c r="X801" s="1246"/>
      <c r="Y801" s="1247"/>
      <c r="Z801" s="1244"/>
      <c r="AA801" s="1246"/>
      <c r="AB801" s="1247"/>
      <c r="AC801" s="1244"/>
      <c r="AD801" s="1248">
        <f t="shared" si="547"/>
        <v>0</v>
      </c>
      <c r="AE801" s="1248"/>
      <c r="AF801" s="1248"/>
      <c r="AG801" s="1248">
        <f t="shared" si="541"/>
        <v>0</v>
      </c>
      <c r="AH801" s="1248"/>
      <c r="AI801" s="1248"/>
      <c r="AJ801" s="1248">
        <f t="shared" si="548"/>
        <v>0</v>
      </c>
      <c r="AK801" s="1248"/>
      <c r="AL801" s="1248"/>
      <c r="AM801" s="1249">
        <f t="shared" si="535"/>
        <v>0</v>
      </c>
      <c r="AN801" s="1249"/>
      <c r="AO801" s="1249"/>
      <c r="AP801" s="1249"/>
      <c r="AQ801" s="1250">
        <f t="shared" si="549"/>
        <v>0</v>
      </c>
      <c r="AR801" s="1250"/>
      <c r="AS801" s="1250"/>
      <c r="AT801" s="1250">
        <f t="shared" si="550"/>
        <v>0</v>
      </c>
      <c r="AV801" s="74" t="str">
        <f t="shared" si="530"/>
        <v>CARPET &amp; RESILIENT</v>
      </c>
      <c r="AW801" s="307"/>
      <c r="AX801" s="99"/>
      <c r="AY801" s="99"/>
      <c r="AZ801" s="305"/>
      <c r="BA801" s="28">
        <f t="shared" si="551"/>
        <v>0</v>
      </c>
      <c r="BB801" s="28">
        <f t="shared" si="556"/>
        <v>0</v>
      </c>
      <c r="BC801" s="28">
        <f t="shared" si="557"/>
        <v>0</v>
      </c>
      <c r="BD801" s="28">
        <f t="shared" si="552"/>
        <v>0</v>
      </c>
      <c r="BE801" s="28">
        <f>SUM(BA801:BC801)</f>
        <v>0</v>
      </c>
      <c r="BF801" s="28">
        <f t="shared" si="553"/>
        <v>0</v>
      </c>
      <c r="BG801" s="28">
        <f t="shared" si="554"/>
        <v>0</v>
      </c>
      <c r="BI801" s="66">
        <f t="shared" si="559"/>
        <v>0</v>
      </c>
      <c r="BJ801" s="66">
        <f t="shared" si="555"/>
        <v>0</v>
      </c>
      <c r="BK801" s="66">
        <f t="shared" si="560"/>
        <v>0</v>
      </c>
    </row>
    <row r="802" spans="1:63" hidden="1">
      <c r="A802" s="95"/>
      <c r="B802" s="1239"/>
      <c r="C802" s="1240"/>
      <c r="D802" s="1252"/>
      <c r="E802" s="1252"/>
      <c r="F802" s="1252"/>
      <c r="G802" s="1252"/>
      <c r="H802" s="1252"/>
      <c r="I802" s="1252"/>
      <c r="J802" s="1252"/>
      <c r="K802" s="1252"/>
      <c r="L802" s="1252"/>
      <c r="M802" s="1252"/>
      <c r="N802" s="1252"/>
      <c r="O802" s="1252"/>
      <c r="P802" s="1243"/>
      <c r="Q802" s="1257"/>
      <c r="R802" s="1258"/>
      <c r="S802" s="1243"/>
      <c r="T802" s="1258"/>
      <c r="U802" s="1246"/>
      <c r="V802" s="1247"/>
      <c r="W802" s="1244"/>
      <c r="X802" s="1246"/>
      <c r="Y802" s="1247"/>
      <c r="Z802" s="1244"/>
      <c r="AA802" s="1246"/>
      <c r="AB802" s="1247"/>
      <c r="AC802" s="1244"/>
      <c r="AD802" s="1248">
        <f t="shared" si="547"/>
        <v>0</v>
      </c>
      <c r="AE802" s="1248"/>
      <c r="AF802" s="1248"/>
      <c r="AG802" s="1248">
        <f t="shared" si="541"/>
        <v>0</v>
      </c>
      <c r="AH802" s="1248"/>
      <c r="AI802" s="1248"/>
      <c r="AJ802" s="1248">
        <f t="shared" si="548"/>
        <v>0</v>
      </c>
      <c r="AK802" s="1248"/>
      <c r="AL802" s="1248"/>
      <c r="AM802" s="1249">
        <f t="shared" si="535"/>
        <v>0</v>
      </c>
      <c r="AN802" s="1249"/>
      <c r="AO802" s="1249"/>
      <c r="AP802" s="1249"/>
      <c r="AQ802" s="1250">
        <f t="shared" si="549"/>
        <v>0</v>
      </c>
      <c r="AR802" s="1250"/>
      <c r="AS802" s="1250"/>
      <c r="AT802" s="1250">
        <f t="shared" si="550"/>
        <v>0</v>
      </c>
      <c r="AV802" s="74" t="str">
        <f t="shared" si="530"/>
        <v>CARPET &amp; RESILIENT</v>
      </c>
      <c r="AW802" s="307"/>
      <c r="AX802" s="99"/>
      <c r="AY802" s="99"/>
      <c r="AZ802" s="305"/>
      <c r="BA802" s="28">
        <f t="shared" si="551"/>
        <v>0</v>
      </c>
      <c r="BB802" s="28">
        <f t="shared" si="556"/>
        <v>0</v>
      </c>
      <c r="BC802" s="28">
        <f t="shared" si="557"/>
        <v>0</v>
      </c>
      <c r="BD802" s="28">
        <f t="shared" si="552"/>
        <v>0</v>
      </c>
      <c r="BE802" s="28">
        <f>SUM(BA802:BC802)</f>
        <v>0</v>
      </c>
      <c r="BF802" s="28">
        <f t="shared" si="553"/>
        <v>0</v>
      </c>
      <c r="BG802" s="28">
        <f t="shared" si="554"/>
        <v>0</v>
      </c>
      <c r="BI802" s="66">
        <f t="shared" si="559"/>
        <v>0</v>
      </c>
      <c r="BJ802" s="66">
        <f t="shared" si="555"/>
        <v>0</v>
      </c>
      <c r="BK802" s="66">
        <f t="shared" si="560"/>
        <v>0</v>
      </c>
    </row>
    <row r="803" spans="1:63" ht="5.0999999999999996" hidden="1" customHeight="1">
      <c r="A803" s="95"/>
      <c r="B803" s="42"/>
      <c r="C803" s="42"/>
      <c r="D803" s="353"/>
      <c r="E803" s="353"/>
      <c r="F803" s="353"/>
      <c r="G803" s="353"/>
      <c r="H803" s="353"/>
      <c r="I803" s="353"/>
      <c r="J803" s="353"/>
      <c r="K803" s="353"/>
      <c r="L803" s="353"/>
      <c r="M803" s="353"/>
      <c r="N803" s="353"/>
      <c r="O803" s="353"/>
      <c r="P803" s="44"/>
      <c r="Q803" s="44"/>
      <c r="R803" s="44"/>
      <c r="S803" s="44"/>
      <c r="T803" s="44"/>
      <c r="U803" s="45"/>
      <c r="V803" s="45"/>
      <c r="W803" s="45"/>
      <c r="X803" s="45"/>
      <c r="Y803" s="45"/>
      <c r="Z803" s="45"/>
      <c r="AA803" s="45"/>
      <c r="AB803" s="45"/>
      <c r="AC803" s="45"/>
      <c r="AD803" s="46"/>
      <c r="AE803" s="46"/>
      <c r="AF803" s="46"/>
      <c r="AG803" s="46"/>
      <c r="AH803" s="46"/>
      <c r="AI803" s="46"/>
      <c r="AJ803" s="46"/>
      <c r="AK803" s="46"/>
      <c r="AL803" s="46"/>
      <c r="AM803" s="47"/>
      <c r="AN803" s="47"/>
      <c r="AO803" s="47"/>
      <c r="AP803" s="47"/>
      <c r="AQ803" s="295"/>
      <c r="AR803" s="295"/>
      <c r="AS803" s="295"/>
      <c r="AT803" s="295"/>
      <c r="AV803" s="201" t="str">
        <f t="shared" si="530"/>
        <v>CARPET &amp; RESILIENT</v>
      </c>
      <c r="AW803" s="322"/>
      <c r="AX803" s="322"/>
      <c r="AY803" s="322"/>
      <c r="AZ803" s="201"/>
      <c r="BA803" s="53">
        <f>BA762</f>
        <v>0</v>
      </c>
      <c r="BB803" s="53">
        <f>BB762</f>
        <v>0</v>
      </c>
      <c r="BC803" s="53">
        <f>BC762</f>
        <v>0</v>
      </c>
      <c r="BD803" s="53">
        <f>BD762</f>
        <v>0</v>
      </c>
      <c r="BE803" s="53">
        <f>BE762</f>
        <v>0</v>
      </c>
      <c r="BF803" s="53"/>
      <c r="BG803" s="53"/>
      <c r="BI803" s="53"/>
      <c r="BJ803" s="53"/>
      <c r="BK803" s="53"/>
    </row>
    <row r="804" spans="1:63" ht="21.6" hidden="1" customHeight="1">
      <c r="A804" s="95"/>
      <c r="B804" s="1259"/>
      <c r="C804" s="1259"/>
      <c r="D804" s="354"/>
      <c r="E804" s="354"/>
      <c r="F804" s="354"/>
      <c r="G804" s="354"/>
      <c r="H804" s="354"/>
      <c r="I804" s="354"/>
      <c r="J804" s="354"/>
      <c r="K804" s="354"/>
      <c r="L804" s="354"/>
      <c r="M804" s="354"/>
      <c r="N804" s="354"/>
      <c r="O804" s="354"/>
      <c r="P804" s="19"/>
      <c r="Q804" s="19"/>
      <c r="R804" s="19"/>
      <c r="S804" s="19"/>
      <c r="T804" s="19"/>
      <c r="U804" s="19"/>
      <c r="V804" s="19"/>
      <c r="W804" s="19"/>
      <c r="X804" s="19"/>
      <c r="Y804" s="19"/>
      <c r="Z804" s="19"/>
      <c r="AA804" s="19"/>
      <c r="AB804" s="19"/>
      <c r="AC804" s="202" t="str">
        <f>CONCATENATE(D762," ","TOTAL")</f>
        <v>CARPET &amp; RESILIENT TOTAL</v>
      </c>
      <c r="AD804" s="1260">
        <f>SUBTOTAL(9,AD763:AD803)</f>
        <v>0</v>
      </c>
      <c r="AE804" s="1260"/>
      <c r="AF804" s="1260"/>
      <c r="AG804" s="1260">
        <f>SUBTOTAL(9,AG763:AG803)</f>
        <v>0</v>
      </c>
      <c r="AH804" s="1260"/>
      <c r="AI804" s="1260"/>
      <c r="AJ804" s="1260">
        <f>SUBTOTAL(9,AJ763:AJ803)</f>
        <v>0</v>
      </c>
      <c r="AK804" s="1260"/>
      <c r="AL804" s="1260"/>
      <c r="AM804" s="1260">
        <f>SUBTOTAL(9,AM763:AM803)</f>
        <v>0</v>
      </c>
      <c r="AN804" s="1260"/>
      <c r="AO804" s="1260"/>
      <c r="AP804" s="1260"/>
      <c r="AQ804" s="1254">
        <f>SUBTOTAL(9,AQ763:AQ803)</f>
        <v>0</v>
      </c>
      <c r="AR804" s="1254"/>
      <c r="AS804" s="1254"/>
      <c r="AT804" s="1254" t="e">
        <f>SUM(AT760:AT795)</f>
        <v>#REF!</v>
      </c>
      <c r="AV804" s="74" t="str">
        <f t="shared" si="530"/>
        <v>CARPET &amp; RESILIENT</v>
      </c>
      <c r="AW804" s="308"/>
      <c r="AX804" s="321"/>
      <c r="AY804" s="321"/>
      <c r="AZ804" s="118"/>
      <c r="BA804" s="52">
        <f>BA762</f>
        <v>0</v>
      </c>
      <c r="BB804" s="52">
        <f>BB762</f>
        <v>0</v>
      </c>
      <c r="BC804" s="52">
        <f>BC762</f>
        <v>0</v>
      </c>
      <c r="BD804" s="52">
        <f>BD762</f>
        <v>0</v>
      </c>
      <c r="BE804" s="52">
        <f>BE762</f>
        <v>0</v>
      </c>
      <c r="BF804" s="52">
        <f>SUM(BF762:BF803)</f>
        <v>0</v>
      </c>
      <c r="BG804" s="28">
        <f>SUM(BG762:BG803)</f>
        <v>0</v>
      </c>
      <c r="BI804" s="52">
        <f>SUM(BI763:BI803)</f>
        <v>0</v>
      </c>
      <c r="BJ804" s="52">
        <f>SUM(BJ763:BJ803)</f>
        <v>0</v>
      </c>
      <c r="BK804" s="28">
        <f>SUM(BK763:BK803)</f>
        <v>0</v>
      </c>
    </row>
    <row r="805" spans="1:63" ht="5.0999999999999996" hidden="1" customHeight="1">
      <c r="A805" s="95"/>
      <c r="B805" s="42"/>
      <c r="C805" s="42"/>
      <c r="D805" s="353"/>
      <c r="E805" s="353"/>
      <c r="F805" s="353"/>
      <c r="G805" s="353"/>
      <c r="H805" s="353"/>
      <c r="I805" s="353"/>
      <c r="J805" s="353"/>
      <c r="K805" s="353"/>
      <c r="L805" s="353"/>
      <c r="M805" s="353"/>
      <c r="N805" s="353"/>
      <c r="O805" s="353"/>
      <c r="P805" s="44"/>
      <c r="Q805" s="44"/>
      <c r="R805" s="44"/>
      <c r="S805" s="44"/>
      <c r="T805" s="44"/>
      <c r="U805" s="45"/>
      <c r="V805" s="45"/>
      <c r="W805" s="45"/>
      <c r="X805" s="45"/>
      <c r="Y805" s="45"/>
      <c r="Z805" s="45"/>
      <c r="AA805" s="45"/>
      <c r="AB805" s="45"/>
      <c r="AC805" s="45"/>
      <c r="AD805" s="46"/>
      <c r="AE805" s="46"/>
      <c r="AF805" s="46"/>
      <c r="AG805" s="46"/>
      <c r="AH805" s="46"/>
      <c r="AI805" s="46"/>
      <c r="AJ805" s="46"/>
      <c r="AK805" s="46"/>
      <c r="AL805" s="46"/>
      <c r="AM805" s="47"/>
      <c r="AN805" s="47"/>
      <c r="AO805" s="47"/>
      <c r="AP805" s="47"/>
      <c r="AQ805" s="295"/>
      <c r="AR805" s="295"/>
      <c r="AS805" s="295"/>
      <c r="AT805" s="295"/>
      <c r="AV805" s="201" t="str">
        <f t="shared" si="530"/>
        <v>CARPET &amp; RESILIENT</v>
      </c>
      <c r="AW805" s="322"/>
      <c r="AX805" s="322"/>
      <c r="AY805" s="322"/>
      <c r="AZ805" s="201"/>
      <c r="BA805" s="53">
        <f>BA762</f>
        <v>0</v>
      </c>
      <c r="BB805" s="53">
        <f>BB762</f>
        <v>0</v>
      </c>
      <c r="BC805" s="53">
        <f>BC762</f>
        <v>0</v>
      </c>
      <c r="BD805" s="53">
        <f>BD762</f>
        <v>0</v>
      </c>
      <c r="BE805" s="53">
        <f>BE762</f>
        <v>0</v>
      </c>
      <c r="BF805" s="53"/>
      <c r="BG805" s="53"/>
      <c r="BI805" s="53"/>
      <c r="BJ805" s="53"/>
      <c r="BK805" s="53"/>
    </row>
    <row r="806" spans="1:63" ht="9.6999999999999993" hidden="1" customHeight="1">
      <c r="A806" s="95"/>
      <c r="B806" s="49"/>
      <c r="C806" s="49"/>
      <c r="D806" s="355"/>
      <c r="E806" s="355"/>
      <c r="F806" s="355"/>
      <c r="G806" s="355"/>
      <c r="H806" s="355"/>
      <c r="I806" s="355"/>
      <c r="J806" s="355"/>
      <c r="K806" s="355"/>
      <c r="L806" s="355"/>
      <c r="M806" s="355"/>
      <c r="N806" s="355"/>
      <c r="O806" s="355"/>
      <c r="P806" s="50"/>
      <c r="Q806" s="50"/>
      <c r="R806" s="50"/>
      <c r="S806" s="50"/>
      <c r="T806" s="50"/>
      <c r="U806" s="50"/>
      <c r="V806" s="50"/>
      <c r="W806" s="50"/>
      <c r="X806" s="50"/>
      <c r="Y806" s="50"/>
      <c r="Z806" s="50"/>
      <c r="AA806" s="50"/>
      <c r="AB806" s="50"/>
      <c r="AC806" s="51"/>
      <c r="AD806" s="296"/>
      <c r="AE806" s="296"/>
      <c r="AF806" s="296"/>
      <c r="AG806" s="296"/>
      <c r="AH806" s="296"/>
      <c r="AI806" s="296"/>
      <c r="AJ806" s="296"/>
      <c r="AK806" s="296"/>
      <c r="AL806" s="296"/>
      <c r="AM806" s="296"/>
      <c r="AN806" s="296"/>
      <c r="AO806" s="296"/>
      <c r="AP806" s="296"/>
      <c r="AQ806" s="297"/>
      <c r="AR806" s="297"/>
      <c r="AS806" s="297"/>
      <c r="AT806" s="297"/>
      <c r="AV806" s="203" t="str">
        <f t="shared" si="530"/>
        <v>CARPET &amp; RESILIENT</v>
      </c>
      <c r="AW806" s="325"/>
      <c r="AX806" s="344"/>
      <c r="AY806" s="344"/>
      <c r="AZ806" s="203"/>
      <c r="BA806" s="65">
        <f>BA804</f>
        <v>0</v>
      </c>
      <c r="BB806" s="65">
        <f t="shared" ref="BB806:BG806" si="561">BB804</f>
        <v>0</v>
      </c>
      <c r="BC806" s="65">
        <f>BC804</f>
        <v>0</v>
      </c>
      <c r="BD806" s="65">
        <f t="shared" si="561"/>
        <v>0</v>
      </c>
      <c r="BE806" s="65">
        <f t="shared" si="561"/>
        <v>0</v>
      </c>
      <c r="BF806" s="65">
        <f t="shared" si="561"/>
        <v>0</v>
      </c>
      <c r="BG806" s="65">
        <f t="shared" si="561"/>
        <v>0</v>
      </c>
      <c r="BI806" s="65"/>
      <c r="BJ806" s="65"/>
      <c r="BK806" s="65"/>
    </row>
    <row r="807" spans="1:63" ht="23.1" customHeight="1">
      <c r="A807" s="94" t="s">
        <v>665</v>
      </c>
      <c r="B807" s="1261"/>
      <c r="C807" s="1262"/>
      <c r="D807" s="1301" t="str">
        <f>T(AJ75)</f>
        <v>HARDWOOD FLOORING</v>
      </c>
      <c r="E807" s="1302"/>
      <c r="F807" s="1302"/>
      <c r="G807" s="1302"/>
      <c r="H807" s="1302"/>
      <c r="I807" s="1302"/>
      <c r="J807" s="1302"/>
      <c r="K807" s="1302"/>
      <c r="L807" s="1302"/>
      <c r="M807" s="1302"/>
      <c r="N807" s="1302"/>
      <c r="O807" s="1303"/>
      <c r="P807" s="1263"/>
      <c r="Q807" s="1263"/>
      <c r="R807" s="1263"/>
      <c r="S807" s="1264"/>
      <c r="T807" s="1265"/>
      <c r="U807" s="1266"/>
      <c r="V807" s="1266"/>
      <c r="W807" s="1266"/>
      <c r="X807" s="1266"/>
      <c r="Y807" s="1266"/>
      <c r="Z807" s="1266"/>
      <c r="AA807" s="1266"/>
      <c r="AB807" s="1266"/>
      <c r="AC807" s="1266"/>
      <c r="AD807" s="1260">
        <f>AD849</f>
        <v>0</v>
      </c>
      <c r="AE807" s="1260"/>
      <c r="AF807" s="1260"/>
      <c r="AG807" s="1260">
        <f>AG849</f>
        <v>0</v>
      </c>
      <c r="AH807" s="1260"/>
      <c r="AI807" s="1260"/>
      <c r="AJ807" s="1260">
        <f>AJ849</f>
        <v>0</v>
      </c>
      <c r="AK807" s="1260"/>
      <c r="AL807" s="1260"/>
      <c r="AM807" s="1260">
        <f>AM849</f>
        <v>0</v>
      </c>
      <c r="AN807" s="1260"/>
      <c r="AO807" s="1260"/>
      <c r="AP807" s="1260"/>
      <c r="AQ807" s="1254">
        <f>AQ849</f>
        <v>0</v>
      </c>
      <c r="AR807" s="1254"/>
      <c r="AS807" s="1254"/>
      <c r="AT807" s="1254" t="e">
        <f>SUM(#REF!)</f>
        <v>#REF!</v>
      </c>
      <c r="AV807" s="74" t="str">
        <f t="shared" ref="AV807:AV851" si="562">$D$807</f>
        <v>HARDWOOD FLOORING</v>
      </c>
      <c r="AW807" s="326"/>
      <c r="AX807" s="326"/>
      <c r="AY807" s="326"/>
      <c r="AZ807" s="327"/>
      <c r="BA807" s="28">
        <f>SUM(BA808:BA847)</f>
        <v>0</v>
      </c>
      <c r="BB807" s="28">
        <f>SUM(BB808:BB847)</f>
        <v>0</v>
      </c>
      <c r="BC807" s="28">
        <f>SUM(BC808:BC847)</f>
        <v>0</v>
      </c>
      <c r="BD807" s="28">
        <f>SUM(BD808:BD847)</f>
        <v>0</v>
      </c>
      <c r="BE807" s="28">
        <f>SUM(BE808:BE847)</f>
        <v>0</v>
      </c>
      <c r="BF807" s="28">
        <f t="shared" ref="BF807:BF827" si="563">AQ807</f>
        <v>0</v>
      </c>
      <c r="BG807" s="28">
        <f t="shared" ref="BG807:BG827" si="564">AM807</f>
        <v>0</v>
      </c>
      <c r="BI807" s="66">
        <f>AD807</f>
        <v>0</v>
      </c>
      <c r="BJ807" s="66">
        <f>AM807</f>
        <v>0</v>
      </c>
      <c r="BK807" s="66">
        <f>BJ807+BI807</f>
        <v>0</v>
      </c>
    </row>
    <row r="808" spans="1:63" hidden="1">
      <c r="A808" s="95"/>
      <c r="B808" s="1239"/>
      <c r="C808" s="1240"/>
      <c r="D808" s="1256" t="s">
        <v>130</v>
      </c>
      <c r="E808" s="1256"/>
      <c r="F808" s="1256"/>
      <c r="G808" s="1256"/>
      <c r="H808" s="1256"/>
      <c r="I808" s="1256"/>
      <c r="J808" s="1256"/>
      <c r="K808" s="1256"/>
      <c r="L808" s="1256"/>
      <c r="M808" s="1256"/>
      <c r="N808" s="1256"/>
      <c r="O808" s="1256"/>
      <c r="P808" s="1242"/>
      <c r="Q808" s="1242"/>
      <c r="R808" s="1243"/>
      <c r="S808" s="1242" t="s">
        <v>1</v>
      </c>
      <c r="T808" s="1242" t="s">
        <v>1</v>
      </c>
      <c r="U808" s="1244"/>
      <c r="V808" s="1245"/>
      <c r="W808" s="1245"/>
      <c r="X808" s="1245"/>
      <c r="Y808" s="1245"/>
      <c r="Z808" s="1245"/>
      <c r="AA808" s="1246"/>
      <c r="AB808" s="1247"/>
      <c r="AC808" s="1244"/>
      <c r="AD808" s="1248">
        <f t="shared" ref="AD808:AD827" si="565">((P808*U808)-AM808)</f>
        <v>0</v>
      </c>
      <c r="AE808" s="1248"/>
      <c r="AF808" s="1248"/>
      <c r="AG808" s="1248">
        <f>P808*X808*(1+$Y$85)</f>
        <v>0</v>
      </c>
      <c r="AH808" s="1248"/>
      <c r="AI808" s="1248"/>
      <c r="AJ808" s="1248">
        <f t="shared" ref="AJ808:AJ827" si="566">P808*AA808</f>
        <v>0</v>
      </c>
      <c r="AK808" s="1248"/>
      <c r="AL808" s="1248"/>
      <c r="AM808" s="1249">
        <f t="shared" ref="AM808:AM847" si="567">IF($B808="x",$P808*$U808,0)</f>
        <v>0</v>
      </c>
      <c r="AN808" s="1249"/>
      <c r="AO808" s="1249"/>
      <c r="AP808" s="1249"/>
      <c r="AQ808" s="1250">
        <f t="shared" ref="AQ808:AQ827" si="568">SUM(AD808:AL808)</f>
        <v>0</v>
      </c>
      <c r="AR808" s="1250"/>
      <c r="AS808" s="1250"/>
      <c r="AT808" s="1250">
        <f t="shared" ref="AT808:AT827" si="569">SUM(AD808:AL808)</f>
        <v>0</v>
      </c>
      <c r="AV808" s="74" t="str">
        <f t="shared" si="562"/>
        <v>HARDWOOD FLOORING</v>
      </c>
      <c r="AW808" s="307"/>
      <c r="AX808" s="99"/>
      <c r="AY808" s="99"/>
      <c r="AZ808" s="305"/>
      <c r="BA808" s="28">
        <f t="shared" ref="BA808:BA827" si="570">AD808</f>
        <v>0</v>
      </c>
      <c r="BB808" s="28">
        <f>AG808</f>
        <v>0</v>
      </c>
      <c r="BC808" s="28">
        <f>AJ808</f>
        <v>0</v>
      </c>
      <c r="BD808" s="28">
        <f t="shared" ref="BD808:BD827" si="571">IF(B808="x",1,0)</f>
        <v>0</v>
      </c>
      <c r="BE808" s="28">
        <f>SUM(BA808:BC808)</f>
        <v>0</v>
      </c>
      <c r="BF808" s="28">
        <f t="shared" si="563"/>
        <v>0</v>
      </c>
      <c r="BG808" s="28">
        <f t="shared" si="564"/>
        <v>0</v>
      </c>
      <c r="BI808" s="66">
        <f>AD808</f>
        <v>0</v>
      </c>
      <c r="BJ808" s="66">
        <f t="shared" ref="BJ808:BJ827" si="572">AM808</f>
        <v>0</v>
      </c>
      <c r="BK808" s="66">
        <f>BJ808+BI808</f>
        <v>0</v>
      </c>
    </row>
    <row r="809" spans="1:63" hidden="1">
      <c r="A809" s="95"/>
      <c r="B809" s="1239"/>
      <c r="C809" s="1240"/>
      <c r="D809" s="1255" t="s">
        <v>584</v>
      </c>
      <c r="E809" s="1255"/>
      <c r="F809" s="1255"/>
      <c r="G809" s="1255"/>
      <c r="H809" s="1255"/>
      <c r="I809" s="1255"/>
      <c r="J809" s="1255"/>
      <c r="K809" s="1255"/>
      <c r="L809" s="1255"/>
      <c r="M809" s="1255"/>
      <c r="N809" s="1255"/>
      <c r="O809" s="1255"/>
      <c r="P809" s="1242"/>
      <c r="Q809" s="1242"/>
      <c r="R809" s="1243"/>
      <c r="S809" s="1242"/>
      <c r="T809" s="1242"/>
      <c r="U809" s="1244"/>
      <c r="V809" s="1245"/>
      <c r="W809" s="1245"/>
      <c r="X809" s="1245"/>
      <c r="Y809" s="1245"/>
      <c r="Z809" s="1245"/>
      <c r="AA809" s="1246"/>
      <c r="AB809" s="1247"/>
      <c r="AC809" s="1244"/>
      <c r="AD809" s="1248">
        <f t="shared" si="565"/>
        <v>0</v>
      </c>
      <c r="AE809" s="1248"/>
      <c r="AF809" s="1248"/>
      <c r="AG809" s="1248">
        <f t="shared" ref="AG809:AG847" si="573">P809*X809*(1+$Y$85)</f>
        <v>0</v>
      </c>
      <c r="AH809" s="1248"/>
      <c r="AI809" s="1248"/>
      <c r="AJ809" s="1248">
        <f t="shared" si="566"/>
        <v>0</v>
      </c>
      <c r="AK809" s="1248"/>
      <c r="AL809" s="1248"/>
      <c r="AM809" s="1249">
        <f t="shared" si="567"/>
        <v>0</v>
      </c>
      <c r="AN809" s="1249"/>
      <c r="AO809" s="1249"/>
      <c r="AP809" s="1249"/>
      <c r="AQ809" s="1250">
        <f t="shared" si="568"/>
        <v>0</v>
      </c>
      <c r="AR809" s="1250"/>
      <c r="AS809" s="1250"/>
      <c r="AT809" s="1250">
        <f t="shared" si="569"/>
        <v>0</v>
      </c>
      <c r="AV809" s="74" t="str">
        <f t="shared" si="562"/>
        <v>HARDWOOD FLOORING</v>
      </c>
      <c r="AW809" s="307"/>
      <c r="AX809" s="99"/>
      <c r="AY809" s="99"/>
      <c r="AZ809" s="305"/>
      <c r="BA809" s="28">
        <f t="shared" si="570"/>
        <v>0</v>
      </c>
      <c r="BB809" s="28">
        <f t="shared" ref="BB809:BB827" si="574">AG809</f>
        <v>0</v>
      </c>
      <c r="BC809" s="28">
        <f t="shared" ref="BC809:BC827" si="575">AJ809</f>
        <v>0</v>
      </c>
      <c r="BD809" s="28">
        <f t="shared" si="571"/>
        <v>0</v>
      </c>
      <c r="BE809" s="28">
        <f t="shared" ref="BE809:BE825" si="576">SUM(BA809:BC809)</f>
        <v>0</v>
      </c>
      <c r="BF809" s="28">
        <f t="shared" si="563"/>
        <v>0</v>
      </c>
      <c r="BG809" s="28">
        <f t="shared" si="564"/>
        <v>0</v>
      </c>
      <c r="BI809" s="66">
        <f t="shared" ref="BI809:BI827" si="577">AD809</f>
        <v>0</v>
      </c>
      <c r="BJ809" s="66">
        <f t="shared" si="572"/>
        <v>0</v>
      </c>
      <c r="BK809" s="66">
        <f t="shared" ref="BK809:BK827" si="578">BJ809+BI809</f>
        <v>0</v>
      </c>
    </row>
    <row r="810" spans="1:63" hidden="1">
      <c r="A810" s="95"/>
      <c r="B810" s="1251"/>
      <c r="C810" s="1251"/>
      <c r="D810" s="1252" t="s">
        <v>581</v>
      </c>
      <c r="E810" s="1252"/>
      <c r="F810" s="1252"/>
      <c r="G810" s="1252"/>
      <c r="H810" s="1252"/>
      <c r="I810" s="1252"/>
      <c r="J810" s="1252"/>
      <c r="K810" s="1252"/>
      <c r="L810" s="1252"/>
      <c r="M810" s="1252"/>
      <c r="N810" s="1252"/>
      <c r="O810" s="1252"/>
      <c r="P810" s="1242"/>
      <c r="Q810" s="1242"/>
      <c r="R810" s="1243"/>
      <c r="S810" s="1242" t="s">
        <v>8</v>
      </c>
      <c r="T810" s="1242" t="s">
        <v>8</v>
      </c>
      <c r="U810" s="1244">
        <v>2</v>
      </c>
      <c r="V810" s="1245"/>
      <c r="W810" s="1245"/>
      <c r="X810" s="1245">
        <v>1</v>
      </c>
      <c r="Y810" s="1245"/>
      <c r="Z810" s="1245">
        <v>4</v>
      </c>
      <c r="AA810" s="1246"/>
      <c r="AB810" s="1247"/>
      <c r="AC810" s="1244"/>
      <c r="AD810" s="1248">
        <f t="shared" si="565"/>
        <v>0</v>
      </c>
      <c r="AE810" s="1248"/>
      <c r="AF810" s="1248"/>
      <c r="AG810" s="1248">
        <f t="shared" si="573"/>
        <v>0</v>
      </c>
      <c r="AH810" s="1248"/>
      <c r="AI810" s="1248"/>
      <c r="AJ810" s="1248">
        <f t="shared" si="566"/>
        <v>0</v>
      </c>
      <c r="AK810" s="1248"/>
      <c r="AL810" s="1248"/>
      <c r="AM810" s="1249">
        <f t="shared" si="567"/>
        <v>0</v>
      </c>
      <c r="AN810" s="1249"/>
      <c r="AO810" s="1249"/>
      <c r="AP810" s="1249"/>
      <c r="AQ810" s="1250">
        <f t="shared" si="568"/>
        <v>0</v>
      </c>
      <c r="AR810" s="1250"/>
      <c r="AS810" s="1250"/>
      <c r="AT810" s="1250">
        <f t="shared" si="569"/>
        <v>0</v>
      </c>
      <c r="AV810" s="74" t="str">
        <f t="shared" si="562"/>
        <v>HARDWOOD FLOORING</v>
      </c>
      <c r="AW810" s="307"/>
      <c r="AX810" s="99"/>
      <c r="AY810" s="99"/>
      <c r="AZ810" s="305"/>
      <c r="BA810" s="28">
        <f t="shared" si="570"/>
        <v>0</v>
      </c>
      <c r="BB810" s="28">
        <f t="shared" si="574"/>
        <v>0</v>
      </c>
      <c r="BC810" s="28">
        <f t="shared" si="575"/>
        <v>0</v>
      </c>
      <c r="BD810" s="28">
        <f t="shared" si="571"/>
        <v>0</v>
      </c>
      <c r="BE810" s="28">
        <f t="shared" si="576"/>
        <v>0</v>
      </c>
      <c r="BF810" s="28">
        <f t="shared" si="563"/>
        <v>0</v>
      </c>
      <c r="BG810" s="28">
        <f t="shared" si="564"/>
        <v>0</v>
      </c>
      <c r="BI810" s="66">
        <f t="shared" si="577"/>
        <v>0</v>
      </c>
      <c r="BJ810" s="66">
        <f t="shared" si="572"/>
        <v>0</v>
      </c>
      <c r="BK810" s="66">
        <f t="shared" si="578"/>
        <v>0</v>
      </c>
    </row>
    <row r="811" spans="1:63" hidden="1">
      <c r="A811" s="95"/>
      <c r="B811" s="1251"/>
      <c r="C811" s="1251"/>
      <c r="D811" s="1252" t="s">
        <v>582</v>
      </c>
      <c r="E811" s="1252"/>
      <c r="F811" s="1252"/>
      <c r="G811" s="1252"/>
      <c r="H811" s="1252"/>
      <c r="I811" s="1252"/>
      <c r="J811" s="1252"/>
      <c r="K811" s="1252"/>
      <c r="L811" s="1252"/>
      <c r="M811" s="1252"/>
      <c r="N811" s="1252"/>
      <c r="O811" s="1252"/>
      <c r="P811" s="1242"/>
      <c r="Q811" s="1242"/>
      <c r="R811" s="1243"/>
      <c r="S811" s="1242" t="s">
        <v>8</v>
      </c>
      <c r="T811" s="1242" t="s">
        <v>8</v>
      </c>
      <c r="U811" s="1244">
        <v>2</v>
      </c>
      <c r="V811" s="1245"/>
      <c r="W811" s="1245"/>
      <c r="X811" s="1245">
        <v>1.75</v>
      </c>
      <c r="Y811" s="1245"/>
      <c r="Z811" s="1245"/>
      <c r="AA811" s="1246"/>
      <c r="AB811" s="1247"/>
      <c r="AC811" s="1244"/>
      <c r="AD811" s="1248">
        <f t="shared" si="565"/>
        <v>0</v>
      </c>
      <c r="AE811" s="1248"/>
      <c r="AF811" s="1248"/>
      <c r="AG811" s="1248">
        <f t="shared" si="573"/>
        <v>0</v>
      </c>
      <c r="AH811" s="1248"/>
      <c r="AI811" s="1248"/>
      <c r="AJ811" s="1248">
        <f t="shared" si="566"/>
        <v>0</v>
      </c>
      <c r="AK811" s="1248"/>
      <c r="AL811" s="1248"/>
      <c r="AM811" s="1249">
        <f t="shared" si="567"/>
        <v>0</v>
      </c>
      <c r="AN811" s="1249"/>
      <c r="AO811" s="1249"/>
      <c r="AP811" s="1249"/>
      <c r="AQ811" s="1250">
        <f t="shared" si="568"/>
        <v>0</v>
      </c>
      <c r="AR811" s="1250"/>
      <c r="AS811" s="1250"/>
      <c r="AT811" s="1250">
        <f t="shared" si="569"/>
        <v>0</v>
      </c>
      <c r="AV811" s="74" t="str">
        <f t="shared" si="562"/>
        <v>HARDWOOD FLOORING</v>
      </c>
      <c r="AW811" s="307"/>
      <c r="AX811" s="99"/>
      <c r="AY811" s="99"/>
      <c r="AZ811" s="305"/>
      <c r="BA811" s="28">
        <f t="shared" si="570"/>
        <v>0</v>
      </c>
      <c r="BB811" s="28">
        <f t="shared" si="574"/>
        <v>0</v>
      </c>
      <c r="BC811" s="28">
        <f t="shared" si="575"/>
        <v>0</v>
      </c>
      <c r="BD811" s="28">
        <f t="shared" si="571"/>
        <v>0</v>
      </c>
      <c r="BE811" s="28">
        <f t="shared" si="576"/>
        <v>0</v>
      </c>
      <c r="BF811" s="28">
        <f t="shared" si="563"/>
        <v>0</v>
      </c>
      <c r="BG811" s="28">
        <f t="shared" si="564"/>
        <v>0</v>
      </c>
      <c r="BI811" s="66">
        <f t="shared" si="577"/>
        <v>0</v>
      </c>
      <c r="BJ811" s="66">
        <f t="shared" si="572"/>
        <v>0</v>
      </c>
      <c r="BK811" s="66">
        <f t="shared" si="578"/>
        <v>0</v>
      </c>
    </row>
    <row r="812" spans="1:63" hidden="1">
      <c r="A812" s="95"/>
      <c r="B812" s="1239"/>
      <c r="C812" s="1240"/>
      <c r="D812" s="1252" t="s">
        <v>583</v>
      </c>
      <c r="E812" s="1252"/>
      <c r="F812" s="1252"/>
      <c r="G812" s="1252"/>
      <c r="H812" s="1252"/>
      <c r="I812" s="1252"/>
      <c r="J812" s="1252"/>
      <c r="K812" s="1252"/>
      <c r="L812" s="1252"/>
      <c r="M812" s="1252"/>
      <c r="N812" s="1252"/>
      <c r="O812" s="1252"/>
      <c r="P812" s="1242"/>
      <c r="Q812" s="1242"/>
      <c r="R812" s="1243"/>
      <c r="S812" s="1242" t="s">
        <v>8</v>
      </c>
      <c r="T812" s="1242"/>
      <c r="U812" s="1244">
        <v>2</v>
      </c>
      <c r="V812" s="1245"/>
      <c r="W812" s="1245"/>
      <c r="X812" s="1245">
        <v>2.5</v>
      </c>
      <c r="Y812" s="1245"/>
      <c r="Z812" s="1245"/>
      <c r="AA812" s="1246"/>
      <c r="AB812" s="1247"/>
      <c r="AC812" s="1244"/>
      <c r="AD812" s="1248">
        <f t="shared" si="565"/>
        <v>0</v>
      </c>
      <c r="AE812" s="1248"/>
      <c r="AF812" s="1248"/>
      <c r="AG812" s="1248">
        <f t="shared" si="573"/>
        <v>0</v>
      </c>
      <c r="AH812" s="1248"/>
      <c r="AI812" s="1248"/>
      <c r="AJ812" s="1248">
        <f t="shared" si="566"/>
        <v>0</v>
      </c>
      <c r="AK812" s="1248"/>
      <c r="AL812" s="1248"/>
      <c r="AM812" s="1249">
        <f t="shared" si="567"/>
        <v>0</v>
      </c>
      <c r="AN812" s="1249"/>
      <c r="AO812" s="1249"/>
      <c r="AP812" s="1249"/>
      <c r="AQ812" s="1250">
        <f t="shared" si="568"/>
        <v>0</v>
      </c>
      <c r="AR812" s="1250"/>
      <c r="AS812" s="1250"/>
      <c r="AT812" s="1250">
        <f t="shared" si="569"/>
        <v>0</v>
      </c>
      <c r="AV812" s="74" t="str">
        <f t="shared" si="562"/>
        <v>HARDWOOD FLOORING</v>
      </c>
      <c r="AW812" s="307"/>
      <c r="AX812" s="99"/>
      <c r="AY812" s="99"/>
      <c r="AZ812" s="305"/>
      <c r="BA812" s="28">
        <f t="shared" si="570"/>
        <v>0</v>
      </c>
      <c r="BB812" s="28">
        <f t="shared" si="574"/>
        <v>0</v>
      </c>
      <c r="BC812" s="28">
        <f t="shared" si="575"/>
        <v>0</v>
      </c>
      <c r="BD812" s="28">
        <f t="shared" si="571"/>
        <v>0</v>
      </c>
      <c r="BE812" s="28">
        <f t="shared" si="576"/>
        <v>0</v>
      </c>
      <c r="BF812" s="28">
        <f t="shared" si="563"/>
        <v>0</v>
      </c>
      <c r="BG812" s="28">
        <f t="shared" si="564"/>
        <v>0</v>
      </c>
      <c r="BI812" s="66">
        <f t="shared" si="577"/>
        <v>0</v>
      </c>
      <c r="BJ812" s="66">
        <f t="shared" si="572"/>
        <v>0</v>
      </c>
      <c r="BK812" s="66">
        <f t="shared" si="578"/>
        <v>0</v>
      </c>
    </row>
    <row r="813" spans="1:63" hidden="1">
      <c r="A813" s="95"/>
      <c r="B813" s="1239"/>
      <c r="C813" s="1240"/>
      <c r="D813" s="1252"/>
      <c r="E813" s="1252"/>
      <c r="F813" s="1252"/>
      <c r="G813" s="1252"/>
      <c r="H813" s="1252"/>
      <c r="I813" s="1252"/>
      <c r="J813" s="1252"/>
      <c r="K813" s="1252"/>
      <c r="L813" s="1252"/>
      <c r="M813" s="1252"/>
      <c r="N813" s="1252"/>
      <c r="O813" s="1252"/>
      <c r="P813" s="1242"/>
      <c r="Q813" s="1242"/>
      <c r="R813" s="1243"/>
      <c r="S813" s="1242"/>
      <c r="T813" s="1242"/>
      <c r="U813" s="1244"/>
      <c r="V813" s="1245"/>
      <c r="W813" s="1245"/>
      <c r="X813" s="1245"/>
      <c r="Y813" s="1245"/>
      <c r="Z813" s="1245"/>
      <c r="AA813" s="1246"/>
      <c r="AB813" s="1247"/>
      <c r="AC813" s="1244"/>
      <c r="AD813" s="1248">
        <f t="shared" si="565"/>
        <v>0</v>
      </c>
      <c r="AE813" s="1248"/>
      <c r="AF813" s="1248"/>
      <c r="AG813" s="1248">
        <f t="shared" si="573"/>
        <v>0</v>
      </c>
      <c r="AH813" s="1248"/>
      <c r="AI813" s="1248"/>
      <c r="AJ813" s="1248">
        <f t="shared" si="566"/>
        <v>0</v>
      </c>
      <c r="AK813" s="1248"/>
      <c r="AL813" s="1248"/>
      <c r="AM813" s="1249">
        <f t="shared" si="567"/>
        <v>0</v>
      </c>
      <c r="AN813" s="1249"/>
      <c r="AO813" s="1249"/>
      <c r="AP813" s="1249"/>
      <c r="AQ813" s="1250">
        <f t="shared" si="568"/>
        <v>0</v>
      </c>
      <c r="AR813" s="1250"/>
      <c r="AS813" s="1250"/>
      <c r="AT813" s="1250">
        <f t="shared" si="569"/>
        <v>0</v>
      </c>
      <c r="AV813" s="74" t="str">
        <f t="shared" si="562"/>
        <v>HARDWOOD FLOORING</v>
      </c>
      <c r="AW813" s="307"/>
      <c r="AX813" s="99"/>
      <c r="AY813" s="99"/>
      <c r="AZ813" s="305"/>
      <c r="BA813" s="28">
        <f t="shared" si="570"/>
        <v>0</v>
      </c>
      <c r="BB813" s="28">
        <f t="shared" si="574"/>
        <v>0</v>
      </c>
      <c r="BC813" s="28">
        <f t="shared" si="575"/>
        <v>0</v>
      </c>
      <c r="BD813" s="28">
        <f t="shared" si="571"/>
        <v>0</v>
      </c>
      <c r="BE813" s="28">
        <f t="shared" si="576"/>
        <v>0</v>
      </c>
      <c r="BF813" s="28">
        <f t="shared" si="563"/>
        <v>0</v>
      </c>
      <c r="BG813" s="28">
        <f t="shared" si="564"/>
        <v>0</v>
      </c>
      <c r="BI813" s="66">
        <f t="shared" si="577"/>
        <v>0</v>
      </c>
      <c r="BJ813" s="66">
        <f t="shared" si="572"/>
        <v>0</v>
      </c>
      <c r="BK813" s="66">
        <f t="shared" si="578"/>
        <v>0</v>
      </c>
    </row>
    <row r="814" spans="1:63" hidden="1">
      <c r="A814" s="95"/>
      <c r="B814" s="1239"/>
      <c r="C814" s="1240"/>
      <c r="D814" s="1255" t="s">
        <v>103</v>
      </c>
      <c r="E814" s="1255"/>
      <c r="F814" s="1255"/>
      <c r="G814" s="1255"/>
      <c r="H814" s="1255"/>
      <c r="I814" s="1255"/>
      <c r="J814" s="1255"/>
      <c r="K814" s="1255"/>
      <c r="L814" s="1255"/>
      <c r="M814" s="1255"/>
      <c r="N814" s="1255"/>
      <c r="O814" s="1255"/>
      <c r="P814" s="1242"/>
      <c r="Q814" s="1242"/>
      <c r="R814" s="1243"/>
      <c r="S814" s="1242"/>
      <c r="T814" s="1242"/>
      <c r="U814" s="1244"/>
      <c r="V814" s="1245"/>
      <c r="W814" s="1245"/>
      <c r="X814" s="1245"/>
      <c r="Y814" s="1245"/>
      <c r="Z814" s="1245"/>
      <c r="AA814" s="1246"/>
      <c r="AB814" s="1247"/>
      <c r="AC814" s="1244"/>
      <c r="AD814" s="1248">
        <f t="shared" si="565"/>
        <v>0</v>
      </c>
      <c r="AE814" s="1248"/>
      <c r="AF814" s="1248"/>
      <c r="AG814" s="1248">
        <f t="shared" si="573"/>
        <v>0</v>
      </c>
      <c r="AH814" s="1248"/>
      <c r="AI814" s="1248"/>
      <c r="AJ814" s="1248">
        <f t="shared" si="566"/>
        <v>0</v>
      </c>
      <c r="AK814" s="1248"/>
      <c r="AL814" s="1248"/>
      <c r="AM814" s="1249">
        <f t="shared" si="567"/>
        <v>0</v>
      </c>
      <c r="AN814" s="1249"/>
      <c r="AO814" s="1249"/>
      <c r="AP814" s="1249"/>
      <c r="AQ814" s="1250">
        <f t="shared" si="568"/>
        <v>0</v>
      </c>
      <c r="AR814" s="1250"/>
      <c r="AS814" s="1250"/>
      <c r="AT814" s="1250">
        <f t="shared" si="569"/>
        <v>0</v>
      </c>
      <c r="AV814" s="74" t="str">
        <f t="shared" si="562"/>
        <v>HARDWOOD FLOORING</v>
      </c>
      <c r="AW814" s="307"/>
      <c r="AX814" s="99"/>
      <c r="AY814" s="99"/>
      <c r="AZ814" s="305"/>
      <c r="BA814" s="28">
        <f t="shared" si="570"/>
        <v>0</v>
      </c>
      <c r="BB814" s="28">
        <f t="shared" si="574"/>
        <v>0</v>
      </c>
      <c r="BC814" s="28">
        <f t="shared" si="575"/>
        <v>0</v>
      </c>
      <c r="BD814" s="28">
        <f t="shared" si="571"/>
        <v>0</v>
      </c>
      <c r="BE814" s="28">
        <f t="shared" si="576"/>
        <v>0</v>
      </c>
      <c r="BF814" s="28">
        <f t="shared" si="563"/>
        <v>0</v>
      </c>
      <c r="BG814" s="28">
        <f t="shared" si="564"/>
        <v>0</v>
      </c>
      <c r="BI814" s="66">
        <f t="shared" si="577"/>
        <v>0</v>
      </c>
      <c r="BJ814" s="66">
        <f t="shared" si="572"/>
        <v>0</v>
      </c>
      <c r="BK814" s="66">
        <f t="shared" si="578"/>
        <v>0</v>
      </c>
    </row>
    <row r="815" spans="1:63" hidden="1">
      <c r="A815" s="95"/>
      <c r="B815" s="1251"/>
      <c r="C815" s="1251"/>
      <c r="D815" s="1252" t="s">
        <v>585</v>
      </c>
      <c r="E815" s="1252"/>
      <c r="F815" s="1252"/>
      <c r="G815" s="1252"/>
      <c r="H815" s="1252"/>
      <c r="I815" s="1252"/>
      <c r="J815" s="1252"/>
      <c r="K815" s="1252"/>
      <c r="L815" s="1252"/>
      <c r="M815" s="1252"/>
      <c r="N815" s="1252"/>
      <c r="O815" s="1252"/>
      <c r="P815" s="1242"/>
      <c r="Q815" s="1242"/>
      <c r="R815" s="1243"/>
      <c r="S815" s="1242" t="s">
        <v>8</v>
      </c>
      <c r="T815" s="1242"/>
      <c r="U815" s="1244">
        <v>3</v>
      </c>
      <c r="V815" s="1245"/>
      <c r="W815" s="1245"/>
      <c r="X815" s="1245">
        <v>2.5</v>
      </c>
      <c r="Y815" s="1245"/>
      <c r="Z815" s="1245"/>
      <c r="AA815" s="1246"/>
      <c r="AB815" s="1247"/>
      <c r="AC815" s="1244"/>
      <c r="AD815" s="1248">
        <f t="shared" si="565"/>
        <v>0</v>
      </c>
      <c r="AE815" s="1248"/>
      <c r="AF815" s="1248"/>
      <c r="AG815" s="1248">
        <f t="shared" si="573"/>
        <v>0</v>
      </c>
      <c r="AH815" s="1248"/>
      <c r="AI815" s="1248"/>
      <c r="AJ815" s="1248">
        <f t="shared" si="566"/>
        <v>0</v>
      </c>
      <c r="AK815" s="1248"/>
      <c r="AL815" s="1248"/>
      <c r="AM815" s="1249">
        <f t="shared" si="567"/>
        <v>0</v>
      </c>
      <c r="AN815" s="1249"/>
      <c r="AO815" s="1249"/>
      <c r="AP815" s="1249"/>
      <c r="AQ815" s="1250">
        <f t="shared" si="568"/>
        <v>0</v>
      </c>
      <c r="AR815" s="1250"/>
      <c r="AS815" s="1250"/>
      <c r="AT815" s="1250">
        <f t="shared" si="569"/>
        <v>0</v>
      </c>
      <c r="AV815" s="74" t="str">
        <f t="shared" si="562"/>
        <v>HARDWOOD FLOORING</v>
      </c>
      <c r="AW815" s="307"/>
      <c r="AX815" s="99"/>
      <c r="AY815" s="99"/>
      <c r="AZ815" s="305"/>
      <c r="BA815" s="28">
        <f t="shared" si="570"/>
        <v>0</v>
      </c>
      <c r="BB815" s="28">
        <f t="shared" si="574"/>
        <v>0</v>
      </c>
      <c r="BC815" s="28">
        <f t="shared" si="575"/>
        <v>0</v>
      </c>
      <c r="BD815" s="28">
        <f t="shared" si="571"/>
        <v>0</v>
      </c>
      <c r="BE815" s="28">
        <f t="shared" si="576"/>
        <v>0</v>
      </c>
      <c r="BF815" s="28">
        <f t="shared" si="563"/>
        <v>0</v>
      </c>
      <c r="BG815" s="28">
        <f t="shared" si="564"/>
        <v>0</v>
      </c>
      <c r="BI815" s="66">
        <f t="shared" si="577"/>
        <v>0</v>
      </c>
      <c r="BJ815" s="66">
        <f t="shared" si="572"/>
        <v>0</v>
      </c>
      <c r="BK815" s="66">
        <f t="shared" si="578"/>
        <v>0</v>
      </c>
    </row>
    <row r="816" spans="1:63" hidden="1">
      <c r="A816" s="95"/>
      <c r="B816" s="1239"/>
      <c r="C816" s="1240"/>
      <c r="D816" s="1252" t="s">
        <v>586</v>
      </c>
      <c r="E816" s="1252"/>
      <c r="F816" s="1252"/>
      <c r="G816" s="1252"/>
      <c r="H816" s="1252"/>
      <c r="I816" s="1252"/>
      <c r="J816" s="1252"/>
      <c r="K816" s="1252"/>
      <c r="L816" s="1252"/>
      <c r="M816" s="1252"/>
      <c r="N816" s="1252"/>
      <c r="O816" s="1252"/>
      <c r="P816" s="1242"/>
      <c r="Q816" s="1242"/>
      <c r="R816" s="1243"/>
      <c r="S816" s="1242" t="s">
        <v>8</v>
      </c>
      <c r="T816" s="1242"/>
      <c r="U816" s="1244">
        <v>3</v>
      </c>
      <c r="V816" s="1245"/>
      <c r="W816" s="1245"/>
      <c r="X816" s="1245">
        <v>4</v>
      </c>
      <c r="Y816" s="1245"/>
      <c r="Z816" s="1245"/>
      <c r="AA816" s="1246"/>
      <c r="AB816" s="1247"/>
      <c r="AC816" s="1244"/>
      <c r="AD816" s="1248">
        <f t="shared" si="565"/>
        <v>0</v>
      </c>
      <c r="AE816" s="1248"/>
      <c r="AF816" s="1248"/>
      <c r="AG816" s="1248">
        <f t="shared" si="573"/>
        <v>0</v>
      </c>
      <c r="AH816" s="1248"/>
      <c r="AI816" s="1248"/>
      <c r="AJ816" s="1248">
        <f t="shared" si="566"/>
        <v>0</v>
      </c>
      <c r="AK816" s="1248"/>
      <c r="AL816" s="1248"/>
      <c r="AM816" s="1249">
        <f t="shared" si="567"/>
        <v>0</v>
      </c>
      <c r="AN816" s="1249"/>
      <c r="AO816" s="1249"/>
      <c r="AP816" s="1249"/>
      <c r="AQ816" s="1250">
        <f t="shared" si="568"/>
        <v>0</v>
      </c>
      <c r="AR816" s="1250"/>
      <c r="AS816" s="1250"/>
      <c r="AT816" s="1250">
        <f t="shared" si="569"/>
        <v>0</v>
      </c>
      <c r="AV816" s="74" t="str">
        <f t="shared" si="562"/>
        <v>HARDWOOD FLOORING</v>
      </c>
      <c r="AW816" s="307"/>
      <c r="AX816" s="99"/>
      <c r="AY816" s="99"/>
      <c r="AZ816" s="305"/>
      <c r="BA816" s="28">
        <f t="shared" si="570"/>
        <v>0</v>
      </c>
      <c r="BB816" s="28">
        <f t="shared" si="574"/>
        <v>0</v>
      </c>
      <c r="BC816" s="28">
        <f t="shared" si="575"/>
        <v>0</v>
      </c>
      <c r="BD816" s="28">
        <f t="shared" si="571"/>
        <v>0</v>
      </c>
      <c r="BE816" s="28">
        <f t="shared" si="576"/>
        <v>0</v>
      </c>
      <c r="BF816" s="28">
        <f t="shared" si="563"/>
        <v>0</v>
      </c>
      <c r="BG816" s="28">
        <f t="shared" si="564"/>
        <v>0</v>
      </c>
      <c r="BI816" s="66">
        <f t="shared" si="577"/>
        <v>0</v>
      </c>
      <c r="BJ816" s="66">
        <f t="shared" si="572"/>
        <v>0</v>
      </c>
      <c r="BK816" s="66">
        <f t="shared" si="578"/>
        <v>0</v>
      </c>
    </row>
    <row r="817" spans="1:63" hidden="1">
      <c r="A817" s="95"/>
      <c r="B817" s="1239"/>
      <c r="C817" s="1240"/>
      <c r="D817" s="1252" t="s">
        <v>587</v>
      </c>
      <c r="E817" s="1252"/>
      <c r="F817" s="1252"/>
      <c r="G817" s="1252"/>
      <c r="H817" s="1252"/>
      <c r="I817" s="1252"/>
      <c r="J817" s="1252"/>
      <c r="K817" s="1252"/>
      <c r="L817" s="1252"/>
      <c r="M817" s="1252"/>
      <c r="N817" s="1252"/>
      <c r="O817" s="1252"/>
      <c r="P817" s="1242"/>
      <c r="Q817" s="1242"/>
      <c r="R817" s="1243"/>
      <c r="S817" s="1242" t="s">
        <v>8</v>
      </c>
      <c r="T817" s="1242"/>
      <c r="U817" s="1244">
        <v>3</v>
      </c>
      <c r="V817" s="1245"/>
      <c r="W817" s="1245"/>
      <c r="X817" s="1245">
        <v>7</v>
      </c>
      <c r="Y817" s="1245"/>
      <c r="Z817" s="1245"/>
      <c r="AA817" s="1246"/>
      <c r="AB817" s="1247"/>
      <c r="AC817" s="1244"/>
      <c r="AD817" s="1248">
        <f t="shared" si="565"/>
        <v>0</v>
      </c>
      <c r="AE817" s="1248"/>
      <c r="AF817" s="1248"/>
      <c r="AG817" s="1248">
        <f t="shared" si="573"/>
        <v>0</v>
      </c>
      <c r="AH817" s="1248"/>
      <c r="AI817" s="1248"/>
      <c r="AJ817" s="1248">
        <f t="shared" si="566"/>
        <v>0</v>
      </c>
      <c r="AK817" s="1248"/>
      <c r="AL817" s="1248"/>
      <c r="AM817" s="1249">
        <f t="shared" si="567"/>
        <v>0</v>
      </c>
      <c r="AN817" s="1249"/>
      <c r="AO817" s="1249"/>
      <c r="AP817" s="1249"/>
      <c r="AQ817" s="1250">
        <f t="shared" si="568"/>
        <v>0</v>
      </c>
      <c r="AR817" s="1250"/>
      <c r="AS817" s="1250"/>
      <c r="AT817" s="1250">
        <f t="shared" si="569"/>
        <v>0</v>
      </c>
      <c r="AV817" s="74" t="str">
        <f t="shared" si="562"/>
        <v>HARDWOOD FLOORING</v>
      </c>
      <c r="AW817" s="307"/>
      <c r="AX817" s="99"/>
      <c r="AY817" s="99"/>
      <c r="AZ817" s="305"/>
      <c r="BA817" s="28">
        <f t="shared" si="570"/>
        <v>0</v>
      </c>
      <c r="BB817" s="28">
        <f t="shared" si="574"/>
        <v>0</v>
      </c>
      <c r="BC817" s="28">
        <f t="shared" si="575"/>
        <v>0</v>
      </c>
      <c r="BD817" s="28">
        <f t="shared" si="571"/>
        <v>0</v>
      </c>
      <c r="BE817" s="28">
        <f t="shared" si="576"/>
        <v>0</v>
      </c>
      <c r="BF817" s="28">
        <f t="shared" si="563"/>
        <v>0</v>
      </c>
      <c r="BG817" s="28">
        <f t="shared" si="564"/>
        <v>0</v>
      </c>
      <c r="BI817" s="66">
        <f t="shared" si="577"/>
        <v>0</v>
      </c>
      <c r="BJ817" s="66">
        <f t="shared" si="572"/>
        <v>0</v>
      </c>
      <c r="BK817" s="66">
        <f t="shared" si="578"/>
        <v>0</v>
      </c>
    </row>
    <row r="818" spans="1:63" hidden="1">
      <c r="A818" s="95"/>
      <c r="B818" s="1239"/>
      <c r="C818" s="1240"/>
      <c r="D818" s="1252"/>
      <c r="E818" s="1252"/>
      <c r="F818" s="1252"/>
      <c r="G818" s="1252"/>
      <c r="H818" s="1252"/>
      <c r="I818" s="1252"/>
      <c r="J818" s="1252"/>
      <c r="K818" s="1252"/>
      <c r="L818" s="1252"/>
      <c r="M818" s="1252"/>
      <c r="N818" s="1252"/>
      <c r="O818" s="1252"/>
      <c r="P818" s="1242"/>
      <c r="Q818" s="1242"/>
      <c r="R818" s="1243"/>
      <c r="S818" s="1242"/>
      <c r="T818" s="1242"/>
      <c r="U818" s="1244"/>
      <c r="V818" s="1245"/>
      <c r="W818" s="1245"/>
      <c r="X818" s="1245"/>
      <c r="Y818" s="1245"/>
      <c r="Z818" s="1245"/>
      <c r="AA818" s="1246"/>
      <c r="AB818" s="1247"/>
      <c r="AC818" s="1244"/>
      <c r="AD818" s="1248">
        <f t="shared" si="565"/>
        <v>0</v>
      </c>
      <c r="AE818" s="1248"/>
      <c r="AF818" s="1248"/>
      <c r="AG818" s="1248">
        <f t="shared" si="573"/>
        <v>0</v>
      </c>
      <c r="AH818" s="1248"/>
      <c r="AI818" s="1248"/>
      <c r="AJ818" s="1248">
        <f t="shared" si="566"/>
        <v>0</v>
      </c>
      <c r="AK818" s="1248"/>
      <c r="AL818" s="1248"/>
      <c r="AM818" s="1249">
        <f t="shared" si="567"/>
        <v>0</v>
      </c>
      <c r="AN818" s="1249"/>
      <c r="AO818" s="1249"/>
      <c r="AP818" s="1249"/>
      <c r="AQ818" s="1250">
        <f t="shared" si="568"/>
        <v>0</v>
      </c>
      <c r="AR818" s="1250"/>
      <c r="AS818" s="1250"/>
      <c r="AT818" s="1250">
        <f t="shared" si="569"/>
        <v>0</v>
      </c>
      <c r="AV818" s="74" t="str">
        <f t="shared" si="562"/>
        <v>HARDWOOD FLOORING</v>
      </c>
      <c r="AW818" s="307"/>
      <c r="AX818" s="99"/>
      <c r="AY818" s="99"/>
      <c r="AZ818" s="305"/>
      <c r="BA818" s="28">
        <f t="shared" si="570"/>
        <v>0</v>
      </c>
      <c r="BB818" s="28">
        <f t="shared" si="574"/>
        <v>0</v>
      </c>
      <c r="BC818" s="28">
        <f t="shared" si="575"/>
        <v>0</v>
      </c>
      <c r="BD818" s="28">
        <f t="shared" si="571"/>
        <v>0</v>
      </c>
      <c r="BE818" s="28">
        <f t="shared" si="576"/>
        <v>0</v>
      </c>
      <c r="BF818" s="28">
        <f t="shared" si="563"/>
        <v>0</v>
      </c>
      <c r="BG818" s="28">
        <f t="shared" si="564"/>
        <v>0</v>
      </c>
      <c r="BI818" s="66">
        <f t="shared" si="577"/>
        <v>0</v>
      </c>
      <c r="BJ818" s="66">
        <f t="shared" si="572"/>
        <v>0</v>
      </c>
      <c r="BK818" s="66">
        <f t="shared" si="578"/>
        <v>0</v>
      </c>
    </row>
    <row r="819" spans="1:63" hidden="1">
      <c r="A819" s="95"/>
      <c r="B819" s="1251"/>
      <c r="C819" s="1251"/>
      <c r="D819" s="1255" t="s">
        <v>588</v>
      </c>
      <c r="E819" s="1255"/>
      <c r="F819" s="1255"/>
      <c r="G819" s="1255"/>
      <c r="H819" s="1255"/>
      <c r="I819" s="1255"/>
      <c r="J819" s="1255"/>
      <c r="K819" s="1255"/>
      <c r="L819" s="1255"/>
      <c r="M819" s="1255"/>
      <c r="N819" s="1255"/>
      <c r="O819" s="1255"/>
      <c r="P819" s="1242"/>
      <c r="Q819" s="1242"/>
      <c r="R819" s="1243"/>
      <c r="S819" s="1242"/>
      <c r="T819" s="1242"/>
      <c r="U819" s="1244"/>
      <c r="V819" s="1245"/>
      <c r="W819" s="1245"/>
      <c r="X819" s="1245"/>
      <c r="Y819" s="1245"/>
      <c r="Z819" s="1245"/>
      <c r="AA819" s="1246"/>
      <c r="AB819" s="1247"/>
      <c r="AC819" s="1244"/>
      <c r="AD819" s="1248">
        <f t="shared" ref="AD819:AD824" si="579">((P819*U819)-AM819)</f>
        <v>0</v>
      </c>
      <c r="AE819" s="1248"/>
      <c r="AF819" s="1248"/>
      <c r="AG819" s="1248">
        <f t="shared" si="573"/>
        <v>0</v>
      </c>
      <c r="AH819" s="1248"/>
      <c r="AI819" s="1248"/>
      <c r="AJ819" s="1248">
        <f t="shared" ref="AJ819:AJ824" si="580">P819*AA819</f>
        <v>0</v>
      </c>
      <c r="AK819" s="1248"/>
      <c r="AL819" s="1248"/>
      <c r="AM819" s="1249">
        <f t="shared" ref="AM819:AM824" si="581">IF($B819="x",$P819*$U819,0)</f>
        <v>0</v>
      </c>
      <c r="AN819" s="1249"/>
      <c r="AO819" s="1249"/>
      <c r="AP819" s="1249"/>
      <c r="AQ819" s="1250">
        <f t="shared" si="568"/>
        <v>0</v>
      </c>
      <c r="AR819" s="1250"/>
      <c r="AS819" s="1250"/>
      <c r="AT819" s="1250">
        <f t="shared" si="569"/>
        <v>0</v>
      </c>
      <c r="AV819" s="74" t="str">
        <f t="shared" si="562"/>
        <v>HARDWOOD FLOORING</v>
      </c>
      <c r="AW819" s="307"/>
      <c r="AX819" s="99"/>
      <c r="AY819" s="99"/>
      <c r="AZ819" s="305"/>
      <c r="BA819" s="28">
        <f t="shared" si="570"/>
        <v>0</v>
      </c>
      <c r="BB819" s="28">
        <f t="shared" si="574"/>
        <v>0</v>
      </c>
      <c r="BC819" s="28">
        <f t="shared" si="575"/>
        <v>0</v>
      </c>
      <c r="BD819" s="28">
        <f t="shared" si="571"/>
        <v>0</v>
      </c>
      <c r="BE819" s="28">
        <f t="shared" si="576"/>
        <v>0</v>
      </c>
      <c r="BF819" s="28">
        <f t="shared" si="563"/>
        <v>0</v>
      </c>
      <c r="BG819" s="28">
        <f t="shared" si="564"/>
        <v>0</v>
      </c>
      <c r="BI819" s="66">
        <f t="shared" si="577"/>
        <v>0</v>
      </c>
      <c r="BJ819" s="66">
        <f t="shared" si="572"/>
        <v>0</v>
      </c>
      <c r="BK819" s="66">
        <f t="shared" si="578"/>
        <v>0</v>
      </c>
    </row>
    <row r="820" spans="1:63" hidden="1">
      <c r="A820" s="95"/>
      <c r="B820" s="1239"/>
      <c r="C820" s="1240"/>
      <c r="D820" s="1252" t="s">
        <v>589</v>
      </c>
      <c r="E820" s="1252"/>
      <c r="F820" s="1252"/>
      <c r="G820" s="1252"/>
      <c r="H820" s="1252"/>
      <c r="I820" s="1252"/>
      <c r="J820" s="1252"/>
      <c r="K820" s="1252"/>
      <c r="L820" s="1252"/>
      <c r="M820" s="1252"/>
      <c r="N820" s="1252"/>
      <c r="O820" s="1252"/>
      <c r="P820" s="1242"/>
      <c r="Q820" s="1242"/>
      <c r="R820" s="1243"/>
      <c r="S820" s="1242" t="s">
        <v>8</v>
      </c>
      <c r="T820" s="1242"/>
      <c r="U820" s="1244">
        <v>2.25</v>
      </c>
      <c r="V820" s="1245"/>
      <c r="W820" s="1245"/>
      <c r="X820" s="1245">
        <v>0.25</v>
      </c>
      <c r="Y820" s="1245"/>
      <c r="Z820" s="1245"/>
      <c r="AA820" s="1246"/>
      <c r="AB820" s="1247"/>
      <c r="AC820" s="1244"/>
      <c r="AD820" s="1248">
        <f t="shared" si="579"/>
        <v>0</v>
      </c>
      <c r="AE820" s="1248"/>
      <c r="AF820" s="1248"/>
      <c r="AG820" s="1248">
        <f t="shared" si="573"/>
        <v>0</v>
      </c>
      <c r="AH820" s="1248"/>
      <c r="AI820" s="1248"/>
      <c r="AJ820" s="1248">
        <f t="shared" si="580"/>
        <v>0</v>
      </c>
      <c r="AK820" s="1248"/>
      <c r="AL820" s="1248"/>
      <c r="AM820" s="1249">
        <f t="shared" si="581"/>
        <v>0</v>
      </c>
      <c r="AN820" s="1249"/>
      <c r="AO820" s="1249"/>
      <c r="AP820" s="1249"/>
      <c r="AQ820" s="1250">
        <f t="shared" si="568"/>
        <v>0</v>
      </c>
      <c r="AR820" s="1250"/>
      <c r="AS820" s="1250"/>
      <c r="AT820" s="1250">
        <f t="shared" si="569"/>
        <v>0</v>
      </c>
      <c r="AV820" s="74" t="str">
        <f t="shared" si="562"/>
        <v>HARDWOOD FLOORING</v>
      </c>
      <c r="AW820" s="307"/>
      <c r="AX820" s="99"/>
      <c r="AY820" s="99"/>
      <c r="AZ820" s="305"/>
      <c r="BA820" s="28">
        <f t="shared" si="570"/>
        <v>0</v>
      </c>
      <c r="BB820" s="28">
        <f t="shared" si="574"/>
        <v>0</v>
      </c>
      <c r="BC820" s="28">
        <f t="shared" si="575"/>
        <v>0</v>
      </c>
      <c r="BD820" s="28">
        <f t="shared" si="571"/>
        <v>0</v>
      </c>
      <c r="BE820" s="28">
        <f t="shared" si="576"/>
        <v>0</v>
      </c>
      <c r="BF820" s="28">
        <f t="shared" si="563"/>
        <v>0</v>
      </c>
      <c r="BG820" s="28">
        <f t="shared" si="564"/>
        <v>0</v>
      </c>
      <c r="BI820" s="66">
        <f t="shared" si="577"/>
        <v>0</v>
      </c>
      <c r="BJ820" s="66">
        <f t="shared" si="572"/>
        <v>0</v>
      </c>
      <c r="BK820" s="66">
        <f t="shared" si="578"/>
        <v>0</v>
      </c>
    </row>
    <row r="821" spans="1:63" hidden="1">
      <c r="A821" s="95"/>
      <c r="B821" s="1239"/>
      <c r="C821" s="1240"/>
      <c r="D821" s="1252" t="s">
        <v>590</v>
      </c>
      <c r="E821" s="1252"/>
      <c r="F821" s="1252"/>
      <c r="G821" s="1252"/>
      <c r="H821" s="1252"/>
      <c r="I821" s="1252"/>
      <c r="J821" s="1252"/>
      <c r="K821" s="1252"/>
      <c r="L821" s="1252"/>
      <c r="M821" s="1252"/>
      <c r="N821" s="1252"/>
      <c r="O821" s="1252"/>
      <c r="P821" s="1242"/>
      <c r="Q821" s="1242"/>
      <c r="R821" s="1243"/>
      <c r="S821" s="1242" t="s">
        <v>8</v>
      </c>
      <c r="T821" s="1242"/>
      <c r="U821" s="1244">
        <v>10</v>
      </c>
      <c r="V821" s="1245"/>
      <c r="W821" s="1245"/>
      <c r="X821" s="1245">
        <v>4</v>
      </c>
      <c r="Y821" s="1245"/>
      <c r="Z821" s="1245"/>
      <c r="AA821" s="1246"/>
      <c r="AB821" s="1247"/>
      <c r="AC821" s="1244"/>
      <c r="AD821" s="1248">
        <f t="shared" si="579"/>
        <v>0</v>
      </c>
      <c r="AE821" s="1248"/>
      <c r="AF821" s="1248"/>
      <c r="AG821" s="1248">
        <f t="shared" si="573"/>
        <v>0</v>
      </c>
      <c r="AH821" s="1248"/>
      <c r="AI821" s="1248"/>
      <c r="AJ821" s="1248">
        <f t="shared" si="580"/>
        <v>0</v>
      </c>
      <c r="AK821" s="1248"/>
      <c r="AL821" s="1248"/>
      <c r="AM821" s="1249">
        <f t="shared" si="581"/>
        <v>0</v>
      </c>
      <c r="AN821" s="1249"/>
      <c r="AO821" s="1249"/>
      <c r="AP821" s="1249"/>
      <c r="AQ821" s="1250">
        <f t="shared" si="568"/>
        <v>0</v>
      </c>
      <c r="AR821" s="1250"/>
      <c r="AS821" s="1250"/>
      <c r="AT821" s="1250">
        <f t="shared" si="569"/>
        <v>0</v>
      </c>
      <c r="AV821" s="74" t="str">
        <f t="shared" si="562"/>
        <v>HARDWOOD FLOORING</v>
      </c>
      <c r="AW821" s="307"/>
      <c r="AX821" s="99"/>
      <c r="AY821" s="99"/>
      <c r="AZ821" s="305"/>
      <c r="BA821" s="28">
        <f t="shared" si="570"/>
        <v>0</v>
      </c>
      <c r="BB821" s="28">
        <f t="shared" si="574"/>
        <v>0</v>
      </c>
      <c r="BC821" s="28">
        <f t="shared" si="575"/>
        <v>0</v>
      </c>
      <c r="BD821" s="28">
        <f t="shared" si="571"/>
        <v>0</v>
      </c>
      <c r="BE821" s="28">
        <f t="shared" si="576"/>
        <v>0</v>
      </c>
      <c r="BF821" s="28">
        <f t="shared" si="563"/>
        <v>0</v>
      </c>
      <c r="BG821" s="28">
        <f t="shared" si="564"/>
        <v>0</v>
      </c>
      <c r="BI821" s="66">
        <f t="shared" si="577"/>
        <v>0</v>
      </c>
      <c r="BJ821" s="66">
        <f t="shared" si="572"/>
        <v>0</v>
      </c>
      <c r="BK821" s="66">
        <f t="shared" si="578"/>
        <v>0</v>
      </c>
    </row>
    <row r="822" spans="1:63" hidden="1">
      <c r="A822" s="95"/>
      <c r="B822" s="1239"/>
      <c r="C822" s="1240"/>
      <c r="D822" s="1252"/>
      <c r="E822" s="1252"/>
      <c r="F822" s="1252"/>
      <c r="G822" s="1252"/>
      <c r="H822" s="1252"/>
      <c r="I822" s="1252"/>
      <c r="J822" s="1252"/>
      <c r="K822" s="1252"/>
      <c r="L822" s="1252"/>
      <c r="M822" s="1252"/>
      <c r="N822" s="1252"/>
      <c r="O822" s="1252"/>
      <c r="P822" s="1242"/>
      <c r="Q822" s="1242"/>
      <c r="R822" s="1243"/>
      <c r="S822" s="1242"/>
      <c r="T822" s="1242"/>
      <c r="U822" s="1244"/>
      <c r="V822" s="1245"/>
      <c r="W822" s="1245"/>
      <c r="X822" s="1245"/>
      <c r="Y822" s="1245"/>
      <c r="Z822" s="1245"/>
      <c r="AA822" s="1246"/>
      <c r="AB822" s="1247"/>
      <c r="AC822" s="1244"/>
      <c r="AD822" s="1248">
        <f t="shared" si="579"/>
        <v>0</v>
      </c>
      <c r="AE822" s="1248"/>
      <c r="AF822" s="1248"/>
      <c r="AG822" s="1248">
        <f t="shared" si="573"/>
        <v>0</v>
      </c>
      <c r="AH822" s="1248"/>
      <c r="AI822" s="1248"/>
      <c r="AJ822" s="1248">
        <f t="shared" si="580"/>
        <v>0</v>
      </c>
      <c r="AK822" s="1248"/>
      <c r="AL822" s="1248"/>
      <c r="AM822" s="1249">
        <f t="shared" si="581"/>
        <v>0</v>
      </c>
      <c r="AN822" s="1249"/>
      <c r="AO822" s="1249"/>
      <c r="AP822" s="1249"/>
      <c r="AQ822" s="1250">
        <f t="shared" si="568"/>
        <v>0</v>
      </c>
      <c r="AR822" s="1250"/>
      <c r="AS822" s="1250"/>
      <c r="AT822" s="1250">
        <f t="shared" si="569"/>
        <v>0</v>
      </c>
      <c r="AV822" s="74" t="str">
        <f t="shared" si="562"/>
        <v>HARDWOOD FLOORING</v>
      </c>
      <c r="AW822" s="307"/>
      <c r="AX822" s="99"/>
      <c r="AY822" s="99"/>
      <c r="AZ822" s="305"/>
      <c r="BA822" s="28">
        <f t="shared" si="570"/>
        <v>0</v>
      </c>
      <c r="BB822" s="28">
        <f t="shared" si="574"/>
        <v>0</v>
      </c>
      <c r="BC822" s="28">
        <f t="shared" si="575"/>
        <v>0</v>
      </c>
      <c r="BD822" s="28">
        <f t="shared" si="571"/>
        <v>0</v>
      </c>
      <c r="BE822" s="28">
        <f t="shared" si="576"/>
        <v>0</v>
      </c>
      <c r="BF822" s="28">
        <f t="shared" si="563"/>
        <v>0</v>
      </c>
      <c r="BG822" s="28">
        <f t="shared" si="564"/>
        <v>0</v>
      </c>
      <c r="BI822" s="66">
        <f t="shared" si="577"/>
        <v>0</v>
      </c>
      <c r="BJ822" s="66">
        <f t="shared" si="572"/>
        <v>0</v>
      </c>
      <c r="BK822" s="66">
        <f t="shared" si="578"/>
        <v>0</v>
      </c>
    </row>
    <row r="823" spans="1:63" hidden="1">
      <c r="A823" s="95"/>
      <c r="B823" s="1251"/>
      <c r="C823" s="1251"/>
      <c r="D823" s="1255" t="s">
        <v>591</v>
      </c>
      <c r="E823" s="1255"/>
      <c r="F823" s="1255"/>
      <c r="G823" s="1255"/>
      <c r="H823" s="1255"/>
      <c r="I823" s="1255"/>
      <c r="J823" s="1255"/>
      <c r="K823" s="1255"/>
      <c r="L823" s="1255"/>
      <c r="M823" s="1255"/>
      <c r="N823" s="1255"/>
      <c r="O823" s="1255"/>
      <c r="P823" s="1242"/>
      <c r="Q823" s="1242"/>
      <c r="R823" s="1243"/>
      <c r="S823" s="1242"/>
      <c r="T823" s="1242"/>
      <c r="U823" s="1244"/>
      <c r="V823" s="1245"/>
      <c r="W823" s="1245"/>
      <c r="X823" s="1245"/>
      <c r="Y823" s="1245"/>
      <c r="Z823" s="1245"/>
      <c r="AA823" s="1246"/>
      <c r="AB823" s="1247"/>
      <c r="AC823" s="1244"/>
      <c r="AD823" s="1248">
        <f t="shared" si="579"/>
        <v>0</v>
      </c>
      <c r="AE823" s="1248"/>
      <c r="AF823" s="1248"/>
      <c r="AG823" s="1248">
        <f t="shared" si="573"/>
        <v>0</v>
      </c>
      <c r="AH823" s="1248"/>
      <c r="AI823" s="1248"/>
      <c r="AJ823" s="1248">
        <f t="shared" si="580"/>
        <v>0</v>
      </c>
      <c r="AK823" s="1248"/>
      <c r="AL823" s="1248"/>
      <c r="AM823" s="1249">
        <f t="shared" si="581"/>
        <v>0</v>
      </c>
      <c r="AN823" s="1249"/>
      <c r="AO823" s="1249"/>
      <c r="AP823" s="1249"/>
      <c r="AQ823" s="1250">
        <f t="shared" si="568"/>
        <v>0</v>
      </c>
      <c r="AR823" s="1250"/>
      <c r="AS823" s="1250"/>
      <c r="AT823" s="1250">
        <f t="shared" si="569"/>
        <v>0</v>
      </c>
      <c r="AV823" s="74" t="str">
        <f t="shared" si="562"/>
        <v>HARDWOOD FLOORING</v>
      </c>
      <c r="AW823" s="307"/>
      <c r="AX823" s="99"/>
      <c r="AY823" s="99"/>
      <c r="AZ823" s="305"/>
      <c r="BA823" s="28">
        <f t="shared" si="570"/>
        <v>0</v>
      </c>
      <c r="BB823" s="28">
        <f t="shared" si="574"/>
        <v>0</v>
      </c>
      <c r="BC823" s="28">
        <f t="shared" si="575"/>
        <v>0</v>
      </c>
      <c r="BD823" s="28">
        <f t="shared" si="571"/>
        <v>0</v>
      </c>
      <c r="BE823" s="28">
        <f t="shared" si="576"/>
        <v>0</v>
      </c>
      <c r="BF823" s="28">
        <f t="shared" si="563"/>
        <v>0</v>
      </c>
      <c r="BG823" s="28">
        <f t="shared" si="564"/>
        <v>0</v>
      </c>
      <c r="BI823" s="66">
        <f t="shared" si="577"/>
        <v>0</v>
      </c>
      <c r="BJ823" s="66">
        <f t="shared" si="572"/>
        <v>0</v>
      </c>
      <c r="BK823" s="66">
        <f t="shared" si="578"/>
        <v>0</v>
      </c>
    </row>
    <row r="824" spans="1:63" hidden="1">
      <c r="A824" s="95"/>
      <c r="B824" s="1239"/>
      <c r="C824" s="1240"/>
      <c r="D824" s="1252" t="s">
        <v>593</v>
      </c>
      <c r="E824" s="1252"/>
      <c r="F824" s="1252"/>
      <c r="G824" s="1252"/>
      <c r="H824" s="1252"/>
      <c r="I824" s="1252"/>
      <c r="J824" s="1252"/>
      <c r="K824" s="1252"/>
      <c r="L824" s="1252"/>
      <c r="M824" s="1252"/>
      <c r="N824" s="1252"/>
      <c r="O824" s="1252"/>
      <c r="P824" s="1242"/>
      <c r="Q824" s="1242"/>
      <c r="R824" s="1243"/>
      <c r="S824" s="1242" t="s">
        <v>0</v>
      </c>
      <c r="T824" s="1242"/>
      <c r="U824" s="1244">
        <v>50</v>
      </c>
      <c r="V824" s="1245"/>
      <c r="W824" s="1245"/>
      <c r="X824" s="1245">
        <v>85</v>
      </c>
      <c r="Y824" s="1245"/>
      <c r="Z824" s="1245"/>
      <c r="AA824" s="1246"/>
      <c r="AB824" s="1247"/>
      <c r="AC824" s="1244"/>
      <c r="AD824" s="1248">
        <f t="shared" si="579"/>
        <v>0</v>
      </c>
      <c r="AE824" s="1248"/>
      <c r="AF824" s="1248"/>
      <c r="AG824" s="1248">
        <f t="shared" si="573"/>
        <v>0</v>
      </c>
      <c r="AH824" s="1248"/>
      <c r="AI824" s="1248"/>
      <c r="AJ824" s="1248">
        <f t="shared" si="580"/>
        <v>0</v>
      </c>
      <c r="AK824" s="1248"/>
      <c r="AL824" s="1248"/>
      <c r="AM824" s="1249">
        <f t="shared" si="581"/>
        <v>0</v>
      </c>
      <c r="AN824" s="1249"/>
      <c r="AO824" s="1249"/>
      <c r="AP824" s="1249"/>
      <c r="AQ824" s="1250">
        <f t="shared" si="568"/>
        <v>0</v>
      </c>
      <c r="AR824" s="1250"/>
      <c r="AS824" s="1250"/>
      <c r="AT824" s="1250">
        <f t="shared" si="569"/>
        <v>0</v>
      </c>
      <c r="AV824" s="74" t="str">
        <f t="shared" si="562"/>
        <v>HARDWOOD FLOORING</v>
      </c>
      <c r="AW824" s="307"/>
      <c r="AX824" s="99"/>
      <c r="AY824" s="99"/>
      <c r="AZ824" s="305"/>
      <c r="BA824" s="28">
        <f t="shared" si="570"/>
        <v>0</v>
      </c>
      <c r="BB824" s="28">
        <f t="shared" si="574"/>
        <v>0</v>
      </c>
      <c r="BC824" s="28">
        <f t="shared" si="575"/>
        <v>0</v>
      </c>
      <c r="BD824" s="28">
        <f t="shared" si="571"/>
        <v>0</v>
      </c>
      <c r="BE824" s="28">
        <f t="shared" si="576"/>
        <v>0</v>
      </c>
      <c r="BF824" s="28">
        <f t="shared" si="563"/>
        <v>0</v>
      </c>
      <c r="BG824" s="28">
        <f t="shared" si="564"/>
        <v>0</v>
      </c>
      <c r="BI824" s="66">
        <f t="shared" si="577"/>
        <v>0</v>
      </c>
      <c r="BJ824" s="66">
        <f t="shared" si="572"/>
        <v>0</v>
      </c>
      <c r="BK824" s="66">
        <f t="shared" si="578"/>
        <v>0</v>
      </c>
    </row>
    <row r="825" spans="1:63" hidden="1">
      <c r="A825" s="95"/>
      <c r="B825" s="1239"/>
      <c r="C825" s="1240"/>
      <c r="D825" s="1252" t="s">
        <v>592</v>
      </c>
      <c r="E825" s="1252"/>
      <c r="F825" s="1252"/>
      <c r="G825" s="1252"/>
      <c r="H825" s="1252"/>
      <c r="I825" s="1252"/>
      <c r="J825" s="1252"/>
      <c r="K825" s="1252"/>
      <c r="L825" s="1252"/>
      <c r="M825" s="1252"/>
      <c r="N825" s="1252"/>
      <c r="O825" s="1252"/>
      <c r="P825" s="1242"/>
      <c r="Q825" s="1242"/>
      <c r="R825" s="1243"/>
      <c r="S825" s="1242" t="s">
        <v>9</v>
      </c>
      <c r="T825" s="1242"/>
      <c r="U825" s="1244">
        <v>0.75</v>
      </c>
      <c r="V825" s="1245"/>
      <c r="W825" s="1245"/>
      <c r="X825" s="1245">
        <v>0.8</v>
      </c>
      <c r="Y825" s="1245"/>
      <c r="Z825" s="1245"/>
      <c r="AA825" s="1246"/>
      <c r="AB825" s="1247"/>
      <c r="AC825" s="1244"/>
      <c r="AD825" s="1248">
        <f t="shared" si="565"/>
        <v>0</v>
      </c>
      <c r="AE825" s="1248"/>
      <c r="AF825" s="1248"/>
      <c r="AG825" s="1248">
        <f t="shared" si="573"/>
        <v>0</v>
      </c>
      <c r="AH825" s="1248"/>
      <c r="AI825" s="1248"/>
      <c r="AJ825" s="1248">
        <f t="shared" si="566"/>
        <v>0</v>
      </c>
      <c r="AK825" s="1248"/>
      <c r="AL825" s="1248"/>
      <c r="AM825" s="1249">
        <f t="shared" si="567"/>
        <v>0</v>
      </c>
      <c r="AN825" s="1249"/>
      <c r="AO825" s="1249"/>
      <c r="AP825" s="1249"/>
      <c r="AQ825" s="1250">
        <f t="shared" si="568"/>
        <v>0</v>
      </c>
      <c r="AR825" s="1250"/>
      <c r="AS825" s="1250"/>
      <c r="AT825" s="1250">
        <f t="shared" si="569"/>
        <v>0</v>
      </c>
      <c r="AV825" s="74" t="str">
        <f t="shared" si="562"/>
        <v>HARDWOOD FLOORING</v>
      </c>
      <c r="AW825" s="307"/>
      <c r="AX825" s="99"/>
      <c r="AY825" s="99"/>
      <c r="AZ825" s="305"/>
      <c r="BA825" s="28">
        <f t="shared" si="570"/>
        <v>0</v>
      </c>
      <c r="BB825" s="28">
        <f t="shared" si="574"/>
        <v>0</v>
      </c>
      <c r="BC825" s="28">
        <f t="shared" si="575"/>
        <v>0</v>
      </c>
      <c r="BD825" s="28">
        <f t="shared" si="571"/>
        <v>0</v>
      </c>
      <c r="BE825" s="28">
        <f t="shared" si="576"/>
        <v>0</v>
      </c>
      <c r="BF825" s="28">
        <f t="shared" si="563"/>
        <v>0</v>
      </c>
      <c r="BG825" s="28">
        <f t="shared" si="564"/>
        <v>0</v>
      </c>
      <c r="BI825" s="66">
        <f t="shared" si="577"/>
        <v>0</v>
      </c>
      <c r="BJ825" s="66">
        <f t="shared" si="572"/>
        <v>0</v>
      </c>
      <c r="BK825" s="66">
        <f t="shared" si="578"/>
        <v>0</v>
      </c>
    </row>
    <row r="826" spans="1:63" hidden="1">
      <c r="A826" s="95"/>
      <c r="B826" s="1239"/>
      <c r="C826" s="1240"/>
      <c r="D826" s="1252" t="s">
        <v>104</v>
      </c>
      <c r="E826" s="1252"/>
      <c r="F826" s="1252"/>
      <c r="G826" s="1252"/>
      <c r="H826" s="1252"/>
      <c r="I826" s="1252"/>
      <c r="J826" s="1252"/>
      <c r="K826" s="1252"/>
      <c r="L826" s="1252"/>
      <c r="M826" s="1252"/>
      <c r="N826" s="1252"/>
      <c r="O826" s="1252"/>
      <c r="P826" s="1242"/>
      <c r="Q826" s="1242"/>
      <c r="R826" s="1243"/>
      <c r="S826" s="1242" t="s">
        <v>8</v>
      </c>
      <c r="T826" s="1242"/>
      <c r="U826" s="1244">
        <v>0.25</v>
      </c>
      <c r="V826" s="1245"/>
      <c r="W826" s="1245"/>
      <c r="X826" s="1245">
        <v>0.25</v>
      </c>
      <c r="Y826" s="1245"/>
      <c r="Z826" s="1245">
        <v>0.25</v>
      </c>
      <c r="AA826" s="1246"/>
      <c r="AB826" s="1247"/>
      <c r="AC826" s="1244"/>
      <c r="AD826" s="1248">
        <f t="shared" si="565"/>
        <v>0</v>
      </c>
      <c r="AE826" s="1248"/>
      <c r="AF826" s="1248"/>
      <c r="AG826" s="1248">
        <f t="shared" si="573"/>
        <v>0</v>
      </c>
      <c r="AH826" s="1248"/>
      <c r="AI826" s="1248"/>
      <c r="AJ826" s="1248">
        <f t="shared" si="566"/>
        <v>0</v>
      </c>
      <c r="AK826" s="1248"/>
      <c r="AL826" s="1248"/>
      <c r="AM826" s="1249">
        <f t="shared" si="567"/>
        <v>0</v>
      </c>
      <c r="AN826" s="1249"/>
      <c r="AO826" s="1249"/>
      <c r="AP826" s="1249"/>
      <c r="AQ826" s="1250">
        <f t="shared" si="568"/>
        <v>0</v>
      </c>
      <c r="AR826" s="1250"/>
      <c r="AS826" s="1250"/>
      <c r="AT826" s="1250">
        <f t="shared" si="569"/>
        <v>0</v>
      </c>
      <c r="AV826" s="74" t="str">
        <f t="shared" si="562"/>
        <v>HARDWOOD FLOORING</v>
      </c>
      <c r="AW826" s="307"/>
      <c r="AX826" s="99"/>
      <c r="AY826" s="99"/>
      <c r="AZ826" s="305"/>
      <c r="BA826" s="28">
        <f t="shared" si="570"/>
        <v>0</v>
      </c>
      <c r="BB826" s="28">
        <f t="shared" si="574"/>
        <v>0</v>
      </c>
      <c r="BC826" s="28">
        <f t="shared" si="575"/>
        <v>0</v>
      </c>
      <c r="BD826" s="28">
        <f t="shared" si="571"/>
        <v>0</v>
      </c>
      <c r="BE826" s="28">
        <f>SUM(BA826:BC826)</f>
        <v>0</v>
      </c>
      <c r="BF826" s="28">
        <f t="shared" si="563"/>
        <v>0</v>
      </c>
      <c r="BG826" s="28">
        <f t="shared" si="564"/>
        <v>0</v>
      </c>
      <c r="BI826" s="66">
        <f t="shared" si="577"/>
        <v>0</v>
      </c>
      <c r="BJ826" s="66">
        <f t="shared" si="572"/>
        <v>0</v>
      </c>
      <c r="BK826" s="66">
        <f t="shared" si="578"/>
        <v>0</v>
      </c>
    </row>
    <row r="827" spans="1:63" hidden="1">
      <c r="A827" s="95"/>
      <c r="B827" s="1251"/>
      <c r="C827" s="1251"/>
      <c r="D827" s="1252"/>
      <c r="E827" s="1252"/>
      <c r="F827" s="1252"/>
      <c r="G827" s="1252"/>
      <c r="H827" s="1252"/>
      <c r="I827" s="1252"/>
      <c r="J827" s="1252"/>
      <c r="K827" s="1252"/>
      <c r="L827" s="1252"/>
      <c r="M827" s="1252"/>
      <c r="N827" s="1252"/>
      <c r="O827" s="1252"/>
      <c r="P827" s="1242"/>
      <c r="Q827" s="1242"/>
      <c r="R827" s="1243"/>
      <c r="S827" s="1242"/>
      <c r="T827" s="1242"/>
      <c r="U827" s="1244"/>
      <c r="V827" s="1245"/>
      <c r="W827" s="1245"/>
      <c r="X827" s="1245"/>
      <c r="Y827" s="1245"/>
      <c r="Z827" s="1245"/>
      <c r="AA827" s="1246"/>
      <c r="AB827" s="1247"/>
      <c r="AC827" s="1244"/>
      <c r="AD827" s="1248">
        <f t="shared" si="565"/>
        <v>0</v>
      </c>
      <c r="AE827" s="1248"/>
      <c r="AF827" s="1248"/>
      <c r="AG827" s="1248">
        <f t="shared" si="573"/>
        <v>0</v>
      </c>
      <c r="AH827" s="1248"/>
      <c r="AI827" s="1248"/>
      <c r="AJ827" s="1248">
        <f t="shared" si="566"/>
        <v>0</v>
      </c>
      <c r="AK827" s="1248"/>
      <c r="AL827" s="1248"/>
      <c r="AM827" s="1249">
        <f t="shared" si="567"/>
        <v>0</v>
      </c>
      <c r="AN827" s="1249"/>
      <c r="AO827" s="1249"/>
      <c r="AP827" s="1249"/>
      <c r="AQ827" s="1250">
        <f t="shared" si="568"/>
        <v>0</v>
      </c>
      <c r="AR827" s="1250"/>
      <c r="AS827" s="1250"/>
      <c r="AT827" s="1250">
        <f t="shared" si="569"/>
        <v>0</v>
      </c>
      <c r="AV827" s="74" t="str">
        <f t="shared" si="562"/>
        <v>HARDWOOD FLOORING</v>
      </c>
      <c r="AW827" s="307"/>
      <c r="AX827" s="99"/>
      <c r="AY827" s="99"/>
      <c r="AZ827" s="305"/>
      <c r="BA827" s="28">
        <f t="shared" si="570"/>
        <v>0</v>
      </c>
      <c r="BB827" s="28">
        <f t="shared" si="574"/>
        <v>0</v>
      </c>
      <c r="BC827" s="28">
        <f t="shared" si="575"/>
        <v>0</v>
      </c>
      <c r="BD827" s="28">
        <f t="shared" si="571"/>
        <v>0</v>
      </c>
      <c r="BE827" s="28">
        <f>SUM(BA827:BC827)</f>
        <v>0</v>
      </c>
      <c r="BF827" s="28">
        <f t="shared" si="563"/>
        <v>0</v>
      </c>
      <c r="BG827" s="28">
        <f t="shared" si="564"/>
        <v>0</v>
      </c>
      <c r="BI827" s="66">
        <f t="shared" si="577"/>
        <v>0</v>
      </c>
      <c r="BJ827" s="66">
        <f t="shared" si="572"/>
        <v>0</v>
      </c>
      <c r="BK827" s="66">
        <f t="shared" si="578"/>
        <v>0</v>
      </c>
    </row>
    <row r="828" spans="1:63" hidden="1">
      <c r="A828" s="95"/>
      <c r="B828" s="1239"/>
      <c r="C828" s="1240"/>
      <c r="D828" s="1252"/>
      <c r="E828" s="1252"/>
      <c r="F828" s="1252"/>
      <c r="G828" s="1252"/>
      <c r="H828" s="1252"/>
      <c r="I828" s="1252"/>
      <c r="J828" s="1252"/>
      <c r="K828" s="1252"/>
      <c r="L828" s="1252"/>
      <c r="M828" s="1252"/>
      <c r="N828" s="1252"/>
      <c r="O828" s="1252"/>
      <c r="P828" s="1242"/>
      <c r="Q828" s="1242"/>
      <c r="R828" s="1243"/>
      <c r="S828" s="1242"/>
      <c r="T828" s="1242"/>
      <c r="U828" s="1244"/>
      <c r="V828" s="1245"/>
      <c r="W828" s="1245"/>
      <c r="X828" s="1245"/>
      <c r="Y828" s="1245"/>
      <c r="Z828" s="1245"/>
      <c r="AA828" s="1246"/>
      <c r="AB828" s="1247"/>
      <c r="AC828" s="1244"/>
      <c r="AD828" s="1248">
        <f t="shared" ref="AD828:AD847" si="582">((P828*U828)-AM828)</f>
        <v>0</v>
      </c>
      <c r="AE828" s="1248"/>
      <c r="AF828" s="1248"/>
      <c r="AG828" s="1248">
        <f t="shared" si="573"/>
        <v>0</v>
      </c>
      <c r="AH828" s="1248"/>
      <c r="AI828" s="1248"/>
      <c r="AJ828" s="1248">
        <f t="shared" ref="AJ828:AJ847" si="583">P828*AA828</f>
        <v>0</v>
      </c>
      <c r="AK828" s="1248"/>
      <c r="AL828" s="1248"/>
      <c r="AM828" s="1249">
        <f t="shared" si="567"/>
        <v>0</v>
      </c>
      <c r="AN828" s="1249"/>
      <c r="AO828" s="1249"/>
      <c r="AP828" s="1249"/>
      <c r="AQ828" s="1250">
        <f t="shared" ref="AQ828:AQ847" si="584">SUM(AD828:AL828)</f>
        <v>0</v>
      </c>
      <c r="AR828" s="1250"/>
      <c r="AS828" s="1250"/>
      <c r="AT828" s="1250">
        <f t="shared" ref="AT828:AT847" si="585">SUM(AD828:AL828)</f>
        <v>0</v>
      </c>
      <c r="AV828" s="74" t="str">
        <f t="shared" si="562"/>
        <v>HARDWOOD FLOORING</v>
      </c>
      <c r="AW828" s="307"/>
      <c r="AX828" s="99"/>
      <c r="AY828" s="99"/>
      <c r="AZ828" s="305"/>
      <c r="BA828" s="28">
        <f t="shared" ref="BA828:BA847" si="586">AD828</f>
        <v>0</v>
      </c>
      <c r="BB828" s="28">
        <f>AG828</f>
        <v>0</v>
      </c>
      <c r="BC828" s="28">
        <f>AJ828</f>
        <v>0</v>
      </c>
      <c r="BD828" s="28">
        <f t="shared" ref="BD828:BD847" si="587">IF(B828="x",1,0)</f>
        <v>0</v>
      </c>
      <c r="BE828" s="28">
        <f>SUM(BA828:BC828)</f>
        <v>0</v>
      </c>
      <c r="BF828" s="28">
        <f t="shared" ref="BF828:BF847" si="588">AQ828</f>
        <v>0</v>
      </c>
      <c r="BG828" s="28">
        <f t="shared" ref="BG828:BG847" si="589">AM828</f>
        <v>0</v>
      </c>
      <c r="BI828" s="66">
        <f>AD828</f>
        <v>0</v>
      </c>
      <c r="BJ828" s="66">
        <f t="shared" ref="BJ828:BJ847" si="590">AM828</f>
        <v>0</v>
      </c>
      <c r="BK828" s="66">
        <f>BJ828+BI828</f>
        <v>0</v>
      </c>
    </row>
    <row r="829" spans="1:63" hidden="1">
      <c r="A829" s="95"/>
      <c r="B829" s="1239"/>
      <c r="C829" s="1240"/>
      <c r="D829" s="1252"/>
      <c r="E829" s="1252"/>
      <c r="F829" s="1252"/>
      <c r="G829" s="1252"/>
      <c r="H829" s="1252"/>
      <c r="I829" s="1252"/>
      <c r="J829" s="1252"/>
      <c r="K829" s="1252"/>
      <c r="L829" s="1252"/>
      <c r="M829" s="1252"/>
      <c r="N829" s="1252"/>
      <c r="O829" s="1252"/>
      <c r="P829" s="1242"/>
      <c r="Q829" s="1242"/>
      <c r="R829" s="1243"/>
      <c r="S829" s="1242"/>
      <c r="T829" s="1242"/>
      <c r="U829" s="1244"/>
      <c r="V829" s="1245"/>
      <c r="W829" s="1245"/>
      <c r="X829" s="1245"/>
      <c r="Y829" s="1245"/>
      <c r="Z829" s="1245"/>
      <c r="AA829" s="1246"/>
      <c r="AB829" s="1247"/>
      <c r="AC829" s="1244"/>
      <c r="AD829" s="1248">
        <f t="shared" si="582"/>
        <v>0</v>
      </c>
      <c r="AE829" s="1248"/>
      <c r="AF829" s="1248"/>
      <c r="AG829" s="1248">
        <f t="shared" si="573"/>
        <v>0</v>
      </c>
      <c r="AH829" s="1248"/>
      <c r="AI829" s="1248"/>
      <c r="AJ829" s="1248">
        <f t="shared" si="583"/>
        <v>0</v>
      </c>
      <c r="AK829" s="1248"/>
      <c r="AL829" s="1248"/>
      <c r="AM829" s="1249">
        <f t="shared" si="567"/>
        <v>0</v>
      </c>
      <c r="AN829" s="1249"/>
      <c r="AO829" s="1249"/>
      <c r="AP829" s="1249"/>
      <c r="AQ829" s="1250">
        <f t="shared" si="584"/>
        <v>0</v>
      </c>
      <c r="AR829" s="1250"/>
      <c r="AS829" s="1250"/>
      <c r="AT829" s="1250">
        <f t="shared" si="585"/>
        <v>0</v>
      </c>
      <c r="AV829" s="74" t="str">
        <f t="shared" si="562"/>
        <v>HARDWOOD FLOORING</v>
      </c>
      <c r="AW829" s="307"/>
      <c r="AX829" s="99"/>
      <c r="AY829" s="99"/>
      <c r="AZ829" s="305"/>
      <c r="BA829" s="28">
        <f t="shared" si="586"/>
        <v>0</v>
      </c>
      <c r="BB829" s="28">
        <f t="shared" ref="BB829:BB847" si="591">AG829</f>
        <v>0</v>
      </c>
      <c r="BC829" s="28">
        <f t="shared" ref="BC829:BC847" si="592">AJ829</f>
        <v>0</v>
      </c>
      <c r="BD829" s="28">
        <f t="shared" si="587"/>
        <v>0</v>
      </c>
      <c r="BE829" s="28">
        <f t="shared" ref="BE829:BE845" si="593">SUM(BA829:BC829)</f>
        <v>0</v>
      </c>
      <c r="BF829" s="28">
        <f t="shared" si="588"/>
        <v>0</v>
      </c>
      <c r="BG829" s="28">
        <f t="shared" si="589"/>
        <v>0</v>
      </c>
      <c r="BI829" s="66">
        <f t="shared" ref="BI829:BI847" si="594">AD829</f>
        <v>0</v>
      </c>
      <c r="BJ829" s="66">
        <f t="shared" si="590"/>
        <v>0</v>
      </c>
      <c r="BK829" s="66">
        <f t="shared" ref="BK829:BK847" si="595">BJ829+BI829</f>
        <v>0</v>
      </c>
    </row>
    <row r="830" spans="1:63" hidden="1">
      <c r="A830" s="95"/>
      <c r="B830" s="1251"/>
      <c r="C830" s="1251"/>
      <c r="D830" s="1252"/>
      <c r="E830" s="1252"/>
      <c r="F830" s="1252"/>
      <c r="G830" s="1252"/>
      <c r="H830" s="1252"/>
      <c r="I830" s="1252"/>
      <c r="J830" s="1252"/>
      <c r="K830" s="1252"/>
      <c r="L830" s="1252"/>
      <c r="M830" s="1252"/>
      <c r="N830" s="1252"/>
      <c r="O830" s="1252"/>
      <c r="P830" s="1242"/>
      <c r="Q830" s="1242"/>
      <c r="R830" s="1243"/>
      <c r="S830" s="1242"/>
      <c r="T830" s="1242"/>
      <c r="U830" s="1244"/>
      <c r="V830" s="1245"/>
      <c r="W830" s="1245"/>
      <c r="X830" s="1245"/>
      <c r="Y830" s="1245"/>
      <c r="Z830" s="1245"/>
      <c r="AA830" s="1246"/>
      <c r="AB830" s="1247"/>
      <c r="AC830" s="1244"/>
      <c r="AD830" s="1248">
        <f t="shared" si="582"/>
        <v>0</v>
      </c>
      <c r="AE830" s="1248"/>
      <c r="AF830" s="1248"/>
      <c r="AG830" s="1248">
        <f t="shared" si="573"/>
        <v>0</v>
      </c>
      <c r="AH830" s="1248"/>
      <c r="AI830" s="1248"/>
      <c r="AJ830" s="1248">
        <f t="shared" si="583"/>
        <v>0</v>
      </c>
      <c r="AK830" s="1248"/>
      <c r="AL830" s="1248"/>
      <c r="AM830" s="1249">
        <f t="shared" si="567"/>
        <v>0</v>
      </c>
      <c r="AN830" s="1249"/>
      <c r="AO830" s="1249"/>
      <c r="AP830" s="1249"/>
      <c r="AQ830" s="1250">
        <f t="shared" si="584"/>
        <v>0</v>
      </c>
      <c r="AR830" s="1250"/>
      <c r="AS830" s="1250"/>
      <c r="AT830" s="1250">
        <f t="shared" si="585"/>
        <v>0</v>
      </c>
      <c r="AV830" s="74" t="str">
        <f t="shared" si="562"/>
        <v>HARDWOOD FLOORING</v>
      </c>
      <c r="AW830" s="307"/>
      <c r="AX830" s="99"/>
      <c r="AY830" s="99"/>
      <c r="AZ830" s="305"/>
      <c r="BA830" s="28">
        <f t="shared" si="586"/>
        <v>0</v>
      </c>
      <c r="BB830" s="28">
        <f t="shared" si="591"/>
        <v>0</v>
      </c>
      <c r="BC830" s="28">
        <f t="shared" si="592"/>
        <v>0</v>
      </c>
      <c r="BD830" s="28">
        <f t="shared" si="587"/>
        <v>0</v>
      </c>
      <c r="BE830" s="28">
        <f t="shared" si="593"/>
        <v>0</v>
      </c>
      <c r="BF830" s="28">
        <f t="shared" si="588"/>
        <v>0</v>
      </c>
      <c r="BG830" s="28">
        <f t="shared" si="589"/>
        <v>0</v>
      </c>
      <c r="BI830" s="66">
        <f t="shared" si="594"/>
        <v>0</v>
      </c>
      <c r="BJ830" s="66">
        <f t="shared" si="590"/>
        <v>0</v>
      </c>
      <c r="BK830" s="66">
        <f t="shared" si="595"/>
        <v>0</v>
      </c>
    </row>
    <row r="831" spans="1:63" hidden="1">
      <c r="A831" s="95"/>
      <c r="B831" s="1251"/>
      <c r="C831" s="1251"/>
      <c r="D831" s="1252"/>
      <c r="E831" s="1252"/>
      <c r="F831" s="1252"/>
      <c r="G831" s="1252"/>
      <c r="H831" s="1252"/>
      <c r="I831" s="1252"/>
      <c r="J831" s="1252"/>
      <c r="K831" s="1252"/>
      <c r="L831" s="1252"/>
      <c r="M831" s="1252"/>
      <c r="N831" s="1252"/>
      <c r="O831" s="1252"/>
      <c r="P831" s="1242"/>
      <c r="Q831" s="1242"/>
      <c r="R831" s="1243"/>
      <c r="S831" s="1242"/>
      <c r="T831" s="1242"/>
      <c r="U831" s="1244"/>
      <c r="V831" s="1245"/>
      <c r="W831" s="1245"/>
      <c r="X831" s="1245"/>
      <c r="Y831" s="1245"/>
      <c r="Z831" s="1245"/>
      <c r="AA831" s="1246"/>
      <c r="AB831" s="1247"/>
      <c r="AC831" s="1244"/>
      <c r="AD831" s="1248">
        <f t="shared" si="582"/>
        <v>0</v>
      </c>
      <c r="AE831" s="1248"/>
      <c r="AF831" s="1248"/>
      <c r="AG831" s="1248">
        <f t="shared" si="573"/>
        <v>0</v>
      </c>
      <c r="AH831" s="1248"/>
      <c r="AI831" s="1248"/>
      <c r="AJ831" s="1248">
        <f t="shared" si="583"/>
        <v>0</v>
      </c>
      <c r="AK831" s="1248"/>
      <c r="AL831" s="1248"/>
      <c r="AM831" s="1249">
        <f t="shared" si="567"/>
        <v>0</v>
      </c>
      <c r="AN831" s="1249"/>
      <c r="AO831" s="1249"/>
      <c r="AP831" s="1249"/>
      <c r="AQ831" s="1250">
        <f t="shared" si="584"/>
        <v>0</v>
      </c>
      <c r="AR831" s="1250"/>
      <c r="AS831" s="1250"/>
      <c r="AT831" s="1250">
        <f t="shared" si="585"/>
        <v>0</v>
      </c>
      <c r="AV831" s="74" t="str">
        <f t="shared" si="562"/>
        <v>HARDWOOD FLOORING</v>
      </c>
      <c r="AW831" s="307"/>
      <c r="AX831" s="99"/>
      <c r="AY831" s="99"/>
      <c r="AZ831" s="305"/>
      <c r="BA831" s="28">
        <f t="shared" si="586"/>
        <v>0</v>
      </c>
      <c r="BB831" s="28">
        <f t="shared" si="591"/>
        <v>0</v>
      </c>
      <c r="BC831" s="28">
        <f t="shared" si="592"/>
        <v>0</v>
      </c>
      <c r="BD831" s="28">
        <f t="shared" si="587"/>
        <v>0</v>
      </c>
      <c r="BE831" s="28">
        <f t="shared" si="593"/>
        <v>0</v>
      </c>
      <c r="BF831" s="28">
        <f t="shared" si="588"/>
        <v>0</v>
      </c>
      <c r="BG831" s="28">
        <f t="shared" si="589"/>
        <v>0</v>
      </c>
      <c r="BI831" s="66">
        <f t="shared" si="594"/>
        <v>0</v>
      </c>
      <c r="BJ831" s="66">
        <f t="shared" si="590"/>
        <v>0</v>
      </c>
      <c r="BK831" s="66">
        <f t="shared" si="595"/>
        <v>0</v>
      </c>
    </row>
    <row r="832" spans="1:63" hidden="1">
      <c r="A832" s="95"/>
      <c r="B832" s="1239"/>
      <c r="C832" s="1240"/>
      <c r="D832" s="1252"/>
      <c r="E832" s="1252"/>
      <c r="F832" s="1252"/>
      <c r="G832" s="1252"/>
      <c r="H832" s="1252"/>
      <c r="I832" s="1252"/>
      <c r="J832" s="1252"/>
      <c r="K832" s="1252"/>
      <c r="L832" s="1252"/>
      <c r="M832" s="1252"/>
      <c r="N832" s="1252"/>
      <c r="O832" s="1252"/>
      <c r="P832" s="1242"/>
      <c r="Q832" s="1242"/>
      <c r="R832" s="1243"/>
      <c r="S832" s="1242"/>
      <c r="T832" s="1242"/>
      <c r="U832" s="1244"/>
      <c r="V832" s="1245"/>
      <c r="W832" s="1245"/>
      <c r="X832" s="1245"/>
      <c r="Y832" s="1245"/>
      <c r="Z832" s="1245"/>
      <c r="AA832" s="1246"/>
      <c r="AB832" s="1247"/>
      <c r="AC832" s="1244"/>
      <c r="AD832" s="1248">
        <f t="shared" si="582"/>
        <v>0</v>
      </c>
      <c r="AE832" s="1248"/>
      <c r="AF832" s="1248"/>
      <c r="AG832" s="1248">
        <f t="shared" si="573"/>
        <v>0</v>
      </c>
      <c r="AH832" s="1248"/>
      <c r="AI832" s="1248"/>
      <c r="AJ832" s="1248">
        <f t="shared" si="583"/>
        <v>0</v>
      </c>
      <c r="AK832" s="1248"/>
      <c r="AL832" s="1248"/>
      <c r="AM832" s="1249">
        <f t="shared" si="567"/>
        <v>0</v>
      </c>
      <c r="AN832" s="1249"/>
      <c r="AO832" s="1249"/>
      <c r="AP832" s="1249"/>
      <c r="AQ832" s="1250">
        <f t="shared" si="584"/>
        <v>0</v>
      </c>
      <c r="AR832" s="1250"/>
      <c r="AS832" s="1250"/>
      <c r="AT832" s="1250">
        <f t="shared" si="585"/>
        <v>0</v>
      </c>
      <c r="AV832" s="74" t="str">
        <f t="shared" si="562"/>
        <v>HARDWOOD FLOORING</v>
      </c>
      <c r="AW832" s="307"/>
      <c r="AX832" s="99"/>
      <c r="AY832" s="99"/>
      <c r="AZ832" s="305"/>
      <c r="BA832" s="28">
        <f t="shared" si="586"/>
        <v>0</v>
      </c>
      <c r="BB832" s="28">
        <f t="shared" si="591"/>
        <v>0</v>
      </c>
      <c r="BC832" s="28">
        <f t="shared" si="592"/>
        <v>0</v>
      </c>
      <c r="BD832" s="28">
        <f t="shared" si="587"/>
        <v>0</v>
      </c>
      <c r="BE832" s="28">
        <f t="shared" si="593"/>
        <v>0</v>
      </c>
      <c r="BF832" s="28">
        <f t="shared" si="588"/>
        <v>0</v>
      </c>
      <c r="BG832" s="28">
        <f t="shared" si="589"/>
        <v>0</v>
      </c>
      <c r="BI832" s="66">
        <f t="shared" si="594"/>
        <v>0</v>
      </c>
      <c r="BJ832" s="66">
        <f t="shared" si="590"/>
        <v>0</v>
      </c>
      <c r="BK832" s="66">
        <f t="shared" si="595"/>
        <v>0</v>
      </c>
    </row>
    <row r="833" spans="1:63" hidden="1">
      <c r="A833" s="95"/>
      <c r="B833" s="1239"/>
      <c r="C833" s="1240"/>
      <c r="D833" s="1252"/>
      <c r="E833" s="1252"/>
      <c r="F833" s="1252"/>
      <c r="G833" s="1252"/>
      <c r="H833" s="1252"/>
      <c r="I833" s="1252"/>
      <c r="J833" s="1252"/>
      <c r="K833" s="1252"/>
      <c r="L833" s="1252"/>
      <c r="M833" s="1252"/>
      <c r="N833" s="1252"/>
      <c r="O833" s="1252"/>
      <c r="P833" s="1242"/>
      <c r="Q833" s="1242"/>
      <c r="R833" s="1243"/>
      <c r="S833" s="1242"/>
      <c r="T833" s="1242"/>
      <c r="U833" s="1244"/>
      <c r="V833" s="1245"/>
      <c r="W833" s="1245"/>
      <c r="X833" s="1245"/>
      <c r="Y833" s="1245"/>
      <c r="Z833" s="1245"/>
      <c r="AA833" s="1246"/>
      <c r="AB833" s="1247"/>
      <c r="AC833" s="1244"/>
      <c r="AD833" s="1248">
        <f t="shared" si="582"/>
        <v>0</v>
      </c>
      <c r="AE833" s="1248"/>
      <c r="AF833" s="1248"/>
      <c r="AG833" s="1248">
        <f t="shared" si="573"/>
        <v>0</v>
      </c>
      <c r="AH833" s="1248"/>
      <c r="AI833" s="1248"/>
      <c r="AJ833" s="1248">
        <f t="shared" si="583"/>
        <v>0</v>
      </c>
      <c r="AK833" s="1248"/>
      <c r="AL833" s="1248"/>
      <c r="AM833" s="1249">
        <f t="shared" si="567"/>
        <v>0</v>
      </c>
      <c r="AN833" s="1249"/>
      <c r="AO833" s="1249"/>
      <c r="AP833" s="1249"/>
      <c r="AQ833" s="1250">
        <f t="shared" si="584"/>
        <v>0</v>
      </c>
      <c r="AR833" s="1250"/>
      <c r="AS833" s="1250"/>
      <c r="AT833" s="1250">
        <f t="shared" si="585"/>
        <v>0</v>
      </c>
      <c r="AV833" s="74" t="str">
        <f t="shared" si="562"/>
        <v>HARDWOOD FLOORING</v>
      </c>
      <c r="AW833" s="307"/>
      <c r="AX833" s="99"/>
      <c r="AY833" s="99"/>
      <c r="AZ833" s="305"/>
      <c r="BA833" s="28">
        <f t="shared" si="586"/>
        <v>0</v>
      </c>
      <c r="BB833" s="28">
        <f t="shared" si="591"/>
        <v>0</v>
      </c>
      <c r="BC833" s="28">
        <f t="shared" si="592"/>
        <v>0</v>
      </c>
      <c r="BD833" s="28">
        <f t="shared" si="587"/>
        <v>0</v>
      </c>
      <c r="BE833" s="28">
        <f t="shared" si="593"/>
        <v>0</v>
      </c>
      <c r="BF833" s="28">
        <f t="shared" si="588"/>
        <v>0</v>
      </c>
      <c r="BG833" s="28">
        <f t="shared" si="589"/>
        <v>0</v>
      </c>
      <c r="BI833" s="66">
        <f t="shared" si="594"/>
        <v>0</v>
      </c>
      <c r="BJ833" s="66">
        <f t="shared" si="590"/>
        <v>0</v>
      </c>
      <c r="BK833" s="66">
        <f t="shared" si="595"/>
        <v>0</v>
      </c>
    </row>
    <row r="834" spans="1:63" hidden="1">
      <c r="A834" s="95"/>
      <c r="B834" s="1239"/>
      <c r="C834" s="1240"/>
      <c r="D834" s="1252"/>
      <c r="E834" s="1252"/>
      <c r="F834" s="1252"/>
      <c r="G834" s="1252"/>
      <c r="H834" s="1252"/>
      <c r="I834" s="1252"/>
      <c r="J834" s="1252"/>
      <c r="K834" s="1252"/>
      <c r="L834" s="1252"/>
      <c r="M834" s="1252"/>
      <c r="N834" s="1252"/>
      <c r="O834" s="1252"/>
      <c r="P834" s="1242"/>
      <c r="Q834" s="1242"/>
      <c r="R834" s="1243"/>
      <c r="S834" s="1242"/>
      <c r="T834" s="1242"/>
      <c r="U834" s="1244"/>
      <c r="V834" s="1245"/>
      <c r="W834" s="1245"/>
      <c r="X834" s="1245"/>
      <c r="Y834" s="1245"/>
      <c r="Z834" s="1245"/>
      <c r="AA834" s="1246"/>
      <c r="AB834" s="1247"/>
      <c r="AC834" s="1244"/>
      <c r="AD834" s="1248">
        <f t="shared" si="582"/>
        <v>0</v>
      </c>
      <c r="AE834" s="1248"/>
      <c r="AF834" s="1248"/>
      <c r="AG834" s="1248">
        <f t="shared" si="573"/>
        <v>0</v>
      </c>
      <c r="AH834" s="1248"/>
      <c r="AI834" s="1248"/>
      <c r="AJ834" s="1248">
        <f t="shared" si="583"/>
        <v>0</v>
      </c>
      <c r="AK834" s="1248"/>
      <c r="AL834" s="1248"/>
      <c r="AM834" s="1249">
        <f t="shared" si="567"/>
        <v>0</v>
      </c>
      <c r="AN834" s="1249"/>
      <c r="AO834" s="1249"/>
      <c r="AP834" s="1249"/>
      <c r="AQ834" s="1250">
        <f t="shared" si="584"/>
        <v>0</v>
      </c>
      <c r="AR834" s="1250"/>
      <c r="AS834" s="1250"/>
      <c r="AT834" s="1250">
        <f t="shared" si="585"/>
        <v>0</v>
      </c>
      <c r="AV834" s="74" t="str">
        <f t="shared" si="562"/>
        <v>HARDWOOD FLOORING</v>
      </c>
      <c r="AW834" s="307"/>
      <c r="AX834" s="99"/>
      <c r="AY834" s="99"/>
      <c r="AZ834" s="305"/>
      <c r="BA834" s="28">
        <f t="shared" si="586"/>
        <v>0</v>
      </c>
      <c r="BB834" s="28">
        <f t="shared" si="591"/>
        <v>0</v>
      </c>
      <c r="BC834" s="28">
        <f t="shared" si="592"/>
        <v>0</v>
      </c>
      <c r="BD834" s="28">
        <f t="shared" si="587"/>
        <v>0</v>
      </c>
      <c r="BE834" s="28">
        <f t="shared" si="593"/>
        <v>0</v>
      </c>
      <c r="BF834" s="28">
        <f t="shared" si="588"/>
        <v>0</v>
      </c>
      <c r="BG834" s="28">
        <f t="shared" si="589"/>
        <v>0</v>
      </c>
      <c r="BI834" s="66">
        <f t="shared" si="594"/>
        <v>0</v>
      </c>
      <c r="BJ834" s="66">
        <f t="shared" si="590"/>
        <v>0</v>
      </c>
      <c r="BK834" s="66">
        <f t="shared" si="595"/>
        <v>0</v>
      </c>
    </row>
    <row r="835" spans="1:63" hidden="1">
      <c r="A835" s="95"/>
      <c r="B835" s="1251"/>
      <c r="C835" s="1251"/>
      <c r="D835" s="1252"/>
      <c r="E835" s="1252"/>
      <c r="F835" s="1252"/>
      <c r="G835" s="1252"/>
      <c r="H835" s="1252"/>
      <c r="I835" s="1252"/>
      <c r="J835" s="1252"/>
      <c r="K835" s="1252"/>
      <c r="L835" s="1252"/>
      <c r="M835" s="1252"/>
      <c r="N835" s="1252"/>
      <c r="O835" s="1252"/>
      <c r="P835" s="1242"/>
      <c r="Q835" s="1242"/>
      <c r="R835" s="1243"/>
      <c r="S835" s="1242"/>
      <c r="T835" s="1242"/>
      <c r="U835" s="1244"/>
      <c r="V835" s="1245"/>
      <c r="W835" s="1245"/>
      <c r="X835" s="1245"/>
      <c r="Y835" s="1245"/>
      <c r="Z835" s="1245"/>
      <c r="AA835" s="1246"/>
      <c r="AB835" s="1247"/>
      <c r="AC835" s="1244"/>
      <c r="AD835" s="1248">
        <f t="shared" si="582"/>
        <v>0</v>
      </c>
      <c r="AE835" s="1248"/>
      <c r="AF835" s="1248"/>
      <c r="AG835" s="1248">
        <f t="shared" si="573"/>
        <v>0</v>
      </c>
      <c r="AH835" s="1248"/>
      <c r="AI835" s="1248"/>
      <c r="AJ835" s="1248">
        <f t="shared" si="583"/>
        <v>0</v>
      </c>
      <c r="AK835" s="1248"/>
      <c r="AL835" s="1248"/>
      <c r="AM835" s="1249">
        <f t="shared" si="567"/>
        <v>0</v>
      </c>
      <c r="AN835" s="1249"/>
      <c r="AO835" s="1249"/>
      <c r="AP835" s="1249"/>
      <c r="AQ835" s="1250">
        <f t="shared" si="584"/>
        <v>0</v>
      </c>
      <c r="AR835" s="1250"/>
      <c r="AS835" s="1250"/>
      <c r="AT835" s="1250">
        <f t="shared" si="585"/>
        <v>0</v>
      </c>
      <c r="AV835" s="74" t="str">
        <f t="shared" si="562"/>
        <v>HARDWOOD FLOORING</v>
      </c>
      <c r="AW835" s="307"/>
      <c r="AX835" s="99"/>
      <c r="AY835" s="99"/>
      <c r="AZ835" s="305"/>
      <c r="BA835" s="28">
        <f t="shared" si="586"/>
        <v>0</v>
      </c>
      <c r="BB835" s="28">
        <f t="shared" si="591"/>
        <v>0</v>
      </c>
      <c r="BC835" s="28">
        <f t="shared" si="592"/>
        <v>0</v>
      </c>
      <c r="BD835" s="28">
        <f t="shared" si="587"/>
        <v>0</v>
      </c>
      <c r="BE835" s="28">
        <f t="shared" si="593"/>
        <v>0</v>
      </c>
      <c r="BF835" s="28">
        <f t="shared" si="588"/>
        <v>0</v>
      </c>
      <c r="BG835" s="28">
        <f t="shared" si="589"/>
        <v>0</v>
      </c>
      <c r="BI835" s="66">
        <f t="shared" si="594"/>
        <v>0</v>
      </c>
      <c r="BJ835" s="66">
        <f t="shared" si="590"/>
        <v>0</v>
      </c>
      <c r="BK835" s="66">
        <f t="shared" si="595"/>
        <v>0</v>
      </c>
    </row>
    <row r="836" spans="1:63" hidden="1">
      <c r="A836" s="95"/>
      <c r="B836" s="1239"/>
      <c r="C836" s="1240"/>
      <c r="D836" s="1252"/>
      <c r="E836" s="1252"/>
      <c r="F836" s="1252"/>
      <c r="G836" s="1252"/>
      <c r="H836" s="1252"/>
      <c r="I836" s="1252"/>
      <c r="J836" s="1252"/>
      <c r="K836" s="1252"/>
      <c r="L836" s="1252"/>
      <c r="M836" s="1252"/>
      <c r="N836" s="1252"/>
      <c r="O836" s="1252"/>
      <c r="P836" s="1242"/>
      <c r="Q836" s="1242"/>
      <c r="R836" s="1243"/>
      <c r="S836" s="1242"/>
      <c r="T836" s="1242"/>
      <c r="U836" s="1244"/>
      <c r="V836" s="1245"/>
      <c r="W836" s="1245"/>
      <c r="X836" s="1245"/>
      <c r="Y836" s="1245"/>
      <c r="Z836" s="1245"/>
      <c r="AA836" s="1246"/>
      <c r="AB836" s="1247"/>
      <c r="AC836" s="1244"/>
      <c r="AD836" s="1248">
        <f t="shared" si="582"/>
        <v>0</v>
      </c>
      <c r="AE836" s="1248"/>
      <c r="AF836" s="1248"/>
      <c r="AG836" s="1248">
        <f t="shared" si="573"/>
        <v>0</v>
      </c>
      <c r="AH836" s="1248"/>
      <c r="AI836" s="1248"/>
      <c r="AJ836" s="1248">
        <f t="shared" si="583"/>
        <v>0</v>
      </c>
      <c r="AK836" s="1248"/>
      <c r="AL836" s="1248"/>
      <c r="AM836" s="1249">
        <f t="shared" si="567"/>
        <v>0</v>
      </c>
      <c r="AN836" s="1249"/>
      <c r="AO836" s="1249"/>
      <c r="AP836" s="1249"/>
      <c r="AQ836" s="1250">
        <f t="shared" si="584"/>
        <v>0</v>
      </c>
      <c r="AR836" s="1250"/>
      <c r="AS836" s="1250"/>
      <c r="AT836" s="1250">
        <f t="shared" si="585"/>
        <v>0</v>
      </c>
      <c r="AV836" s="74" t="str">
        <f t="shared" si="562"/>
        <v>HARDWOOD FLOORING</v>
      </c>
      <c r="AW836" s="307"/>
      <c r="AX836" s="99"/>
      <c r="AY836" s="99"/>
      <c r="AZ836" s="305"/>
      <c r="BA836" s="28">
        <f t="shared" si="586"/>
        <v>0</v>
      </c>
      <c r="BB836" s="28">
        <f t="shared" si="591"/>
        <v>0</v>
      </c>
      <c r="BC836" s="28">
        <f t="shared" si="592"/>
        <v>0</v>
      </c>
      <c r="BD836" s="28">
        <f t="shared" si="587"/>
        <v>0</v>
      </c>
      <c r="BE836" s="28">
        <f t="shared" si="593"/>
        <v>0</v>
      </c>
      <c r="BF836" s="28">
        <f t="shared" si="588"/>
        <v>0</v>
      </c>
      <c r="BG836" s="28">
        <f t="shared" si="589"/>
        <v>0</v>
      </c>
      <c r="BI836" s="66">
        <f t="shared" si="594"/>
        <v>0</v>
      </c>
      <c r="BJ836" s="66">
        <f t="shared" si="590"/>
        <v>0</v>
      </c>
      <c r="BK836" s="66">
        <f t="shared" si="595"/>
        <v>0</v>
      </c>
    </row>
    <row r="837" spans="1:63" hidden="1">
      <c r="A837" s="95"/>
      <c r="B837" s="1239"/>
      <c r="C837" s="1240"/>
      <c r="D837" s="1252"/>
      <c r="E837" s="1252"/>
      <c r="F837" s="1252"/>
      <c r="G837" s="1252"/>
      <c r="H837" s="1252"/>
      <c r="I837" s="1252"/>
      <c r="J837" s="1252"/>
      <c r="K837" s="1252"/>
      <c r="L837" s="1252"/>
      <c r="M837" s="1252"/>
      <c r="N837" s="1252"/>
      <c r="O837" s="1252"/>
      <c r="P837" s="1242"/>
      <c r="Q837" s="1242"/>
      <c r="R837" s="1243"/>
      <c r="S837" s="1242"/>
      <c r="T837" s="1242"/>
      <c r="U837" s="1244"/>
      <c r="V837" s="1245"/>
      <c r="W837" s="1245"/>
      <c r="X837" s="1245"/>
      <c r="Y837" s="1245"/>
      <c r="Z837" s="1245"/>
      <c r="AA837" s="1246"/>
      <c r="AB837" s="1247"/>
      <c r="AC837" s="1244"/>
      <c r="AD837" s="1248">
        <f t="shared" si="582"/>
        <v>0</v>
      </c>
      <c r="AE837" s="1248"/>
      <c r="AF837" s="1248"/>
      <c r="AG837" s="1248">
        <f t="shared" si="573"/>
        <v>0</v>
      </c>
      <c r="AH837" s="1248"/>
      <c r="AI837" s="1248"/>
      <c r="AJ837" s="1248">
        <f t="shared" si="583"/>
        <v>0</v>
      </c>
      <c r="AK837" s="1248"/>
      <c r="AL837" s="1248"/>
      <c r="AM837" s="1249">
        <f t="shared" si="567"/>
        <v>0</v>
      </c>
      <c r="AN837" s="1249"/>
      <c r="AO837" s="1249"/>
      <c r="AP837" s="1249"/>
      <c r="AQ837" s="1250">
        <f t="shared" si="584"/>
        <v>0</v>
      </c>
      <c r="AR837" s="1250"/>
      <c r="AS837" s="1250"/>
      <c r="AT837" s="1250">
        <f t="shared" si="585"/>
        <v>0</v>
      </c>
      <c r="AV837" s="74" t="str">
        <f t="shared" si="562"/>
        <v>HARDWOOD FLOORING</v>
      </c>
      <c r="AW837" s="307"/>
      <c r="AX837" s="99"/>
      <c r="AY837" s="99"/>
      <c r="AZ837" s="305"/>
      <c r="BA837" s="28">
        <f t="shared" si="586"/>
        <v>0</v>
      </c>
      <c r="BB837" s="28">
        <f t="shared" si="591"/>
        <v>0</v>
      </c>
      <c r="BC837" s="28">
        <f t="shared" si="592"/>
        <v>0</v>
      </c>
      <c r="BD837" s="28">
        <f t="shared" si="587"/>
        <v>0</v>
      </c>
      <c r="BE837" s="28">
        <f t="shared" si="593"/>
        <v>0</v>
      </c>
      <c r="BF837" s="28">
        <f t="shared" si="588"/>
        <v>0</v>
      </c>
      <c r="BG837" s="28">
        <f t="shared" si="589"/>
        <v>0</v>
      </c>
      <c r="BI837" s="66">
        <f t="shared" si="594"/>
        <v>0</v>
      </c>
      <c r="BJ837" s="66">
        <f t="shared" si="590"/>
        <v>0</v>
      </c>
      <c r="BK837" s="66">
        <f t="shared" si="595"/>
        <v>0</v>
      </c>
    </row>
    <row r="838" spans="1:63" hidden="1">
      <c r="A838" s="95"/>
      <c r="B838" s="1239"/>
      <c r="C838" s="1240"/>
      <c r="D838" s="1252"/>
      <c r="E838" s="1252"/>
      <c r="F838" s="1252"/>
      <c r="G838" s="1252"/>
      <c r="H838" s="1252"/>
      <c r="I838" s="1252"/>
      <c r="J838" s="1252"/>
      <c r="K838" s="1252"/>
      <c r="L838" s="1252"/>
      <c r="M838" s="1252"/>
      <c r="N838" s="1252"/>
      <c r="O838" s="1252"/>
      <c r="P838" s="1242"/>
      <c r="Q838" s="1242"/>
      <c r="R838" s="1243"/>
      <c r="S838" s="1242"/>
      <c r="T838" s="1242"/>
      <c r="U838" s="1244"/>
      <c r="V838" s="1245"/>
      <c r="W838" s="1245"/>
      <c r="X838" s="1245"/>
      <c r="Y838" s="1245"/>
      <c r="Z838" s="1245"/>
      <c r="AA838" s="1246"/>
      <c r="AB838" s="1247"/>
      <c r="AC838" s="1244"/>
      <c r="AD838" s="1248">
        <f t="shared" si="582"/>
        <v>0</v>
      </c>
      <c r="AE838" s="1248"/>
      <c r="AF838" s="1248"/>
      <c r="AG838" s="1248">
        <f t="shared" si="573"/>
        <v>0</v>
      </c>
      <c r="AH838" s="1248"/>
      <c r="AI838" s="1248"/>
      <c r="AJ838" s="1248">
        <f t="shared" si="583"/>
        <v>0</v>
      </c>
      <c r="AK838" s="1248"/>
      <c r="AL838" s="1248"/>
      <c r="AM838" s="1249">
        <f t="shared" si="567"/>
        <v>0</v>
      </c>
      <c r="AN838" s="1249"/>
      <c r="AO838" s="1249"/>
      <c r="AP838" s="1249"/>
      <c r="AQ838" s="1250">
        <f t="shared" si="584"/>
        <v>0</v>
      </c>
      <c r="AR838" s="1250"/>
      <c r="AS838" s="1250"/>
      <c r="AT838" s="1250">
        <f t="shared" si="585"/>
        <v>0</v>
      </c>
      <c r="AV838" s="74" t="str">
        <f t="shared" si="562"/>
        <v>HARDWOOD FLOORING</v>
      </c>
      <c r="AW838" s="307"/>
      <c r="AX838" s="99"/>
      <c r="AY838" s="99"/>
      <c r="AZ838" s="305"/>
      <c r="BA838" s="28">
        <f t="shared" si="586"/>
        <v>0</v>
      </c>
      <c r="BB838" s="28">
        <f t="shared" si="591"/>
        <v>0</v>
      </c>
      <c r="BC838" s="28">
        <f t="shared" si="592"/>
        <v>0</v>
      </c>
      <c r="BD838" s="28">
        <f t="shared" si="587"/>
        <v>0</v>
      </c>
      <c r="BE838" s="28">
        <f t="shared" si="593"/>
        <v>0</v>
      </c>
      <c r="BF838" s="28">
        <f t="shared" si="588"/>
        <v>0</v>
      </c>
      <c r="BG838" s="28">
        <f t="shared" si="589"/>
        <v>0</v>
      </c>
      <c r="BI838" s="66">
        <f t="shared" si="594"/>
        <v>0</v>
      </c>
      <c r="BJ838" s="66">
        <f t="shared" si="590"/>
        <v>0</v>
      </c>
      <c r="BK838" s="66">
        <f t="shared" si="595"/>
        <v>0</v>
      </c>
    </row>
    <row r="839" spans="1:63" hidden="1">
      <c r="A839" s="95"/>
      <c r="B839" s="1251"/>
      <c r="C839" s="1251"/>
      <c r="D839" s="1252"/>
      <c r="E839" s="1252"/>
      <c r="F839" s="1252"/>
      <c r="G839" s="1252"/>
      <c r="H839" s="1252"/>
      <c r="I839" s="1252"/>
      <c r="J839" s="1252"/>
      <c r="K839" s="1252"/>
      <c r="L839" s="1252"/>
      <c r="M839" s="1252"/>
      <c r="N839" s="1252"/>
      <c r="O839" s="1252"/>
      <c r="P839" s="1242"/>
      <c r="Q839" s="1242"/>
      <c r="R839" s="1243"/>
      <c r="S839" s="1242"/>
      <c r="T839" s="1242"/>
      <c r="U839" s="1244"/>
      <c r="V839" s="1245"/>
      <c r="W839" s="1245"/>
      <c r="X839" s="1245"/>
      <c r="Y839" s="1245"/>
      <c r="Z839" s="1245"/>
      <c r="AA839" s="1246"/>
      <c r="AB839" s="1247"/>
      <c r="AC839" s="1244"/>
      <c r="AD839" s="1248">
        <f t="shared" si="582"/>
        <v>0</v>
      </c>
      <c r="AE839" s="1248"/>
      <c r="AF839" s="1248"/>
      <c r="AG839" s="1248">
        <f t="shared" si="573"/>
        <v>0</v>
      </c>
      <c r="AH839" s="1248"/>
      <c r="AI839" s="1248"/>
      <c r="AJ839" s="1248">
        <f t="shared" si="583"/>
        <v>0</v>
      </c>
      <c r="AK839" s="1248"/>
      <c r="AL839" s="1248"/>
      <c r="AM839" s="1249">
        <f t="shared" si="567"/>
        <v>0</v>
      </c>
      <c r="AN839" s="1249"/>
      <c r="AO839" s="1249"/>
      <c r="AP839" s="1249"/>
      <c r="AQ839" s="1250">
        <f t="shared" si="584"/>
        <v>0</v>
      </c>
      <c r="AR839" s="1250"/>
      <c r="AS839" s="1250"/>
      <c r="AT839" s="1250">
        <f t="shared" si="585"/>
        <v>0</v>
      </c>
      <c r="AV839" s="74" t="str">
        <f t="shared" si="562"/>
        <v>HARDWOOD FLOORING</v>
      </c>
      <c r="AW839" s="307"/>
      <c r="AX839" s="99"/>
      <c r="AY839" s="99"/>
      <c r="AZ839" s="305"/>
      <c r="BA839" s="28">
        <f t="shared" si="586"/>
        <v>0</v>
      </c>
      <c r="BB839" s="28">
        <f t="shared" si="591"/>
        <v>0</v>
      </c>
      <c r="BC839" s="28">
        <f t="shared" si="592"/>
        <v>0</v>
      </c>
      <c r="BD839" s="28">
        <f t="shared" si="587"/>
        <v>0</v>
      </c>
      <c r="BE839" s="28">
        <f t="shared" si="593"/>
        <v>0</v>
      </c>
      <c r="BF839" s="28">
        <f t="shared" si="588"/>
        <v>0</v>
      </c>
      <c r="BG839" s="28">
        <f t="shared" si="589"/>
        <v>0</v>
      </c>
      <c r="BI839" s="66">
        <f t="shared" si="594"/>
        <v>0</v>
      </c>
      <c r="BJ839" s="66">
        <f t="shared" si="590"/>
        <v>0</v>
      </c>
      <c r="BK839" s="66">
        <f t="shared" si="595"/>
        <v>0</v>
      </c>
    </row>
    <row r="840" spans="1:63" hidden="1">
      <c r="A840" s="95"/>
      <c r="B840" s="1239"/>
      <c r="C840" s="1240"/>
      <c r="D840" s="1252"/>
      <c r="E840" s="1252"/>
      <c r="F840" s="1252"/>
      <c r="G840" s="1252"/>
      <c r="H840" s="1252"/>
      <c r="I840" s="1252"/>
      <c r="J840" s="1252"/>
      <c r="K840" s="1252"/>
      <c r="L840" s="1252"/>
      <c r="M840" s="1252"/>
      <c r="N840" s="1252"/>
      <c r="O840" s="1252"/>
      <c r="P840" s="1242"/>
      <c r="Q840" s="1242"/>
      <c r="R840" s="1243"/>
      <c r="S840" s="1242"/>
      <c r="T840" s="1242"/>
      <c r="U840" s="1244"/>
      <c r="V840" s="1245"/>
      <c r="W840" s="1245"/>
      <c r="X840" s="1245"/>
      <c r="Y840" s="1245"/>
      <c r="Z840" s="1245"/>
      <c r="AA840" s="1246"/>
      <c r="AB840" s="1247"/>
      <c r="AC840" s="1244"/>
      <c r="AD840" s="1248">
        <f t="shared" si="582"/>
        <v>0</v>
      </c>
      <c r="AE840" s="1248"/>
      <c r="AF840" s="1248"/>
      <c r="AG840" s="1248">
        <f t="shared" si="573"/>
        <v>0</v>
      </c>
      <c r="AH840" s="1248"/>
      <c r="AI840" s="1248"/>
      <c r="AJ840" s="1248">
        <f t="shared" si="583"/>
        <v>0</v>
      </c>
      <c r="AK840" s="1248"/>
      <c r="AL840" s="1248"/>
      <c r="AM840" s="1249">
        <f t="shared" si="567"/>
        <v>0</v>
      </c>
      <c r="AN840" s="1249"/>
      <c r="AO840" s="1249"/>
      <c r="AP840" s="1249"/>
      <c r="AQ840" s="1250">
        <f t="shared" si="584"/>
        <v>0</v>
      </c>
      <c r="AR840" s="1250"/>
      <c r="AS840" s="1250"/>
      <c r="AT840" s="1250">
        <f t="shared" si="585"/>
        <v>0</v>
      </c>
      <c r="AV840" s="74" t="str">
        <f t="shared" si="562"/>
        <v>HARDWOOD FLOORING</v>
      </c>
      <c r="AW840" s="307"/>
      <c r="AX840" s="99"/>
      <c r="AY840" s="99"/>
      <c r="AZ840" s="305"/>
      <c r="BA840" s="28">
        <f t="shared" si="586"/>
        <v>0</v>
      </c>
      <c r="BB840" s="28">
        <f t="shared" si="591"/>
        <v>0</v>
      </c>
      <c r="BC840" s="28">
        <f t="shared" si="592"/>
        <v>0</v>
      </c>
      <c r="BD840" s="28">
        <f t="shared" si="587"/>
        <v>0</v>
      </c>
      <c r="BE840" s="28">
        <f t="shared" si="593"/>
        <v>0</v>
      </c>
      <c r="BF840" s="28">
        <f t="shared" si="588"/>
        <v>0</v>
      </c>
      <c r="BG840" s="28">
        <f t="shared" si="589"/>
        <v>0</v>
      </c>
      <c r="BI840" s="66">
        <f t="shared" si="594"/>
        <v>0</v>
      </c>
      <c r="BJ840" s="66">
        <f t="shared" si="590"/>
        <v>0</v>
      </c>
      <c r="BK840" s="66">
        <f t="shared" si="595"/>
        <v>0</v>
      </c>
    </row>
    <row r="841" spans="1:63" hidden="1">
      <c r="A841" s="95"/>
      <c r="B841" s="1239"/>
      <c r="C841" s="1240"/>
      <c r="D841" s="1252"/>
      <c r="E841" s="1252"/>
      <c r="F841" s="1252"/>
      <c r="G841" s="1252"/>
      <c r="H841" s="1252"/>
      <c r="I841" s="1252"/>
      <c r="J841" s="1252"/>
      <c r="K841" s="1252"/>
      <c r="L841" s="1252"/>
      <c r="M841" s="1252"/>
      <c r="N841" s="1252"/>
      <c r="O841" s="1252"/>
      <c r="P841" s="1242"/>
      <c r="Q841" s="1242"/>
      <c r="R841" s="1243"/>
      <c r="S841" s="1242"/>
      <c r="T841" s="1242"/>
      <c r="U841" s="1244"/>
      <c r="V841" s="1245"/>
      <c r="W841" s="1245"/>
      <c r="X841" s="1245"/>
      <c r="Y841" s="1245"/>
      <c r="Z841" s="1245"/>
      <c r="AA841" s="1246"/>
      <c r="AB841" s="1247"/>
      <c r="AC841" s="1244"/>
      <c r="AD841" s="1248">
        <f t="shared" si="582"/>
        <v>0</v>
      </c>
      <c r="AE841" s="1248"/>
      <c r="AF841" s="1248"/>
      <c r="AG841" s="1248">
        <f t="shared" si="573"/>
        <v>0</v>
      </c>
      <c r="AH841" s="1248"/>
      <c r="AI841" s="1248"/>
      <c r="AJ841" s="1248">
        <f t="shared" si="583"/>
        <v>0</v>
      </c>
      <c r="AK841" s="1248"/>
      <c r="AL841" s="1248"/>
      <c r="AM841" s="1249">
        <f t="shared" si="567"/>
        <v>0</v>
      </c>
      <c r="AN841" s="1249"/>
      <c r="AO841" s="1249"/>
      <c r="AP841" s="1249"/>
      <c r="AQ841" s="1250">
        <f t="shared" si="584"/>
        <v>0</v>
      </c>
      <c r="AR841" s="1250"/>
      <c r="AS841" s="1250"/>
      <c r="AT841" s="1250">
        <f t="shared" si="585"/>
        <v>0</v>
      </c>
      <c r="AV841" s="74" t="str">
        <f t="shared" si="562"/>
        <v>HARDWOOD FLOORING</v>
      </c>
      <c r="AW841" s="307"/>
      <c r="AX841" s="99"/>
      <c r="AY841" s="99"/>
      <c r="AZ841" s="305"/>
      <c r="BA841" s="28">
        <f t="shared" si="586"/>
        <v>0</v>
      </c>
      <c r="BB841" s="28">
        <f t="shared" si="591"/>
        <v>0</v>
      </c>
      <c r="BC841" s="28">
        <f t="shared" si="592"/>
        <v>0</v>
      </c>
      <c r="BD841" s="28">
        <f t="shared" si="587"/>
        <v>0</v>
      </c>
      <c r="BE841" s="28">
        <f t="shared" si="593"/>
        <v>0</v>
      </c>
      <c r="BF841" s="28">
        <f t="shared" si="588"/>
        <v>0</v>
      </c>
      <c r="BG841" s="28">
        <f t="shared" si="589"/>
        <v>0</v>
      </c>
      <c r="BI841" s="66">
        <f t="shared" si="594"/>
        <v>0</v>
      </c>
      <c r="BJ841" s="66">
        <f t="shared" si="590"/>
        <v>0</v>
      </c>
      <c r="BK841" s="66">
        <f t="shared" si="595"/>
        <v>0</v>
      </c>
    </row>
    <row r="842" spans="1:63" hidden="1">
      <c r="A842" s="95"/>
      <c r="B842" s="1239"/>
      <c r="C842" s="1240"/>
      <c r="D842" s="1252"/>
      <c r="E842" s="1252"/>
      <c r="F842" s="1252"/>
      <c r="G842" s="1252"/>
      <c r="H842" s="1252"/>
      <c r="I842" s="1252"/>
      <c r="J842" s="1252"/>
      <c r="K842" s="1252"/>
      <c r="L842" s="1252"/>
      <c r="M842" s="1252"/>
      <c r="N842" s="1252"/>
      <c r="O842" s="1252"/>
      <c r="P842" s="1242"/>
      <c r="Q842" s="1242"/>
      <c r="R842" s="1243"/>
      <c r="S842" s="1242"/>
      <c r="T842" s="1242"/>
      <c r="U842" s="1244"/>
      <c r="V842" s="1245"/>
      <c r="W842" s="1245"/>
      <c r="X842" s="1245"/>
      <c r="Y842" s="1245"/>
      <c r="Z842" s="1245"/>
      <c r="AA842" s="1246"/>
      <c r="AB842" s="1247"/>
      <c r="AC842" s="1244"/>
      <c r="AD842" s="1248">
        <f t="shared" si="582"/>
        <v>0</v>
      </c>
      <c r="AE842" s="1248"/>
      <c r="AF842" s="1248"/>
      <c r="AG842" s="1248">
        <f t="shared" si="573"/>
        <v>0</v>
      </c>
      <c r="AH842" s="1248"/>
      <c r="AI842" s="1248"/>
      <c r="AJ842" s="1248">
        <f t="shared" si="583"/>
        <v>0</v>
      </c>
      <c r="AK842" s="1248"/>
      <c r="AL842" s="1248"/>
      <c r="AM842" s="1249">
        <f t="shared" si="567"/>
        <v>0</v>
      </c>
      <c r="AN842" s="1249"/>
      <c r="AO842" s="1249"/>
      <c r="AP842" s="1249"/>
      <c r="AQ842" s="1250">
        <f t="shared" si="584"/>
        <v>0</v>
      </c>
      <c r="AR842" s="1250"/>
      <c r="AS842" s="1250"/>
      <c r="AT842" s="1250">
        <f t="shared" si="585"/>
        <v>0</v>
      </c>
      <c r="AV842" s="74" t="str">
        <f t="shared" si="562"/>
        <v>HARDWOOD FLOORING</v>
      </c>
      <c r="AW842" s="307"/>
      <c r="AX842" s="99"/>
      <c r="AY842" s="99"/>
      <c r="AZ842" s="305"/>
      <c r="BA842" s="28">
        <f t="shared" si="586"/>
        <v>0</v>
      </c>
      <c r="BB842" s="28">
        <f t="shared" si="591"/>
        <v>0</v>
      </c>
      <c r="BC842" s="28">
        <f t="shared" si="592"/>
        <v>0</v>
      </c>
      <c r="BD842" s="28">
        <f t="shared" si="587"/>
        <v>0</v>
      </c>
      <c r="BE842" s="28">
        <f t="shared" si="593"/>
        <v>0</v>
      </c>
      <c r="BF842" s="28">
        <f t="shared" si="588"/>
        <v>0</v>
      </c>
      <c r="BG842" s="28">
        <f t="shared" si="589"/>
        <v>0</v>
      </c>
      <c r="BI842" s="66">
        <f t="shared" si="594"/>
        <v>0</v>
      </c>
      <c r="BJ842" s="66">
        <f t="shared" si="590"/>
        <v>0</v>
      </c>
      <c r="BK842" s="66">
        <f t="shared" si="595"/>
        <v>0</v>
      </c>
    </row>
    <row r="843" spans="1:63" hidden="1">
      <c r="A843" s="95"/>
      <c r="B843" s="1251"/>
      <c r="C843" s="1251"/>
      <c r="D843" s="1252"/>
      <c r="E843" s="1252"/>
      <c r="F843" s="1252"/>
      <c r="G843" s="1252"/>
      <c r="H843" s="1252"/>
      <c r="I843" s="1252"/>
      <c r="J843" s="1252"/>
      <c r="K843" s="1252"/>
      <c r="L843" s="1252"/>
      <c r="M843" s="1252"/>
      <c r="N843" s="1252"/>
      <c r="O843" s="1252"/>
      <c r="P843" s="1242"/>
      <c r="Q843" s="1242"/>
      <c r="R843" s="1243"/>
      <c r="S843" s="1242"/>
      <c r="T843" s="1242"/>
      <c r="U843" s="1244"/>
      <c r="V843" s="1245"/>
      <c r="W843" s="1245"/>
      <c r="X843" s="1245"/>
      <c r="Y843" s="1245"/>
      <c r="Z843" s="1245"/>
      <c r="AA843" s="1246"/>
      <c r="AB843" s="1247"/>
      <c r="AC843" s="1244"/>
      <c r="AD843" s="1248">
        <f t="shared" si="582"/>
        <v>0</v>
      </c>
      <c r="AE843" s="1248"/>
      <c r="AF843" s="1248"/>
      <c r="AG843" s="1248">
        <f t="shared" si="573"/>
        <v>0</v>
      </c>
      <c r="AH843" s="1248"/>
      <c r="AI843" s="1248"/>
      <c r="AJ843" s="1248">
        <f t="shared" si="583"/>
        <v>0</v>
      </c>
      <c r="AK843" s="1248"/>
      <c r="AL843" s="1248"/>
      <c r="AM843" s="1249">
        <f t="shared" si="567"/>
        <v>0</v>
      </c>
      <c r="AN843" s="1249"/>
      <c r="AO843" s="1249"/>
      <c r="AP843" s="1249"/>
      <c r="AQ843" s="1250">
        <f t="shared" si="584"/>
        <v>0</v>
      </c>
      <c r="AR843" s="1250"/>
      <c r="AS843" s="1250"/>
      <c r="AT843" s="1250">
        <f t="shared" si="585"/>
        <v>0</v>
      </c>
      <c r="AV843" s="74" t="str">
        <f t="shared" si="562"/>
        <v>HARDWOOD FLOORING</v>
      </c>
      <c r="AW843" s="307"/>
      <c r="AX843" s="99"/>
      <c r="AY843" s="99"/>
      <c r="AZ843" s="305"/>
      <c r="BA843" s="28">
        <f t="shared" si="586"/>
        <v>0</v>
      </c>
      <c r="BB843" s="28">
        <f t="shared" si="591"/>
        <v>0</v>
      </c>
      <c r="BC843" s="28">
        <f t="shared" si="592"/>
        <v>0</v>
      </c>
      <c r="BD843" s="28">
        <f t="shared" si="587"/>
        <v>0</v>
      </c>
      <c r="BE843" s="28">
        <f t="shared" si="593"/>
        <v>0</v>
      </c>
      <c r="BF843" s="28">
        <f t="shared" si="588"/>
        <v>0</v>
      </c>
      <c r="BG843" s="28">
        <f t="shared" si="589"/>
        <v>0</v>
      </c>
      <c r="BI843" s="66">
        <f t="shared" si="594"/>
        <v>0</v>
      </c>
      <c r="BJ843" s="66">
        <f t="shared" si="590"/>
        <v>0</v>
      </c>
      <c r="BK843" s="66">
        <f t="shared" si="595"/>
        <v>0</v>
      </c>
    </row>
    <row r="844" spans="1:63" hidden="1">
      <c r="A844" s="95"/>
      <c r="B844" s="1239"/>
      <c r="C844" s="1240"/>
      <c r="D844" s="1252"/>
      <c r="E844" s="1252"/>
      <c r="F844" s="1252"/>
      <c r="G844" s="1252"/>
      <c r="H844" s="1252"/>
      <c r="I844" s="1252"/>
      <c r="J844" s="1252"/>
      <c r="K844" s="1252"/>
      <c r="L844" s="1252"/>
      <c r="M844" s="1252"/>
      <c r="N844" s="1252"/>
      <c r="O844" s="1252"/>
      <c r="P844" s="1242"/>
      <c r="Q844" s="1242"/>
      <c r="R844" s="1243"/>
      <c r="S844" s="1242"/>
      <c r="T844" s="1242"/>
      <c r="U844" s="1244"/>
      <c r="V844" s="1245"/>
      <c r="W844" s="1245"/>
      <c r="X844" s="1245"/>
      <c r="Y844" s="1245"/>
      <c r="Z844" s="1245"/>
      <c r="AA844" s="1246"/>
      <c r="AB844" s="1247"/>
      <c r="AC844" s="1244"/>
      <c r="AD844" s="1248">
        <f t="shared" si="582"/>
        <v>0</v>
      </c>
      <c r="AE844" s="1248"/>
      <c r="AF844" s="1248"/>
      <c r="AG844" s="1248">
        <f t="shared" si="573"/>
        <v>0</v>
      </c>
      <c r="AH844" s="1248"/>
      <c r="AI844" s="1248"/>
      <c r="AJ844" s="1248">
        <f t="shared" si="583"/>
        <v>0</v>
      </c>
      <c r="AK844" s="1248"/>
      <c r="AL844" s="1248"/>
      <c r="AM844" s="1249">
        <f t="shared" si="567"/>
        <v>0</v>
      </c>
      <c r="AN844" s="1249"/>
      <c r="AO844" s="1249"/>
      <c r="AP844" s="1249"/>
      <c r="AQ844" s="1250">
        <f t="shared" si="584"/>
        <v>0</v>
      </c>
      <c r="AR844" s="1250"/>
      <c r="AS844" s="1250"/>
      <c r="AT844" s="1250">
        <f t="shared" si="585"/>
        <v>0</v>
      </c>
      <c r="AV844" s="74" t="str">
        <f t="shared" si="562"/>
        <v>HARDWOOD FLOORING</v>
      </c>
      <c r="AW844" s="307"/>
      <c r="AX844" s="99"/>
      <c r="AY844" s="99"/>
      <c r="AZ844" s="305"/>
      <c r="BA844" s="28">
        <f t="shared" si="586"/>
        <v>0</v>
      </c>
      <c r="BB844" s="28">
        <f t="shared" si="591"/>
        <v>0</v>
      </c>
      <c r="BC844" s="28">
        <f t="shared" si="592"/>
        <v>0</v>
      </c>
      <c r="BD844" s="28">
        <f t="shared" si="587"/>
        <v>0</v>
      </c>
      <c r="BE844" s="28">
        <f t="shared" si="593"/>
        <v>0</v>
      </c>
      <c r="BF844" s="28">
        <f t="shared" si="588"/>
        <v>0</v>
      </c>
      <c r="BG844" s="28">
        <f t="shared" si="589"/>
        <v>0</v>
      </c>
      <c r="BI844" s="66">
        <f t="shared" si="594"/>
        <v>0</v>
      </c>
      <c r="BJ844" s="66">
        <f t="shared" si="590"/>
        <v>0</v>
      </c>
      <c r="BK844" s="66">
        <f t="shared" si="595"/>
        <v>0</v>
      </c>
    </row>
    <row r="845" spans="1:63" hidden="1">
      <c r="A845" s="95"/>
      <c r="B845" s="1239"/>
      <c r="C845" s="1240"/>
      <c r="D845" s="1252"/>
      <c r="E845" s="1252"/>
      <c r="F845" s="1252"/>
      <c r="G845" s="1252"/>
      <c r="H845" s="1252"/>
      <c r="I845" s="1252"/>
      <c r="J845" s="1252"/>
      <c r="K845" s="1252"/>
      <c r="L845" s="1252"/>
      <c r="M845" s="1252"/>
      <c r="N845" s="1252"/>
      <c r="O845" s="1252"/>
      <c r="P845" s="1242"/>
      <c r="Q845" s="1242"/>
      <c r="R845" s="1243"/>
      <c r="S845" s="1242"/>
      <c r="T845" s="1242"/>
      <c r="U845" s="1244"/>
      <c r="V845" s="1245"/>
      <c r="W845" s="1245"/>
      <c r="X845" s="1245"/>
      <c r="Y845" s="1245"/>
      <c r="Z845" s="1245"/>
      <c r="AA845" s="1246"/>
      <c r="AB845" s="1247"/>
      <c r="AC845" s="1244"/>
      <c r="AD845" s="1248">
        <f t="shared" si="582"/>
        <v>0</v>
      </c>
      <c r="AE845" s="1248"/>
      <c r="AF845" s="1248"/>
      <c r="AG845" s="1248">
        <f t="shared" si="573"/>
        <v>0</v>
      </c>
      <c r="AH845" s="1248"/>
      <c r="AI845" s="1248"/>
      <c r="AJ845" s="1248">
        <f t="shared" si="583"/>
        <v>0</v>
      </c>
      <c r="AK845" s="1248"/>
      <c r="AL845" s="1248"/>
      <c r="AM845" s="1249">
        <f t="shared" si="567"/>
        <v>0</v>
      </c>
      <c r="AN845" s="1249"/>
      <c r="AO845" s="1249"/>
      <c r="AP845" s="1249"/>
      <c r="AQ845" s="1250">
        <f t="shared" si="584"/>
        <v>0</v>
      </c>
      <c r="AR845" s="1250"/>
      <c r="AS845" s="1250"/>
      <c r="AT845" s="1250">
        <f t="shared" si="585"/>
        <v>0</v>
      </c>
      <c r="AV845" s="74" t="str">
        <f t="shared" si="562"/>
        <v>HARDWOOD FLOORING</v>
      </c>
      <c r="AW845" s="307"/>
      <c r="AX845" s="99"/>
      <c r="AY845" s="99"/>
      <c r="AZ845" s="305"/>
      <c r="BA845" s="28">
        <f t="shared" si="586"/>
        <v>0</v>
      </c>
      <c r="BB845" s="28">
        <f t="shared" si="591"/>
        <v>0</v>
      </c>
      <c r="BC845" s="28">
        <f t="shared" si="592"/>
        <v>0</v>
      </c>
      <c r="BD845" s="28">
        <f t="shared" si="587"/>
        <v>0</v>
      </c>
      <c r="BE845" s="28">
        <f t="shared" si="593"/>
        <v>0</v>
      </c>
      <c r="BF845" s="28">
        <f t="shared" si="588"/>
        <v>0</v>
      </c>
      <c r="BG845" s="28">
        <f t="shared" si="589"/>
        <v>0</v>
      </c>
      <c r="BI845" s="66">
        <f t="shared" si="594"/>
        <v>0</v>
      </c>
      <c r="BJ845" s="66">
        <f t="shared" si="590"/>
        <v>0</v>
      </c>
      <c r="BK845" s="66">
        <f t="shared" si="595"/>
        <v>0</v>
      </c>
    </row>
    <row r="846" spans="1:63" hidden="1">
      <c r="A846" s="95"/>
      <c r="B846" s="1239"/>
      <c r="C846" s="1240"/>
      <c r="D846" s="1252"/>
      <c r="E846" s="1252"/>
      <c r="F846" s="1252"/>
      <c r="G846" s="1252"/>
      <c r="H846" s="1252"/>
      <c r="I846" s="1252"/>
      <c r="J846" s="1252"/>
      <c r="K846" s="1252"/>
      <c r="L846" s="1252"/>
      <c r="M846" s="1252"/>
      <c r="N846" s="1252"/>
      <c r="O846" s="1252"/>
      <c r="P846" s="1242"/>
      <c r="Q846" s="1242"/>
      <c r="R846" s="1243"/>
      <c r="S846" s="1242"/>
      <c r="T846" s="1242"/>
      <c r="U846" s="1244"/>
      <c r="V846" s="1245"/>
      <c r="W846" s="1245"/>
      <c r="X846" s="1245"/>
      <c r="Y846" s="1245"/>
      <c r="Z846" s="1245"/>
      <c r="AA846" s="1246"/>
      <c r="AB846" s="1247"/>
      <c r="AC846" s="1244"/>
      <c r="AD846" s="1248">
        <f t="shared" si="582"/>
        <v>0</v>
      </c>
      <c r="AE846" s="1248"/>
      <c r="AF846" s="1248"/>
      <c r="AG846" s="1248">
        <f t="shared" si="573"/>
        <v>0</v>
      </c>
      <c r="AH846" s="1248"/>
      <c r="AI846" s="1248"/>
      <c r="AJ846" s="1248">
        <f t="shared" si="583"/>
        <v>0</v>
      </c>
      <c r="AK846" s="1248"/>
      <c r="AL846" s="1248"/>
      <c r="AM846" s="1249">
        <f t="shared" si="567"/>
        <v>0</v>
      </c>
      <c r="AN846" s="1249"/>
      <c r="AO846" s="1249"/>
      <c r="AP846" s="1249"/>
      <c r="AQ846" s="1250">
        <f t="shared" si="584"/>
        <v>0</v>
      </c>
      <c r="AR846" s="1250"/>
      <c r="AS846" s="1250"/>
      <c r="AT846" s="1250">
        <f t="shared" si="585"/>
        <v>0</v>
      </c>
      <c r="AV846" s="74" t="str">
        <f t="shared" si="562"/>
        <v>HARDWOOD FLOORING</v>
      </c>
      <c r="AW846" s="307"/>
      <c r="AX846" s="99"/>
      <c r="AY846" s="99"/>
      <c r="AZ846" s="305"/>
      <c r="BA846" s="28">
        <f t="shared" si="586"/>
        <v>0</v>
      </c>
      <c r="BB846" s="28">
        <f t="shared" si="591"/>
        <v>0</v>
      </c>
      <c r="BC846" s="28">
        <f t="shared" si="592"/>
        <v>0</v>
      </c>
      <c r="BD846" s="28">
        <f t="shared" si="587"/>
        <v>0</v>
      </c>
      <c r="BE846" s="28">
        <f>SUM(BA846:BC846)</f>
        <v>0</v>
      </c>
      <c r="BF846" s="28">
        <f t="shared" si="588"/>
        <v>0</v>
      </c>
      <c r="BG846" s="28">
        <f t="shared" si="589"/>
        <v>0</v>
      </c>
      <c r="BI846" s="66">
        <f t="shared" si="594"/>
        <v>0</v>
      </c>
      <c r="BJ846" s="66">
        <f t="shared" si="590"/>
        <v>0</v>
      </c>
      <c r="BK846" s="66">
        <f t="shared" si="595"/>
        <v>0</v>
      </c>
    </row>
    <row r="847" spans="1:63" hidden="1">
      <c r="A847" s="95"/>
      <c r="B847" s="1251"/>
      <c r="C847" s="1251"/>
      <c r="D847" s="1252"/>
      <c r="E847" s="1252"/>
      <c r="F847" s="1252"/>
      <c r="G847" s="1252"/>
      <c r="H847" s="1252"/>
      <c r="I847" s="1252"/>
      <c r="J847" s="1252"/>
      <c r="K847" s="1252"/>
      <c r="L847" s="1252"/>
      <c r="M847" s="1252"/>
      <c r="N847" s="1252"/>
      <c r="O847" s="1252"/>
      <c r="P847" s="1242"/>
      <c r="Q847" s="1242"/>
      <c r="R847" s="1243"/>
      <c r="S847" s="1242"/>
      <c r="T847" s="1242"/>
      <c r="U847" s="1244"/>
      <c r="V847" s="1245"/>
      <c r="W847" s="1245"/>
      <c r="X847" s="1245"/>
      <c r="Y847" s="1245"/>
      <c r="Z847" s="1245"/>
      <c r="AA847" s="1246"/>
      <c r="AB847" s="1247"/>
      <c r="AC847" s="1244"/>
      <c r="AD847" s="1248">
        <f t="shared" si="582"/>
        <v>0</v>
      </c>
      <c r="AE847" s="1248"/>
      <c r="AF847" s="1248"/>
      <c r="AG847" s="1248">
        <f t="shared" si="573"/>
        <v>0</v>
      </c>
      <c r="AH847" s="1248"/>
      <c r="AI847" s="1248"/>
      <c r="AJ847" s="1248">
        <f t="shared" si="583"/>
        <v>0</v>
      </c>
      <c r="AK847" s="1248"/>
      <c r="AL847" s="1248"/>
      <c r="AM847" s="1249">
        <f t="shared" si="567"/>
        <v>0</v>
      </c>
      <c r="AN847" s="1249"/>
      <c r="AO847" s="1249"/>
      <c r="AP847" s="1249"/>
      <c r="AQ847" s="1250">
        <f t="shared" si="584"/>
        <v>0</v>
      </c>
      <c r="AR847" s="1250"/>
      <c r="AS847" s="1250"/>
      <c r="AT847" s="1250">
        <f t="shared" si="585"/>
        <v>0</v>
      </c>
      <c r="AV847" s="74" t="str">
        <f t="shared" si="562"/>
        <v>HARDWOOD FLOORING</v>
      </c>
      <c r="AW847" s="307"/>
      <c r="AX847" s="99"/>
      <c r="AY847" s="99"/>
      <c r="AZ847" s="305"/>
      <c r="BA847" s="28">
        <f t="shared" si="586"/>
        <v>0</v>
      </c>
      <c r="BB847" s="28">
        <f t="shared" si="591"/>
        <v>0</v>
      </c>
      <c r="BC847" s="28">
        <f t="shared" si="592"/>
        <v>0</v>
      </c>
      <c r="BD847" s="28">
        <f t="shared" si="587"/>
        <v>0</v>
      </c>
      <c r="BE847" s="28">
        <f>SUM(BA847:BC847)</f>
        <v>0</v>
      </c>
      <c r="BF847" s="28">
        <f t="shared" si="588"/>
        <v>0</v>
      </c>
      <c r="BG847" s="28">
        <f t="shared" si="589"/>
        <v>0</v>
      </c>
      <c r="BI847" s="66">
        <f t="shared" si="594"/>
        <v>0</v>
      </c>
      <c r="BJ847" s="66">
        <f t="shared" si="590"/>
        <v>0</v>
      </c>
      <c r="BK847" s="66">
        <f t="shared" si="595"/>
        <v>0</v>
      </c>
    </row>
    <row r="848" spans="1:63" ht="5.0999999999999996" hidden="1" customHeight="1">
      <c r="A848" s="95"/>
      <c r="B848" s="42"/>
      <c r="C848" s="42"/>
      <c r="D848" s="353"/>
      <c r="E848" s="353"/>
      <c r="F848" s="353"/>
      <c r="G848" s="353"/>
      <c r="H848" s="353"/>
      <c r="I848" s="353"/>
      <c r="J848" s="353"/>
      <c r="K848" s="353"/>
      <c r="L848" s="353"/>
      <c r="M848" s="353"/>
      <c r="N848" s="353"/>
      <c r="O848" s="353"/>
      <c r="P848" s="44"/>
      <c r="Q848" s="44"/>
      <c r="R848" s="44"/>
      <c r="S848" s="44"/>
      <c r="T848" s="44"/>
      <c r="U848" s="45"/>
      <c r="V848" s="45"/>
      <c r="W848" s="45"/>
      <c r="X848" s="45"/>
      <c r="Y848" s="45"/>
      <c r="Z848" s="45"/>
      <c r="AA848" s="45"/>
      <c r="AB848" s="45"/>
      <c r="AC848" s="45"/>
      <c r="AD848" s="46"/>
      <c r="AE848" s="46"/>
      <c r="AF848" s="46"/>
      <c r="AG848" s="46"/>
      <c r="AH848" s="46"/>
      <c r="AI848" s="46"/>
      <c r="AJ848" s="46"/>
      <c r="AK848" s="46"/>
      <c r="AL848" s="46"/>
      <c r="AM848" s="47"/>
      <c r="AN848" s="47"/>
      <c r="AO848" s="47"/>
      <c r="AP848" s="47"/>
      <c r="AQ848" s="295"/>
      <c r="AR848" s="295"/>
      <c r="AS848" s="295"/>
      <c r="AT848" s="295"/>
      <c r="AV848" s="201" t="str">
        <f t="shared" si="562"/>
        <v>HARDWOOD FLOORING</v>
      </c>
      <c r="AW848" s="322"/>
      <c r="AX848" s="322"/>
      <c r="AY848" s="322"/>
      <c r="AZ848" s="201"/>
      <c r="BA848" s="53">
        <f>BA807</f>
        <v>0</v>
      </c>
      <c r="BB848" s="53">
        <f>BB807</f>
        <v>0</v>
      </c>
      <c r="BC848" s="53">
        <f>BC807</f>
        <v>0</v>
      </c>
      <c r="BD848" s="53">
        <f>BD807</f>
        <v>0</v>
      </c>
      <c r="BE848" s="53">
        <f>BE807</f>
        <v>0</v>
      </c>
      <c r="BF848" s="53"/>
      <c r="BG848" s="53"/>
      <c r="BI848" s="53"/>
      <c r="BJ848" s="53"/>
      <c r="BK848" s="53"/>
    </row>
    <row r="849" spans="1:63" ht="21.6" hidden="1" customHeight="1">
      <c r="A849" s="95"/>
      <c r="B849" s="1259"/>
      <c r="C849" s="1259"/>
      <c r="D849" s="354"/>
      <c r="E849" s="354"/>
      <c r="F849" s="354"/>
      <c r="G849" s="354"/>
      <c r="H849" s="354"/>
      <c r="I849" s="354"/>
      <c r="J849" s="354"/>
      <c r="K849" s="354"/>
      <c r="L849" s="354"/>
      <c r="M849" s="354"/>
      <c r="N849" s="354"/>
      <c r="O849" s="354"/>
      <c r="P849" s="19"/>
      <c r="Q849" s="19"/>
      <c r="R849" s="19"/>
      <c r="S849" s="19"/>
      <c r="T849" s="19"/>
      <c r="U849" s="19"/>
      <c r="V849" s="19"/>
      <c r="W849" s="19"/>
      <c r="X849" s="19"/>
      <c r="Y849" s="19"/>
      <c r="Z849" s="19"/>
      <c r="AA849" s="19"/>
      <c r="AB849" s="19"/>
      <c r="AC849" s="202" t="str">
        <f>CONCATENATE(D807," ","TOTAL")</f>
        <v>HARDWOOD FLOORING TOTAL</v>
      </c>
      <c r="AD849" s="1260">
        <f>SUBTOTAL(9,AD808:AD848)</f>
        <v>0</v>
      </c>
      <c r="AE849" s="1260"/>
      <c r="AF849" s="1260"/>
      <c r="AG849" s="1260">
        <f>SUBTOTAL(9,AG808:AG848)</f>
        <v>0</v>
      </c>
      <c r="AH849" s="1260"/>
      <c r="AI849" s="1260"/>
      <c r="AJ849" s="1260">
        <f>SUBTOTAL(9,AJ808:AJ848)</f>
        <v>0</v>
      </c>
      <c r="AK849" s="1260"/>
      <c r="AL849" s="1260"/>
      <c r="AM849" s="1260">
        <f>SUBTOTAL(9,AM808:AM848)</f>
        <v>0</v>
      </c>
      <c r="AN849" s="1260"/>
      <c r="AO849" s="1260"/>
      <c r="AP849" s="1260"/>
      <c r="AQ849" s="1254">
        <f>SUBTOTAL(9,AQ808:AQ848)</f>
        <v>0</v>
      </c>
      <c r="AR849" s="1254"/>
      <c r="AS849" s="1254"/>
      <c r="AT849" s="1254" t="e">
        <f>SUM(AT805:AT840)</f>
        <v>#REF!</v>
      </c>
      <c r="AV849" s="74" t="str">
        <f t="shared" si="562"/>
        <v>HARDWOOD FLOORING</v>
      </c>
      <c r="AW849" s="308"/>
      <c r="AX849" s="321"/>
      <c r="AY849" s="321"/>
      <c r="AZ849" s="118"/>
      <c r="BA849" s="52">
        <f>BA807</f>
        <v>0</v>
      </c>
      <c r="BB849" s="52">
        <f>BB807</f>
        <v>0</v>
      </c>
      <c r="BC849" s="52">
        <f>BC807</f>
        <v>0</v>
      </c>
      <c r="BD849" s="52">
        <f>BD807</f>
        <v>0</v>
      </c>
      <c r="BE849" s="52">
        <f>BE807</f>
        <v>0</v>
      </c>
      <c r="BF849" s="52">
        <f>SUM(BF807:BF848)</f>
        <v>0</v>
      </c>
      <c r="BG849" s="28">
        <f>SUM(BG807:BG848)</f>
        <v>0</v>
      </c>
      <c r="BI849" s="52">
        <f>SUM(BI808:BI848)</f>
        <v>0</v>
      </c>
      <c r="BJ849" s="52">
        <f>SUM(BJ808:BJ848)</f>
        <v>0</v>
      </c>
      <c r="BK849" s="28">
        <f>SUM(BK808:BK848)</f>
        <v>0</v>
      </c>
    </row>
    <row r="850" spans="1:63" ht="5.0999999999999996" hidden="1" customHeight="1">
      <c r="A850" s="95"/>
      <c r="B850" s="42"/>
      <c r="C850" s="42"/>
      <c r="D850" s="353"/>
      <c r="E850" s="353"/>
      <c r="F850" s="353"/>
      <c r="G850" s="353"/>
      <c r="H850" s="353"/>
      <c r="I850" s="353"/>
      <c r="J850" s="353"/>
      <c r="K850" s="353"/>
      <c r="L850" s="353"/>
      <c r="M850" s="353"/>
      <c r="N850" s="353"/>
      <c r="O850" s="353"/>
      <c r="P850" s="44"/>
      <c r="Q850" s="44"/>
      <c r="R850" s="44"/>
      <c r="S850" s="44"/>
      <c r="T850" s="44"/>
      <c r="U850" s="45"/>
      <c r="V850" s="45"/>
      <c r="W850" s="45"/>
      <c r="X850" s="45"/>
      <c r="Y850" s="45"/>
      <c r="Z850" s="45"/>
      <c r="AA850" s="45"/>
      <c r="AB850" s="45"/>
      <c r="AC850" s="45"/>
      <c r="AD850" s="46"/>
      <c r="AE850" s="46"/>
      <c r="AF850" s="46"/>
      <c r="AG850" s="46"/>
      <c r="AH850" s="46"/>
      <c r="AI850" s="46"/>
      <c r="AJ850" s="46"/>
      <c r="AK850" s="46"/>
      <c r="AL850" s="46"/>
      <c r="AM850" s="47"/>
      <c r="AN850" s="47"/>
      <c r="AO850" s="47"/>
      <c r="AP850" s="47"/>
      <c r="AQ850" s="295"/>
      <c r="AR850" s="295"/>
      <c r="AS850" s="295"/>
      <c r="AT850" s="295"/>
      <c r="AV850" s="201" t="str">
        <f t="shared" si="562"/>
        <v>HARDWOOD FLOORING</v>
      </c>
      <c r="AW850" s="322"/>
      <c r="AX850" s="322"/>
      <c r="AY850" s="322"/>
      <c r="AZ850" s="201"/>
      <c r="BA850" s="53">
        <f>BA807</f>
        <v>0</v>
      </c>
      <c r="BB850" s="53">
        <f>BB807</f>
        <v>0</v>
      </c>
      <c r="BC850" s="53">
        <f>BC807</f>
        <v>0</v>
      </c>
      <c r="BD850" s="53">
        <f>BD807</f>
        <v>0</v>
      </c>
      <c r="BE850" s="53">
        <f>BE807</f>
        <v>0</v>
      </c>
      <c r="BF850" s="53"/>
      <c r="BG850" s="53"/>
      <c r="BI850" s="53"/>
      <c r="BJ850" s="53"/>
      <c r="BK850" s="53"/>
    </row>
    <row r="851" spans="1:63" ht="9.6999999999999993" hidden="1" customHeight="1">
      <c r="A851" s="95"/>
      <c r="B851" s="49"/>
      <c r="C851" s="49"/>
      <c r="D851" s="355"/>
      <c r="E851" s="355"/>
      <c r="F851" s="355"/>
      <c r="G851" s="355"/>
      <c r="H851" s="355"/>
      <c r="I851" s="355"/>
      <c r="J851" s="355"/>
      <c r="K851" s="355"/>
      <c r="L851" s="355"/>
      <c r="M851" s="355"/>
      <c r="N851" s="355"/>
      <c r="O851" s="355"/>
      <c r="P851" s="50"/>
      <c r="Q851" s="50"/>
      <c r="R851" s="50"/>
      <c r="S851" s="50"/>
      <c r="T851" s="50"/>
      <c r="U851" s="50"/>
      <c r="V851" s="50"/>
      <c r="W851" s="50"/>
      <c r="X851" s="50"/>
      <c r="Y851" s="50"/>
      <c r="Z851" s="50"/>
      <c r="AA851" s="50"/>
      <c r="AB851" s="50"/>
      <c r="AC851" s="51"/>
      <c r="AD851" s="296"/>
      <c r="AE851" s="296"/>
      <c r="AF851" s="296"/>
      <c r="AG851" s="296"/>
      <c r="AH851" s="296"/>
      <c r="AI851" s="296"/>
      <c r="AJ851" s="296"/>
      <c r="AK851" s="296"/>
      <c r="AL851" s="296"/>
      <c r="AM851" s="296"/>
      <c r="AN851" s="296"/>
      <c r="AO851" s="296"/>
      <c r="AP851" s="296"/>
      <c r="AQ851" s="297"/>
      <c r="AR851" s="297"/>
      <c r="AS851" s="297"/>
      <c r="AT851" s="297"/>
      <c r="AV851" s="203" t="str">
        <f t="shared" si="562"/>
        <v>HARDWOOD FLOORING</v>
      </c>
      <c r="AW851" s="325"/>
      <c r="AX851" s="344"/>
      <c r="AY851" s="344"/>
      <c r="AZ851" s="203"/>
      <c r="BA851" s="65">
        <f>BA849</f>
        <v>0</v>
      </c>
      <c r="BB851" s="65">
        <f t="shared" ref="BB851:BG851" si="596">BB849</f>
        <v>0</v>
      </c>
      <c r="BC851" s="65">
        <f>BC849</f>
        <v>0</v>
      </c>
      <c r="BD851" s="65">
        <f t="shared" si="596"/>
        <v>0</v>
      </c>
      <c r="BE851" s="65">
        <f t="shared" si="596"/>
        <v>0</v>
      </c>
      <c r="BF851" s="65">
        <f t="shared" si="596"/>
        <v>0</v>
      </c>
      <c r="BG851" s="65">
        <f t="shared" si="596"/>
        <v>0</v>
      </c>
      <c r="BI851" s="65"/>
      <c r="BJ851" s="65"/>
      <c r="BK851" s="65"/>
    </row>
    <row r="852" spans="1:63" ht="23.1" customHeight="1">
      <c r="A852" s="94" t="s">
        <v>665</v>
      </c>
      <c r="B852" s="1261"/>
      <c r="C852" s="1262"/>
      <c r="D852" s="1301" t="str">
        <f>T(AJ76)</f>
        <v>TILING</v>
      </c>
      <c r="E852" s="1302"/>
      <c r="F852" s="1302"/>
      <c r="G852" s="1302"/>
      <c r="H852" s="1302"/>
      <c r="I852" s="1302"/>
      <c r="J852" s="1302"/>
      <c r="K852" s="1302"/>
      <c r="L852" s="1302"/>
      <c r="M852" s="1302"/>
      <c r="N852" s="1302"/>
      <c r="O852" s="1303"/>
      <c r="P852" s="1263"/>
      <c r="Q852" s="1263"/>
      <c r="R852" s="1263"/>
      <c r="S852" s="1264"/>
      <c r="T852" s="1265"/>
      <c r="U852" s="1266"/>
      <c r="V852" s="1266"/>
      <c r="W852" s="1266"/>
      <c r="X852" s="1266"/>
      <c r="Y852" s="1266"/>
      <c r="Z852" s="1266"/>
      <c r="AA852" s="1266"/>
      <c r="AB852" s="1266"/>
      <c r="AC852" s="1266"/>
      <c r="AD852" s="1260">
        <f>AD894</f>
        <v>0</v>
      </c>
      <c r="AE852" s="1260"/>
      <c r="AF852" s="1260"/>
      <c r="AG852" s="1260">
        <f>AG894</f>
        <v>0</v>
      </c>
      <c r="AH852" s="1260"/>
      <c r="AI852" s="1260"/>
      <c r="AJ852" s="1260">
        <f>AJ894</f>
        <v>0</v>
      </c>
      <c r="AK852" s="1260"/>
      <c r="AL852" s="1260"/>
      <c r="AM852" s="1260">
        <f>AM894</f>
        <v>0</v>
      </c>
      <c r="AN852" s="1260"/>
      <c r="AO852" s="1260"/>
      <c r="AP852" s="1260"/>
      <c r="AQ852" s="1254">
        <f>AQ894</f>
        <v>0</v>
      </c>
      <c r="AR852" s="1254"/>
      <c r="AS852" s="1254"/>
      <c r="AT852" s="1254" t="e">
        <f>SUM(#REF!)</f>
        <v>#REF!</v>
      </c>
      <c r="AV852" s="74" t="str">
        <f t="shared" ref="AV852:AV896" si="597">$D$852</f>
        <v>TILING</v>
      </c>
      <c r="AW852" s="326"/>
      <c r="AX852" s="326"/>
      <c r="AY852" s="326"/>
      <c r="AZ852" s="327"/>
      <c r="BA852" s="28">
        <f>SUM(BA853:BA892)</f>
        <v>0</v>
      </c>
      <c r="BB852" s="28">
        <f>SUM(BB853:BB892)</f>
        <v>0</v>
      </c>
      <c r="BC852" s="28">
        <f>SUM(BC853:BC892)</f>
        <v>0</v>
      </c>
      <c r="BD852" s="28">
        <f>SUM(BD853:BD892)</f>
        <v>0</v>
      </c>
      <c r="BE852" s="28">
        <f>SUM(BE853:BE892)</f>
        <v>0</v>
      </c>
      <c r="BF852" s="28">
        <f t="shared" ref="BF852:BF872" si="598">AQ852</f>
        <v>0</v>
      </c>
      <c r="BG852" s="28">
        <f t="shared" ref="BG852:BG872" si="599">AM852</f>
        <v>0</v>
      </c>
      <c r="BI852" s="66">
        <f>AD852</f>
        <v>0</v>
      </c>
      <c r="BJ852" s="66">
        <f>AM852</f>
        <v>0</v>
      </c>
      <c r="BK852" s="66">
        <f>BJ852+BI852</f>
        <v>0</v>
      </c>
    </row>
    <row r="853" spans="1:63" hidden="1">
      <c r="A853" s="95"/>
      <c r="B853" s="1239"/>
      <c r="C853" s="1240"/>
      <c r="D853" s="1256" t="s">
        <v>105</v>
      </c>
      <c r="E853" s="1256"/>
      <c r="F853" s="1256"/>
      <c r="G853" s="1256"/>
      <c r="H853" s="1256"/>
      <c r="I853" s="1256"/>
      <c r="J853" s="1256"/>
      <c r="K853" s="1256"/>
      <c r="L853" s="1256"/>
      <c r="M853" s="1256"/>
      <c r="N853" s="1256"/>
      <c r="O853" s="1256"/>
      <c r="P853" s="1242"/>
      <c r="Q853" s="1242"/>
      <c r="R853" s="1243"/>
      <c r="S853" s="1242" t="s">
        <v>1</v>
      </c>
      <c r="T853" s="1242" t="s">
        <v>1</v>
      </c>
      <c r="U853" s="1244"/>
      <c r="V853" s="1245"/>
      <c r="W853" s="1245"/>
      <c r="X853" s="1245"/>
      <c r="Y853" s="1245"/>
      <c r="Z853" s="1245"/>
      <c r="AA853" s="1246"/>
      <c r="AB853" s="1247"/>
      <c r="AC853" s="1244"/>
      <c r="AD853" s="1248">
        <f t="shared" ref="AD853:AD872" si="600">((P853*U853)-AM853)</f>
        <v>0</v>
      </c>
      <c r="AE853" s="1248"/>
      <c r="AF853" s="1248"/>
      <c r="AG853" s="1248">
        <f>P853*X853*(1+$Y$85)</f>
        <v>0</v>
      </c>
      <c r="AH853" s="1248"/>
      <c r="AI853" s="1248"/>
      <c r="AJ853" s="1248">
        <f t="shared" ref="AJ853:AJ872" si="601">P853*AA853</f>
        <v>0</v>
      </c>
      <c r="AK853" s="1248"/>
      <c r="AL853" s="1248"/>
      <c r="AM853" s="1249">
        <f t="shared" ref="AM853:AM892" si="602">IF($B853="x",$P853*$U853,0)</f>
        <v>0</v>
      </c>
      <c r="AN853" s="1249"/>
      <c r="AO853" s="1249"/>
      <c r="AP853" s="1249"/>
      <c r="AQ853" s="1250">
        <f t="shared" ref="AQ853:AQ872" si="603">SUM(AD853:AL853)</f>
        <v>0</v>
      </c>
      <c r="AR853" s="1250"/>
      <c r="AS853" s="1250"/>
      <c r="AT853" s="1250">
        <f t="shared" ref="AT853:AT872" si="604">SUM(AD853:AL853)</f>
        <v>0</v>
      </c>
      <c r="AV853" s="74" t="str">
        <f t="shared" si="597"/>
        <v>TILING</v>
      </c>
      <c r="AW853" s="307"/>
      <c r="AX853" s="99"/>
      <c r="AY853" s="99"/>
      <c r="AZ853" s="305"/>
      <c r="BA853" s="28">
        <f t="shared" ref="BA853:BA872" si="605">AD853</f>
        <v>0</v>
      </c>
      <c r="BB853" s="28">
        <f>AG853</f>
        <v>0</v>
      </c>
      <c r="BC853" s="28">
        <f>AJ853</f>
        <v>0</v>
      </c>
      <c r="BD853" s="28">
        <f t="shared" ref="BD853:BD872" si="606">IF(B853="x",1,0)</f>
        <v>0</v>
      </c>
      <c r="BE853" s="28">
        <f>SUM(BA853:BC853)</f>
        <v>0</v>
      </c>
      <c r="BF853" s="28">
        <f t="shared" si="598"/>
        <v>0</v>
      </c>
      <c r="BG853" s="28">
        <f t="shared" si="599"/>
        <v>0</v>
      </c>
      <c r="BI853" s="66">
        <f>AD853</f>
        <v>0</v>
      </c>
      <c r="BJ853" s="66">
        <f t="shared" ref="BJ853:BJ872" si="607">AM853</f>
        <v>0</v>
      </c>
      <c r="BK853" s="66">
        <f>BJ853+BI853</f>
        <v>0</v>
      </c>
    </row>
    <row r="854" spans="1:63" hidden="1">
      <c r="A854" s="95"/>
      <c r="B854" s="1239"/>
      <c r="C854" s="1240"/>
      <c r="D854" s="1255" t="s">
        <v>134</v>
      </c>
      <c r="E854" s="1255"/>
      <c r="F854" s="1255"/>
      <c r="G854" s="1255"/>
      <c r="H854" s="1255"/>
      <c r="I854" s="1255"/>
      <c r="J854" s="1255"/>
      <c r="K854" s="1255"/>
      <c r="L854" s="1255"/>
      <c r="M854" s="1255"/>
      <c r="N854" s="1255"/>
      <c r="O854" s="1255"/>
      <c r="P854" s="1242"/>
      <c r="Q854" s="1242"/>
      <c r="R854" s="1243"/>
      <c r="S854" s="1242"/>
      <c r="T854" s="1242" t="s">
        <v>8</v>
      </c>
      <c r="U854" s="1244"/>
      <c r="V854" s="1245"/>
      <c r="W854" s="1245"/>
      <c r="X854" s="1245"/>
      <c r="Y854" s="1245"/>
      <c r="Z854" s="1245"/>
      <c r="AA854" s="1246"/>
      <c r="AB854" s="1247"/>
      <c r="AC854" s="1244"/>
      <c r="AD854" s="1248">
        <f t="shared" si="600"/>
        <v>0</v>
      </c>
      <c r="AE854" s="1248"/>
      <c r="AF854" s="1248"/>
      <c r="AG854" s="1248">
        <f t="shared" ref="AG854:AG892" si="608">P854*X854*(1+$Y$85)</f>
        <v>0</v>
      </c>
      <c r="AH854" s="1248"/>
      <c r="AI854" s="1248"/>
      <c r="AJ854" s="1248">
        <f t="shared" si="601"/>
        <v>0</v>
      </c>
      <c r="AK854" s="1248"/>
      <c r="AL854" s="1248"/>
      <c r="AM854" s="1249">
        <f t="shared" si="602"/>
        <v>0</v>
      </c>
      <c r="AN854" s="1249"/>
      <c r="AO854" s="1249"/>
      <c r="AP854" s="1249"/>
      <c r="AQ854" s="1250">
        <f t="shared" si="603"/>
        <v>0</v>
      </c>
      <c r="AR854" s="1250"/>
      <c r="AS854" s="1250"/>
      <c r="AT854" s="1250">
        <f t="shared" si="604"/>
        <v>0</v>
      </c>
      <c r="AV854" s="74" t="str">
        <f t="shared" si="597"/>
        <v>TILING</v>
      </c>
      <c r="AW854" s="307"/>
      <c r="AX854" s="99"/>
      <c r="AY854" s="99"/>
      <c r="AZ854" s="305"/>
      <c r="BA854" s="28">
        <f t="shared" si="605"/>
        <v>0</v>
      </c>
      <c r="BB854" s="28">
        <f t="shared" ref="BB854:BB872" si="609">AG854</f>
        <v>0</v>
      </c>
      <c r="BC854" s="28">
        <f t="shared" ref="BC854:BC872" si="610">AJ854</f>
        <v>0</v>
      </c>
      <c r="BD854" s="28">
        <f t="shared" si="606"/>
        <v>0</v>
      </c>
      <c r="BE854" s="28">
        <f t="shared" ref="BE854:BE870" si="611">SUM(BA854:BC854)</f>
        <v>0</v>
      </c>
      <c r="BF854" s="28">
        <f t="shared" si="598"/>
        <v>0</v>
      </c>
      <c r="BG854" s="28">
        <f t="shared" si="599"/>
        <v>0</v>
      </c>
      <c r="BI854" s="66">
        <f t="shared" ref="BI854:BI872" si="612">AD854</f>
        <v>0</v>
      </c>
      <c r="BJ854" s="66">
        <f t="shared" si="607"/>
        <v>0</v>
      </c>
      <c r="BK854" s="66">
        <f t="shared" ref="BK854:BK872" si="613">BJ854+BI854</f>
        <v>0</v>
      </c>
    </row>
    <row r="855" spans="1:63" hidden="1">
      <c r="A855" s="95"/>
      <c r="B855" s="1251"/>
      <c r="C855" s="1251"/>
      <c r="D855" s="1252" t="s">
        <v>107</v>
      </c>
      <c r="E855" s="1252"/>
      <c r="F855" s="1252"/>
      <c r="G855" s="1252"/>
      <c r="H855" s="1252"/>
      <c r="I855" s="1252"/>
      <c r="J855" s="1252"/>
      <c r="K855" s="1252"/>
      <c r="L855" s="1252"/>
      <c r="M855" s="1252"/>
      <c r="N855" s="1252"/>
      <c r="O855" s="1252"/>
      <c r="P855" s="1242"/>
      <c r="Q855" s="1242"/>
      <c r="R855" s="1243"/>
      <c r="S855" s="1242" t="s">
        <v>8</v>
      </c>
      <c r="T855" s="1242" t="s">
        <v>8</v>
      </c>
      <c r="U855" s="1244">
        <v>10</v>
      </c>
      <c r="V855" s="1245"/>
      <c r="W855" s="1245"/>
      <c r="X855" s="1245">
        <v>15</v>
      </c>
      <c r="Y855" s="1245"/>
      <c r="Z855" s="1245">
        <v>10</v>
      </c>
      <c r="AA855" s="1246"/>
      <c r="AB855" s="1247"/>
      <c r="AC855" s="1244"/>
      <c r="AD855" s="1248">
        <f t="shared" si="600"/>
        <v>0</v>
      </c>
      <c r="AE855" s="1248"/>
      <c r="AF855" s="1248"/>
      <c r="AG855" s="1248">
        <f t="shared" si="608"/>
        <v>0</v>
      </c>
      <c r="AH855" s="1248"/>
      <c r="AI855" s="1248"/>
      <c r="AJ855" s="1248">
        <f t="shared" si="601"/>
        <v>0</v>
      </c>
      <c r="AK855" s="1248"/>
      <c r="AL855" s="1248"/>
      <c r="AM855" s="1249">
        <f t="shared" si="602"/>
        <v>0</v>
      </c>
      <c r="AN855" s="1249"/>
      <c r="AO855" s="1249"/>
      <c r="AP855" s="1249"/>
      <c r="AQ855" s="1250">
        <f t="shared" si="603"/>
        <v>0</v>
      </c>
      <c r="AR855" s="1250"/>
      <c r="AS855" s="1250"/>
      <c r="AT855" s="1250">
        <f t="shared" si="604"/>
        <v>0</v>
      </c>
      <c r="AV855" s="74" t="str">
        <f t="shared" si="597"/>
        <v>TILING</v>
      </c>
      <c r="AW855" s="307" t="s">
        <v>36</v>
      </c>
      <c r="AX855" s="99"/>
      <c r="AY855" s="99"/>
      <c r="AZ855" s="305"/>
      <c r="BA855" s="28">
        <f t="shared" si="605"/>
        <v>0</v>
      </c>
      <c r="BB855" s="28">
        <f t="shared" si="609"/>
        <v>0</v>
      </c>
      <c r="BC855" s="28">
        <f t="shared" si="610"/>
        <v>0</v>
      </c>
      <c r="BD855" s="28">
        <f t="shared" si="606"/>
        <v>0</v>
      </c>
      <c r="BE855" s="28">
        <f t="shared" si="611"/>
        <v>0</v>
      </c>
      <c r="BF855" s="28">
        <f t="shared" si="598"/>
        <v>0</v>
      </c>
      <c r="BG855" s="28">
        <f t="shared" si="599"/>
        <v>0</v>
      </c>
      <c r="BI855" s="66">
        <f t="shared" si="612"/>
        <v>0</v>
      </c>
      <c r="BJ855" s="66">
        <f t="shared" si="607"/>
        <v>0</v>
      </c>
      <c r="BK855" s="66">
        <f t="shared" si="613"/>
        <v>0</v>
      </c>
    </row>
    <row r="856" spans="1:63" hidden="1">
      <c r="A856" s="95"/>
      <c r="B856" s="1251"/>
      <c r="C856" s="1251"/>
      <c r="D856" s="1252" t="s">
        <v>234</v>
      </c>
      <c r="E856" s="1252"/>
      <c r="F856" s="1252"/>
      <c r="G856" s="1252"/>
      <c r="H856" s="1252"/>
      <c r="I856" s="1252"/>
      <c r="J856" s="1252"/>
      <c r="K856" s="1252"/>
      <c r="L856" s="1252"/>
      <c r="M856" s="1252"/>
      <c r="N856" s="1252"/>
      <c r="O856" s="1252"/>
      <c r="P856" s="1242"/>
      <c r="Q856" s="1242"/>
      <c r="R856" s="1243"/>
      <c r="S856" s="1242" t="s">
        <v>8</v>
      </c>
      <c r="T856" s="1242" t="s">
        <v>8</v>
      </c>
      <c r="U856" s="1244">
        <v>5</v>
      </c>
      <c r="V856" s="1245"/>
      <c r="W856" s="1245"/>
      <c r="X856" s="1245">
        <v>4</v>
      </c>
      <c r="Y856" s="1245"/>
      <c r="Z856" s="1245">
        <v>6</v>
      </c>
      <c r="AA856" s="1246"/>
      <c r="AB856" s="1247"/>
      <c r="AC856" s="1244"/>
      <c r="AD856" s="1248">
        <f t="shared" si="600"/>
        <v>0</v>
      </c>
      <c r="AE856" s="1248"/>
      <c r="AF856" s="1248"/>
      <c r="AG856" s="1248">
        <f t="shared" si="608"/>
        <v>0</v>
      </c>
      <c r="AH856" s="1248"/>
      <c r="AI856" s="1248"/>
      <c r="AJ856" s="1248">
        <f t="shared" si="601"/>
        <v>0</v>
      </c>
      <c r="AK856" s="1248"/>
      <c r="AL856" s="1248"/>
      <c r="AM856" s="1249">
        <f t="shared" si="602"/>
        <v>0</v>
      </c>
      <c r="AN856" s="1249"/>
      <c r="AO856" s="1249"/>
      <c r="AP856" s="1249"/>
      <c r="AQ856" s="1250">
        <f t="shared" si="603"/>
        <v>0</v>
      </c>
      <c r="AR856" s="1250"/>
      <c r="AS856" s="1250"/>
      <c r="AT856" s="1250">
        <f t="shared" si="604"/>
        <v>0</v>
      </c>
      <c r="AV856" s="74" t="str">
        <f t="shared" si="597"/>
        <v>TILING</v>
      </c>
      <c r="AW856" s="307" t="s">
        <v>36</v>
      </c>
      <c r="AX856" s="99"/>
      <c r="AY856" s="99"/>
      <c r="AZ856" s="305"/>
      <c r="BA856" s="28">
        <f t="shared" si="605"/>
        <v>0</v>
      </c>
      <c r="BB856" s="28">
        <f t="shared" si="609"/>
        <v>0</v>
      </c>
      <c r="BC856" s="28">
        <f t="shared" si="610"/>
        <v>0</v>
      </c>
      <c r="BD856" s="28">
        <f t="shared" si="606"/>
        <v>0</v>
      </c>
      <c r="BE856" s="28">
        <f t="shared" si="611"/>
        <v>0</v>
      </c>
      <c r="BF856" s="28">
        <f t="shared" si="598"/>
        <v>0</v>
      </c>
      <c r="BG856" s="28">
        <f t="shared" si="599"/>
        <v>0</v>
      </c>
      <c r="BI856" s="66">
        <f t="shared" si="612"/>
        <v>0</v>
      </c>
      <c r="BJ856" s="66">
        <f t="shared" si="607"/>
        <v>0</v>
      </c>
      <c r="BK856" s="66">
        <f t="shared" si="613"/>
        <v>0</v>
      </c>
    </row>
    <row r="857" spans="1:63" hidden="1">
      <c r="A857" s="95"/>
      <c r="B857" s="1239"/>
      <c r="C857" s="1240"/>
      <c r="D857" s="1252"/>
      <c r="E857" s="1252"/>
      <c r="F857" s="1252"/>
      <c r="G857" s="1252"/>
      <c r="H857" s="1252"/>
      <c r="I857" s="1252"/>
      <c r="J857" s="1252"/>
      <c r="K857" s="1252"/>
      <c r="L857" s="1252"/>
      <c r="M857" s="1252"/>
      <c r="N857" s="1252"/>
      <c r="O857" s="1252"/>
      <c r="P857" s="1242"/>
      <c r="Q857" s="1242"/>
      <c r="R857" s="1243"/>
      <c r="S857" s="1242"/>
      <c r="T857" s="1242"/>
      <c r="U857" s="1244"/>
      <c r="V857" s="1245"/>
      <c r="W857" s="1245"/>
      <c r="X857" s="1245"/>
      <c r="Y857" s="1245"/>
      <c r="Z857" s="1245"/>
      <c r="AA857" s="1246"/>
      <c r="AB857" s="1247"/>
      <c r="AC857" s="1244"/>
      <c r="AD857" s="1248">
        <f t="shared" si="600"/>
        <v>0</v>
      </c>
      <c r="AE857" s="1248"/>
      <c r="AF857" s="1248"/>
      <c r="AG857" s="1248">
        <f t="shared" si="608"/>
        <v>0</v>
      </c>
      <c r="AH857" s="1248"/>
      <c r="AI857" s="1248"/>
      <c r="AJ857" s="1248">
        <f t="shared" si="601"/>
        <v>0</v>
      </c>
      <c r="AK857" s="1248"/>
      <c r="AL857" s="1248"/>
      <c r="AM857" s="1249">
        <f t="shared" si="602"/>
        <v>0</v>
      </c>
      <c r="AN857" s="1249"/>
      <c r="AO857" s="1249"/>
      <c r="AP857" s="1249"/>
      <c r="AQ857" s="1250">
        <f t="shared" si="603"/>
        <v>0</v>
      </c>
      <c r="AR857" s="1250"/>
      <c r="AS857" s="1250"/>
      <c r="AT857" s="1250">
        <f t="shared" si="604"/>
        <v>0</v>
      </c>
      <c r="AV857" s="74" t="str">
        <f t="shared" si="597"/>
        <v>TILING</v>
      </c>
      <c r="AW857" s="307" t="s">
        <v>36</v>
      </c>
      <c r="AX857" s="99"/>
      <c r="AY857" s="99"/>
      <c r="AZ857" s="305"/>
      <c r="BA857" s="28">
        <f t="shared" si="605"/>
        <v>0</v>
      </c>
      <c r="BB857" s="28">
        <f t="shared" si="609"/>
        <v>0</v>
      </c>
      <c r="BC857" s="28">
        <f t="shared" si="610"/>
        <v>0</v>
      </c>
      <c r="BD857" s="28">
        <f t="shared" si="606"/>
        <v>0</v>
      </c>
      <c r="BE857" s="28">
        <f t="shared" si="611"/>
        <v>0</v>
      </c>
      <c r="BF857" s="28">
        <f t="shared" si="598"/>
        <v>0</v>
      </c>
      <c r="BG857" s="28">
        <f t="shared" si="599"/>
        <v>0</v>
      </c>
      <c r="BI857" s="66">
        <f t="shared" si="612"/>
        <v>0</v>
      </c>
      <c r="BJ857" s="66">
        <f t="shared" si="607"/>
        <v>0</v>
      </c>
      <c r="BK857" s="66">
        <f t="shared" si="613"/>
        <v>0</v>
      </c>
    </row>
    <row r="858" spans="1:63" hidden="1">
      <c r="A858" s="95"/>
      <c r="B858" s="1239"/>
      <c r="C858" s="1240"/>
      <c r="D858" s="1256"/>
      <c r="E858" s="1256"/>
      <c r="F858" s="1256"/>
      <c r="G858" s="1256"/>
      <c r="H858" s="1256"/>
      <c r="I858" s="1256"/>
      <c r="J858" s="1256"/>
      <c r="K858" s="1256"/>
      <c r="L858" s="1256"/>
      <c r="M858" s="1256"/>
      <c r="N858" s="1256"/>
      <c r="O858" s="1256"/>
      <c r="P858" s="1242"/>
      <c r="Q858" s="1242"/>
      <c r="R858" s="1243"/>
      <c r="S858" s="1242"/>
      <c r="T858" s="1242"/>
      <c r="U858" s="1244"/>
      <c r="V858" s="1245"/>
      <c r="W858" s="1245"/>
      <c r="X858" s="1245"/>
      <c r="Y858" s="1245"/>
      <c r="Z858" s="1245"/>
      <c r="AA858" s="1246"/>
      <c r="AB858" s="1247"/>
      <c r="AC858" s="1244"/>
      <c r="AD858" s="1248">
        <f t="shared" si="600"/>
        <v>0</v>
      </c>
      <c r="AE858" s="1248"/>
      <c r="AF858" s="1248"/>
      <c r="AG858" s="1248">
        <f t="shared" si="608"/>
        <v>0</v>
      </c>
      <c r="AH858" s="1248"/>
      <c r="AI858" s="1248"/>
      <c r="AJ858" s="1248">
        <f t="shared" si="601"/>
        <v>0</v>
      </c>
      <c r="AK858" s="1248"/>
      <c r="AL858" s="1248"/>
      <c r="AM858" s="1249">
        <f t="shared" si="602"/>
        <v>0</v>
      </c>
      <c r="AN858" s="1249"/>
      <c r="AO858" s="1249"/>
      <c r="AP858" s="1249"/>
      <c r="AQ858" s="1250">
        <f t="shared" si="603"/>
        <v>0</v>
      </c>
      <c r="AR858" s="1250"/>
      <c r="AS858" s="1250"/>
      <c r="AT858" s="1250">
        <f t="shared" si="604"/>
        <v>0</v>
      </c>
      <c r="AV858" s="74" t="str">
        <f t="shared" si="597"/>
        <v>TILING</v>
      </c>
      <c r="AW858" s="307" t="s">
        <v>36</v>
      </c>
      <c r="AX858" s="99"/>
      <c r="AY858" s="99"/>
      <c r="AZ858" s="305"/>
      <c r="BA858" s="28">
        <f t="shared" si="605"/>
        <v>0</v>
      </c>
      <c r="BB858" s="28">
        <f t="shared" si="609"/>
        <v>0</v>
      </c>
      <c r="BC858" s="28">
        <f t="shared" si="610"/>
        <v>0</v>
      </c>
      <c r="BD858" s="28">
        <f t="shared" si="606"/>
        <v>0</v>
      </c>
      <c r="BE858" s="28">
        <f t="shared" si="611"/>
        <v>0</v>
      </c>
      <c r="BF858" s="28">
        <f t="shared" si="598"/>
        <v>0</v>
      </c>
      <c r="BG858" s="28">
        <f t="shared" si="599"/>
        <v>0</v>
      </c>
      <c r="BI858" s="66">
        <f t="shared" si="612"/>
        <v>0</v>
      </c>
      <c r="BJ858" s="66">
        <f t="shared" si="607"/>
        <v>0</v>
      </c>
      <c r="BK858" s="66">
        <f t="shared" si="613"/>
        <v>0</v>
      </c>
    </row>
    <row r="859" spans="1:63" hidden="1">
      <c r="A859" s="95"/>
      <c r="B859" s="1239"/>
      <c r="C859" s="1240"/>
      <c r="D859" s="1255" t="s">
        <v>37</v>
      </c>
      <c r="E859" s="1255"/>
      <c r="F859" s="1255"/>
      <c r="G859" s="1255"/>
      <c r="H859" s="1255"/>
      <c r="I859" s="1255"/>
      <c r="J859" s="1255"/>
      <c r="K859" s="1255"/>
      <c r="L859" s="1255"/>
      <c r="M859" s="1255"/>
      <c r="N859" s="1255"/>
      <c r="O859" s="1255"/>
      <c r="P859" s="1242"/>
      <c r="Q859" s="1242"/>
      <c r="R859" s="1243"/>
      <c r="S859" s="1242"/>
      <c r="T859" s="1242" t="s">
        <v>8</v>
      </c>
      <c r="U859" s="1244"/>
      <c r="V859" s="1245"/>
      <c r="W859" s="1245"/>
      <c r="X859" s="1245"/>
      <c r="Y859" s="1245"/>
      <c r="Z859" s="1245"/>
      <c r="AA859" s="1246"/>
      <c r="AB859" s="1247"/>
      <c r="AC859" s="1244"/>
      <c r="AD859" s="1248">
        <f t="shared" si="600"/>
        <v>0</v>
      </c>
      <c r="AE859" s="1248"/>
      <c r="AF859" s="1248"/>
      <c r="AG859" s="1248">
        <f t="shared" si="608"/>
        <v>0</v>
      </c>
      <c r="AH859" s="1248"/>
      <c r="AI859" s="1248"/>
      <c r="AJ859" s="1248">
        <f t="shared" si="601"/>
        <v>0</v>
      </c>
      <c r="AK859" s="1248"/>
      <c r="AL859" s="1248"/>
      <c r="AM859" s="1249">
        <f t="shared" si="602"/>
        <v>0</v>
      </c>
      <c r="AN859" s="1249"/>
      <c r="AO859" s="1249"/>
      <c r="AP859" s="1249"/>
      <c r="AQ859" s="1250">
        <f t="shared" si="603"/>
        <v>0</v>
      </c>
      <c r="AR859" s="1250"/>
      <c r="AS859" s="1250"/>
      <c r="AT859" s="1250">
        <f t="shared" si="604"/>
        <v>0</v>
      </c>
      <c r="AV859" s="74" t="str">
        <f t="shared" si="597"/>
        <v>TILING</v>
      </c>
      <c r="AW859" s="307"/>
      <c r="AX859" s="99"/>
      <c r="AY859" s="99"/>
      <c r="AZ859" s="305"/>
      <c r="BA859" s="28">
        <f t="shared" si="605"/>
        <v>0</v>
      </c>
      <c r="BB859" s="28">
        <f t="shared" si="609"/>
        <v>0</v>
      </c>
      <c r="BC859" s="28">
        <f t="shared" si="610"/>
        <v>0</v>
      </c>
      <c r="BD859" s="28">
        <f t="shared" si="606"/>
        <v>0</v>
      </c>
      <c r="BE859" s="28">
        <f t="shared" si="611"/>
        <v>0</v>
      </c>
      <c r="BF859" s="28">
        <f t="shared" si="598"/>
        <v>0</v>
      </c>
      <c r="BG859" s="28">
        <f t="shared" si="599"/>
        <v>0</v>
      </c>
      <c r="BI859" s="66">
        <f t="shared" si="612"/>
        <v>0</v>
      </c>
      <c r="BJ859" s="66">
        <f t="shared" si="607"/>
        <v>0</v>
      </c>
      <c r="BK859" s="66">
        <f t="shared" si="613"/>
        <v>0</v>
      </c>
    </row>
    <row r="860" spans="1:63" hidden="1">
      <c r="A860" s="95"/>
      <c r="B860" s="1239"/>
      <c r="C860" s="1240"/>
      <c r="D860" s="1252" t="s">
        <v>106</v>
      </c>
      <c r="E860" s="1252"/>
      <c r="F860" s="1252"/>
      <c r="G860" s="1252"/>
      <c r="H860" s="1252"/>
      <c r="I860" s="1252"/>
      <c r="J860" s="1252"/>
      <c r="K860" s="1252"/>
      <c r="L860" s="1252"/>
      <c r="M860" s="1252"/>
      <c r="N860" s="1252"/>
      <c r="O860" s="1252"/>
      <c r="P860" s="1242"/>
      <c r="Q860" s="1242"/>
      <c r="R860" s="1243"/>
      <c r="S860" s="1242" t="s">
        <v>8</v>
      </c>
      <c r="T860" s="1242" t="s">
        <v>8</v>
      </c>
      <c r="U860" s="1244">
        <v>5</v>
      </c>
      <c r="V860" s="1245"/>
      <c r="W860" s="1245"/>
      <c r="X860" s="1245">
        <v>6</v>
      </c>
      <c r="Y860" s="1245"/>
      <c r="Z860" s="1245">
        <v>4</v>
      </c>
      <c r="AA860" s="1246"/>
      <c r="AB860" s="1247"/>
      <c r="AC860" s="1244"/>
      <c r="AD860" s="1248">
        <f t="shared" si="600"/>
        <v>0</v>
      </c>
      <c r="AE860" s="1248"/>
      <c r="AF860" s="1248"/>
      <c r="AG860" s="1248">
        <f t="shared" si="608"/>
        <v>0</v>
      </c>
      <c r="AH860" s="1248"/>
      <c r="AI860" s="1248"/>
      <c r="AJ860" s="1248">
        <f t="shared" si="601"/>
        <v>0</v>
      </c>
      <c r="AK860" s="1248"/>
      <c r="AL860" s="1248"/>
      <c r="AM860" s="1249">
        <f t="shared" si="602"/>
        <v>0</v>
      </c>
      <c r="AN860" s="1249"/>
      <c r="AO860" s="1249"/>
      <c r="AP860" s="1249"/>
      <c r="AQ860" s="1250">
        <f t="shared" si="603"/>
        <v>0</v>
      </c>
      <c r="AR860" s="1250"/>
      <c r="AS860" s="1250"/>
      <c r="AT860" s="1250">
        <f t="shared" si="604"/>
        <v>0</v>
      </c>
      <c r="AV860" s="74" t="str">
        <f t="shared" si="597"/>
        <v>TILING</v>
      </c>
      <c r="AW860" s="307" t="s">
        <v>37</v>
      </c>
      <c r="AX860" s="99"/>
      <c r="AY860" s="99"/>
      <c r="AZ860" s="305"/>
      <c r="BA860" s="28">
        <f t="shared" si="605"/>
        <v>0</v>
      </c>
      <c r="BB860" s="28">
        <f t="shared" si="609"/>
        <v>0</v>
      </c>
      <c r="BC860" s="28">
        <f t="shared" si="610"/>
        <v>0</v>
      </c>
      <c r="BD860" s="28">
        <f t="shared" si="606"/>
        <v>0</v>
      </c>
      <c r="BE860" s="28">
        <f t="shared" si="611"/>
        <v>0</v>
      </c>
      <c r="BF860" s="28">
        <f t="shared" si="598"/>
        <v>0</v>
      </c>
      <c r="BG860" s="28">
        <f t="shared" si="599"/>
        <v>0</v>
      </c>
      <c r="BI860" s="66">
        <f t="shared" si="612"/>
        <v>0</v>
      </c>
      <c r="BJ860" s="66">
        <f t="shared" si="607"/>
        <v>0</v>
      </c>
      <c r="BK860" s="66">
        <f t="shared" si="613"/>
        <v>0</v>
      </c>
    </row>
    <row r="861" spans="1:63" hidden="1">
      <c r="A861" s="95"/>
      <c r="B861" s="1239"/>
      <c r="C861" s="1240"/>
      <c r="D861" s="1252" t="s">
        <v>162</v>
      </c>
      <c r="E861" s="1252"/>
      <c r="F861" s="1252"/>
      <c r="G861" s="1252"/>
      <c r="H861" s="1252"/>
      <c r="I861" s="1252"/>
      <c r="J861" s="1252"/>
      <c r="K861" s="1252"/>
      <c r="L861" s="1252"/>
      <c r="M861" s="1252"/>
      <c r="N861" s="1252"/>
      <c r="O861" s="1252"/>
      <c r="P861" s="1242"/>
      <c r="Q861" s="1242"/>
      <c r="R861" s="1243"/>
      <c r="S861" s="1242" t="s">
        <v>8</v>
      </c>
      <c r="T861" s="1242" t="s">
        <v>8</v>
      </c>
      <c r="U861" s="1244">
        <v>5</v>
      </c>
      <c r="V861" s="1245"/>
      <c r="W861" s="1245"/>
      <c r="X861" s="1245">
        <v>15</v>
      </c>
      <c r="Y861" s="1245"/>
      <c r="Z861" s="1245">
        <v>12</v>
      </c>
      <c r="AA861" s="1246"/>
      <c r="AB861" s="1247"/>
      <c r="AC861" s="1244"/>
      <c r="AD861" s="1248">
        <f t="shared" si="600"/>
        <v>0</v>
      </c>
      <c r="AE861" s="1248"/>
      <c r="AF861" s="1248"/>
      <c r="AG861" s="1248">
        <f t="shared" si="608"/>
        <v>0</v>
      </c>
      <c r="AH861" s="1248"/>
      <c r="AI861" s="1248"/>
      <c r="AJ861" s="1248">
        <f t="shared" si="601"/>
        <v>0</v>
      </c>
      <c r="AK861" s="1248"/>
      <c r="AL861" s="1248"/>
      <c r="AM861" s="1249">
        <f t="shared" si="602"/>
        <v>0</v>
      </c>
      <c r="AN861" s="1249"/>
      <c r="AO861" s="1249"/>
      <c r="AP861" s="1249"/>
      <c r="AQ861" s="1250">
        <f t="shared" si="603"/>
        <v>0</v>
      </c>
      <c r="AR861" s="1250"/>
      <c r="AS861" s="1250"/>
      <c r="AT861" s="1250">
        <f t="shared" si="604"/>
        <v>0</v>
      </c>
      <c r="AV861" s="74" t="str">
        <f t="shared" si="597"/>
        <v>TILING</v>
      </c>
      <c r="AW861" s="307" t="s">
        <v>37</v>
      </c>
      <c r="AX861" s="99"/>
      <c r="AY861" s="99"/>
      <c r="AZ861" s="305"/>
      <c r="BA861" s="28">
        <f t="shared" si="605"/>
        <v>0</v>
      </c>
      <c r="BB861" s="28">
        <f t="shared" si="609"/>
        <v>0</v>
      </c>
      <c r="BC861" s="28">
        <f t="shared" si="610"/>
        <v>0</v>
      </c>
      <c r="BD861" s="28">
        <f t="shared" si="606"/>
        <v>0</v>
      </c>
      <c r="BE861" s="28">
        <f t="shared" si="611"/>
        <v>0</v>
      </c>
      <c r="BF861" s="28">
        <f t="shared" si="598"/>
        <v>0</v>
      </c>
      <c r="BG861" s="28">
        <f t="shared" si="599"/>
        <v>0</v>
      </c>
      <c r="BI861" s="66">
        <f t="shared" si="612"/>
        <v>0</v>
      </c>
      <c r="BJ861" s="66">
        <f t="shared" si="607"/>
        <v>0</v>
      </c>
      <c r="BK861" s="66">
        <f t="shared" si="613"/>
        <v>0</v>
      </c>
    </row>
    <row r="862" spans="1:63" hidden="1">
      <c r="A862" s="95"/>
      <c r="B862" s="1251"/>
      <c r="C862" s="1251"/>
      <c r="D862" s="1252" t="s">
        <v>273</v>
      </c>
      <c r="E862" s="1252"/>
      <c r="F862" s="1252"/>
      <c r="G862" s="1252"/>
      <c r="H862" s="1252"/>
      <c r="I862" s="1252"/>
      <c r="J862" s="1252"/>
      <c r="K862" s="1252"/>
      <c r="L862" s="1252"/>
      <c r="M862" s="1252"/>
      <c r="N862" s="1252"/>
      <c r="O862" s="1252"/>
      <c r="P862" s="1242"/>
      <c r="Q862" s="1242"/>
      <c r="R862" s="1243"/>
      <c r="S862" s="1242" t="s">
        <v>8</v>
      </c>
      <c r="T862" s="1242" t="s">
        <v>8</v>
      </c>
      <c r="U862" s="1244">
        <v>5</v>
      </c>
      <c r="V862" s="1245"/>
      <c r="W862" s="1245"/>
      <c r="X862" s="1245">
        <v>5</v>
      </c>
      <c r="Y862" s="1245"/>
      <c r="Z862" s="1245">
        <v>5</v>
      </c>
      <c r="AA862" s="1246"/>
      <c r="AB862" s="1247"/>
      <c r="AC862" s="1244"/>
      <c r="AD862" s="1248">
        <f t="shared" si="600"/>
        <v>0</v>
      </c>
      <c r="AE862" s="1248"/>
      <c r="AF862" s="1248"/>
      <c r="AG862" s="1248">
        <f t="shared" si="608"/>
        <v>0</v>
      </c>
      <c r="AH862" s="1248"/>
      <c r="AI862" s="1248"/>
      <c r="AJ862" s="1248">
        <f t="shared" si="601"/>
        <v>0</v>
      </c>
      <c r="AK862" s="1248"/>
      <c r="AL862" s="1248"/>
      <c r="AM862" s="1249">
        <f t="shared" si="602"/>
        <v>0</v>
      </c>
      <c r="AN862" s="1249"/>
      <c r="AO862" s="1249"/>
      <c r="AP862" s="1249"/>
      <c r="AQ862" s="1250">
        <f t="shared" si="603"/>
        <v>0</v>
      </c>
      <c r="AR862" s="1250"/>
      <c r="AS862" s="1250"/>
      <c r="AT862" s="1250">
        <f t="shared" si="604"/>
        <v>0</v>
      </c>
      <c r="AV862" s="74" t="str">
        <f t="shared" si="597"/>
        <v>TILING</v>
      </c>
      <c r="AW862" s="307" t="s">
        <v>37</v>
      </c>
      <c r="AX862" s="99"/>
      <c r="AY862" s="99"/>
      <c r="AZ862" s="305"/>
      <c r="BA862" s="28">
        <f t="shared" si="605"/>
        <v>0</v>
      </c>
      <c r="BB862" s="28">
        <f t="shared" si="609"/>
        <v>0</v>
      </c>
      <c r="BC862" s="28">
        <f t="shared" si="610"/>
        <v>0</v>
      </c>
      <c r="BD862" s="28">
        <f t="shared" si="606"/>
        <v>0</v>
      </c>
      <c r="BE862" s="28">
        <f t="shared" si="611"/>
        <v>0</v>
      </c>
      <c r="BF862" s="28">
        <f t="shared" si="598"/>
        <v>0</v>
      </c>
      <c r="BG862" s="28">
        <f t="shared" si="599"/>
        <v>0</v>
      </c>
      <c r="BI862" s="66">
        <f t="shared" si="612"/>
        <v>0</v>
      </c>
      <c r="BJ862" s="66">
        <f t="shared" si="607"/>
        <v>0</v>
      </c>
      <c r="BK862" s="66">
        <f t="shared" si="613"/>
        <v>0</v>
      </c>
    </row>
    <row r="863" spans="1:63" hidden="1">
      <c r="A863" s="95"/>
      <c r="B863" s="1251"/>
      <c r="C863" s="1251"/>
      <c r="D863" s="1252"/>
      <c r="E863" s="1252"/>
      <c r="F863" s="1252"/>
      <c r="G863" s="1252"/>
      <c r="H863" s="1252"/>
      <c r="I863" s="1252"/>
      <c r="J863" s="1252"/>
      <c r="K863" s="1252"/>
      <c r="L863" s="1252"/>
      <c r="M863" s="1252"/>
      <c r="N863" s="1252"/>
      <c r="O863" s="1252"/>
      <c r="P863" s="1242"/>
      <c r="Q863" s="1242"/>
      <c r="R863" s="1243"/>
      <c r="S863" s="1242"/>
      <c r="T863" s="1242"/>
      <c r="U863" s="1244"/>
      <c r="V863" s="1245"/>
      <c r="W863" s="1245"/>
      <c r="X863" s="1245"/>
      <c r="Y863" s="1245"/>
      <c r="Z863" s="1245"/>
      <c r="AA863" s="1246"/>
      <c r="AB863" s="1247"/>
      <c r="AC863" s="1244"/>
      <c r="AD863" s="1248">
        <f t="shared" si="600"/>
        <v>0</v>
      </c>
      <c r="AE863" s="1248"/>
      <c r="AF863" s="1248"/>
      <c r="AG863" s="1248">
        <f t="shared" si="608"/>
        <v>0</v>
      </c>
      <c r="AH863" s="1248"/>
      <c r="AI863" s="1248"/>
      <c r="AJ863" s="1248">
        <f t="shared" si="601"/>
        <v>0</v>
      </c>
      <c r="AK863" s="1248"/>
      <c r="AL863" s="1248"/>
      <c r="AM863" s="1249">
        <f t="shared" si="602"/>
        <v>0</v>
      </c>
      <c r="AN863" s="1249"/>
      <c r="AO863" s="1249"/>
      <c r="AP863" s="1249"/>
      <c r="AQ863" s="1250">
        <f t="shared" si="603"/>
        <v>0</v>
      </c>
      <c r="AR863" s="1250"/>
      <c r="AS863" s="1250"/>
      <c r="AT863" s="1250">
        <f t="shared" si="604"/>
        <v>0</v>
      </c>
      <c r="AV863" s="74" t="str">
        <f t="shared" si="597"/>
        <v>TILING</v>
      </c>
      <c r="AW863" s="307"/>
      <c r="AX863" s="99"/>
      <c r="AY863" s="99"/>
      <c r="AZ863" s="305"/>
      <c r="BA863" s="28">
        <f t="shared" si="605"/>
        <v>0</v>
      </c>
      <c r="BB863" s="28">
        <f t="shared" si="609"/>
        <v>0</v>
      </c>
      <c r="BC863" s="28">
        <f t="shared" si="610"/>
        <v>0</v>
      </c>
      <c r="BD863" s="28">
        <f t="shared" si="606"/>
        <v>0</v>
      </c>
      <c r="BE863" s="28">
        <f t="shared" si="611"/>
        <v>0</v>
      </c>
      <c r="BF863" s="28">
        <f t="shared" si="598"/>
        <v>0</v>
      </c>
      <c r="BG863" s="28">
        <f t="shared" si="599"/>
        <v>0</v>
      </c>
      <c r="BI863" s="66">
        <f t="shared" si="612"/>
        <v>0</v>
      </c>
      <c r="BJ863" s="66">
        <f t="shared" si="607"/>
        <v>0</v>
      </c>
      <c r="BK863" s="66">
        <f t="shared" si="613"/>
        <v>0</v>
      </c>
    </row>
    <row r="864" spans="1:63" hidden="1">
      <c r="A864" s="95"/>
      <c r="B864" s="1239"/>
      <c r="C864" s="1240"/>
      <c r="D864" s="1252"/>
      <c r="E864" s="1252"/>
      <c r="F864" s="1252"/>
      <c r="G864" s="1252"/>
      <c r="H864" s="1252"/>
      <c r="I864" s="1252"/>
      <c r="J864" s="1252"/>
      <c r="K864" s="1252"/>
      <c r="L864" s="1252"/>
      <c r="M864" s="1252"/>
      <c r="N864" s="1252"/>
      <c r="O864" s="1252"/>
      <c r="P864" s="1242"/>
      <c r="Q864" s="1242"/>
      <c r="R864" s="1243"/>
      <c r="S864" s="1242"/>
      <c r="T864" s="1242"/>
      <c r="U864" s="1244"/>
      <c r="V864" s="1245"/>
      <c r="W864" s="1245"/>
      <c r="X864" s="1245"/>
      <c r="Y864" s="1245"/>
      <c r="Z864" s="1245"/>
      <c r="AA864" s="1246"/>
      <c r="AB864" s="1247"/>
      <c r="AC864" s="1244"/>
      <c r="AD864" s="1248">
        <f t="shared" si="600"/>
        <v>0</v>
      </c>
      <c r="AE864" s="1248"/>
      <c r="AF864" s="1248"/>
      <c r="AG864" s="1248">
        <f t="shared" si="608"/>
        <v>0</v>
      </c>
      <c r="AH864" s="1248"/>
      <c r="AI864" s="1248"/>
      <c r="AJ864" s="1248">
        <f t="shared" si="601"/>
        <v>0</v>
      </c>
      <c r="AK864" s="1248"/>
      <c r="AL864" s="1248"/>
      <c r="AM864" s="1249">
        <f t="shared" si="602"/>
        <v>0</v>
      </c>
      <c r="AN864" s="1249"/>
      <c r="AO864" s="1249"/>
      <c r="AP864" s="1249"/>
      <c r="AQ864" s="1250">
        <f t="shared" si="603"/>
        <v>0</v>
      </c>
      <c r="AR864" s="1250"/>
      <c r="AS864" s="1250"/>
      <c r="AT864" s="1250">
        <f t="shared" si="604"/>
        <v>0</v>
      </c>
      <c r="AV864" s="74" t="str">
        <f t="shared" si="597"/>
        <v>TILING</v>
      </c>
      <c r="AW864" s="307"/>
      <c r="AX864" s="99"/>
      <c r="AY864" s="99"/>
      <c r="AZ864" s="305"/>
      <c r="BA864" s="28">
        <f t="shared" si="605"/>
        <v>0</v>
      </c>
      <c r="BB864" s="28">
        <f t="shared" si="609"/>
        <v>0</v>
      </c>
      <c r="BC864" s="28">
        <f t="shared" si="610"/>
        <v>0</v>
      </c>
      <c r="BD864" s="28">
        <f t="shared" si="606"/>
        <v>0</v>
      </c>
      <c r="BE864" s="28">
        <f t="shared" si="611"/>
        <v>0</v>
      </c>
      <c r="BF864" s="28">
        <f t="shared" si="598"/>
        <v>0</v>
      </c>
      <c r="BG864" s="28">
        <f t="shared" si="599"/>
        <v>0</v>
      </c>
      <c r="BI864" s="66">
        <f t="shared" si="612"/>
        <v>0</v>
      </c>
      <c r="BJ864" s="66">
        <f t="shared" si="607"/>
        <v>0</v>
      </c>
      <c r="BK864" s="66">
        <f t="shared" si="613"/>
        <v>0</v>
      </c>
    </row>
    <row r="865" spans="1:63" hidden="1">
      <c r="A865" s="95"/>
      <c r="B865" s="1239"/>
      <c r="C865" s="1240"/>
      <c r="D865" s="1255" t="s">
        <v>163</v>
      </c>
      <c r="E865" s="1255"/>
      <c r="F865" s="1255"/>
      <c r="G865" s="1255"/>
      <c r="H865" s="1255"/>
      <c r="I865" s="1255"/>
      <c r="J865" s="1255"/>
      <c r="K865" s="1255"/>
      <c r="L865" s="1255"/>
      <c r="M865" s="1255"/>
      <c r="N865" s="1255"/>
      <c r="O865" s="1255"/>
      <c r="P865" s="1242"/>
      <c r="Q865" s="1242"/>
      <c r="R865" s="1243"/>
      <c r="S865" s="1242"/>
      <c r="T865" s="1242" t="s">
        <v>8</v>
      </c>
      <c r="U865" s="1244"/>
      <c r="V865" s="1245"/>
      <c r="W865" s="1245"/>
      <c r="X865" s="1245"/>
      <c r="Y865" s="1245"/>
      <c r="Z865" s="1245"/>
      <c r="AA865" s="1246"/>
      <c r="AB865" s="1247"/>
      <c r="AC865" s="1244"/>
      <c r="AD865" s="1248">
        <f t="shared" si="600"/>
        <v>0</v>
      </c>
      <c r="AE865" s="1248"/>
      <c r="AF865" s="1248"/>
      <c r="AG865" s="1248">
        <f t="shared" si="608"/>
        <v>0</v>
      </c>
      <c r="AH865" s="1248"/>
      <c r="AI865" s="1248"/>
      <c r="AJ865" s="1248">
        <f t="shared" si="601"/>
        <v>0</v>
      </c>
      <c r="AK865" s="1248"/>
      <c r="AL865" s="1248"/>
      <c r="AM865" s="1249">
        <f t="shared" si="602"/>
        <v>0</v>
      </c>
      <c r="AN865" s="1249"/>
      <c r="AO865" s="1249"/>
      <c r="AP865" s="1249"/>
      <c r="AQ865" s="1250">
        <f t="shared" si="603"/>
        <v>0</v>
      </c>
      <c r="AR865" s="1250"/>
      <c r="AS865" s="1250"/>
      <c r="AT865" s="1250">
        <f t="shared" si="604"/>
        <v>0</v>
      </c>
      <c r="AV865" s="74" t="str">
        <f t="shared" si="597"/>
        <v>TILING</v>
      </c>
      <c r="AW865" s="307"/>
      <c r="AX865" s="99"/>
      <c r="AY865" s="99"/>
      <c r="AZ865" s="305"/>
      <c r="BA865" s="28">
        <f t="shared" si="605"/>
        <v>0</v>
      </c>
      <c r="BB865" s="28">
        <f t="shared" si="609"/>
        <v>0</v>
      </c>
      <c r="BC865" s="28">
        <f t="shared" si="610"/>
        <v>0</v>
      </c>
      <c r="BD865" s="28">
        <f t="shared" si="606"/>
        <v>0</v>
      </c>
      <c r="BE865" s="28">
        <f t="shared" si="611"/>
        <v>0</v>
      </c>
      <c r="BF865" s="28">
        <f t="shared" si="598"/>
        <v>0</v>
      </c>
      <c r="BG865" s="28">
        <f t="shared" si="599"/>
        <v>0</v>
      </c>
      <c r="BI865" s="66">
        <f t="shared" si="612"/>
        <v>0</v>
      </c>
      <c r="BJ865" s="66">
        <f t="shared" si="607"/>
        <v>0</v>
      </c>
      <c r="BK865" s="66">
        <f t="shared" si="613"/>
        <v>0</v>
      </c>
    </row>
    <row r="866" spans="1:63" hidden="1">
      <c r="A866" s="95"/>
      <c r="B866" s="1239"/>
      <c r="C866" s="1240"/>
      <c r="D866" s="1252" t="s">
        <v>274</v>
      </c>
      <c r="E866" s="1252"/>
      <c r="F866" s="1252"/>
      <c r="G866" s="1252"/>
      <c r="H866" s="1252"/>
      <c r="I866" s="1252"/>
      <c r="J866" s="1252"/>
      <c r="K866" s="1252"/>
      <c r="L866" s="1252"/>
      <c r="M866" s="1252"/>
      <c r="N866" s="1252"/>
      <c r="O866" s="1252"/>
      <c r="P866" s="1242"/>
      <c r="Q866" s="1242"/>
      <c r="R866" s="1243"/>
      <c r="S866" s="1242" t="s">
        <v>8</v>
      </c>
      <c r="T866" s="1242" t="s">
        <v>8</v>
      </c>
      <c r="U866" s="1244">
        <v>5</v>
      </c>
      <c r="V866" s="1245"/>
      <c r="W866" s="1245"/>
      <c r="X866" s="1245">
        <v>4</v>
      </c>
      <c r="Y866" s="1245"/>
      <c r="Z866" s="1245">
        <v>4</v>
      </c>
      <c r="AA866" s="1246"/>
      <c r="AB866" s="1247"/>
      <c r="AC866" s="1244"/>
      <c r="AD866" s="1248">
        <f t="shared" si="600"/>
        <v>0</v>
      </c>
      <c r="AE866" s="1248"/>
      <c r="AF866" s="1248"/>
      <c r="AG866" s="1248">
        <f t="shared" si="608"/>
        <v>0</v>
      </c>
      <c r="AH866" s="1248"/>
      <c r="AI866" s="1248"/>
      <c r="AJ866" s="1248">
        <f t="shared" si="601"/>
        <v>0</v>
      </c>
      <c r="AK866" s="1248"/>
      <c r="AL866" s="1248"/>
      <c r="AM866" s="1249">
        <f t="shared" si="602"/>
        <v>0</v>
      </c>
      <c r="AN866" s="1249"/>
      <c r="AO866" s="1249"/>
      <c r="AP866" s="1249"/>
      <c r="AQ866" s="1250">
        <f t="shared" si="603"/>
        <v>0</v>
      </c>
      <c r="AR866" s="1250"/>
      <c r="AS866" s="1250"/>
      <c r="AT866" s="1250">
        <f t="shared" si="604"/>
        <v>0</v>
      </c>
      <c r="AV866" s="74" t="str">
        <f t="shared" si="597"/>
        <v>TILING</v>
      </c>
      <c r="AW866" s="307"/>
      <c r="AX866" s="99"/>
      <c r="AY866" s="99"/>
      <c r="AZ866" s="305"/>
      <c r="BA866" s="28">
        <f t="shared" si="605"/>
        <v>0</v>
      </c>
      <c r="BB866" s="28">
        <f t="shared" si="609"/>
        <v>0</v>
      </c>
      <c r="BC866" s="28">
        <f t="shared" si="610"/>
        <v>0</v>
      </c>
      <c r="BD866" s="28">
        <f t="shared" si="606"/>
        <v>0</v>
      </c>
      <c r="BE866" s="28">
        <f t="shared" si="611"/>
        <v>0</v>
      </c>
      <c r="BF866" s="28">
        <f t="shared" si="598"/>
        <v>0</v>
      </c>
      <c r="BG866" s="28">
        <f t="shared" si="599"/>
        <v>0</v>
      </c>
      <c r="BI866" s="66">
        <f t="shared" si="612"/>
        <v>0</v>
      </c>
      <c r="BJ866" s="66">
        <f t="shared" si="607"/>
        <v>0</v>
      </c>
      <c r="BK866" s="66">
        <f t="shared" si="613"/>
        <v>0</v>
      </c>
    </row>
    <row r="867" spans="1:63" hidden="1">
      <c r="A867" s="95"/>
      <c r="B867" s="1239"/>
      <c r="C867" s="1240"/>
      <c r="D867" s="1252" t="s">
        <v>239</v>
      </c>
      <c r="E867" s="1252"/>
      <c r="F867" s="1252"/>
      <c r="G867" s="1252"/>
      <c r="H867" s="1252"/>
      <c r="I867" s="1252"/>
      <c r="J867" s="1252"/>
      <c r="K867" s="1252"/>
      <c r="L867" s="1252"/>
      <c r="M867" s="1252"/>
      <c r="N867" s="1252"/>
      <c r="O867" s="1252"/>
      <c r="P867" s="1242"/>
      <c r="Q867" s="1242"/>
      <c r="R867" s="1243"/>
      <c r="S867" s="1242" t="s">
        <v>8</v>
      </c>
      <c r="T867" s="1242" t="s">
        <v>8</v>
      </c>
      <c r="U867" s="1244">
        <v>10</v>
      </c>
      <c r="V867" s="1245"/>
      <c r="W867" s="1245"/>
      <c r="X867" s="1245">
        <v>12</v>
      </c>
      <c r="Y867" s="1245"/>
      <c r="Z867" s="1245">
        <v>12</v>
      </c>
      <c r="AA867" s="1246"/>
      <c r="AB867" s="1247"/>
      <c r="AC867" s="1244"/>
      <c r="AD867" s="1248">
        <f t="shared" si="600"/>
        <v>0</v>
      </c>
      <c r="AE867" s="1248"/>
      <c r="AF867" s="1248"/>
      <c r="AG867" s="1248">
        <f t="shared" si="608"/>
        <v>0</v>
      </c>
      <c r="AH867" s="1248"/>
      <c r="AI867" s="1248"/>
      <c r="AJ867" s="1248">
        <f t="shared" si="601"/>
        <v>0</v>
      </c>
      <c r="AK867" s="1248"/>
      <c r="AL867" s="1248"/>
      <c r="AM867" s="1249">
        <f t="shared" si="602"/>
        <v>0</v>
      </c>
      <c r="AN867" s="1249"/>
      <c r="AO867" s="1249"/>
      <c r="AP867" s="1249"/>
      <c r="AQ867" s="1250">
        <f t="shared" si="603"/>
        <v>0</v>
      </c>
      <c r="AR867" s="1250"/>
      <c r="AS867" s="1250"/>
      <c r="AT867" s="1250">
        <f t="shared" si="604"/>
        <v>0</v>
      </c>
      <c r="AV867" s="74" t="str">
        <f t="shared" si="597"/>
        <v>TILING</v>
      </c>
      <c r="AW867" s="307"/>
      <c r="AX867" s="99"/>
      <c r="AY867" s="99"/>
      <c r="AZ867" s="305"/>
      <c r="BA867" s="28">
        <f t="shared" si="605"/>
        <v>0</v>
      </c>
      <c r="BB867" s="28">
        <f t="shared" si="609"/>
        <v>0</v>
      </c>
      <c r="BC867" s="28">
        <f t="shared" si="610"/>
        <v>0</v>
      </c>
      <c r="BD867" s="28">
        <f t="shared" si="606"/>
        <v>0</v>
      </c>
      <c r="BE867" s="28">
        <f t="shared" si="611"/>
        <v>0</v>
      </c>
      <c r="BF867" s="28">
        <f t="shared" si="598"/>
        <v>0</v>
      </c>
      <c r="BG867" s="28">
        <f t="shared" si="599"/>
        <v>0</v>
      </c>
      <c r="BI867" s="66">
        <f t="shared" si="612"/>
        <v>0</v>
      </c>
      <c r="BJ867" s="66">
        <f t="shared" si="607"/>
        <v>0</v>
      </c>
      <c r="BK867" s="66">
        <f t="shared" si="613"/>
        <v>0</v>
      </c>
    </row>
    <row r="868" spans="1:63" hidden="1">
      <c r="A868" s="95"/>
      <c r="B868" s="1239"/>
      <c r="C868" s="1240"/>
      <c r="D868" s="1252"/>
      <c r="E868" s="1252"/>
      <c r="F868" s="1252"/>
      <c r="G868" s="1252"/>
      <c r="H868" s="1252"/>
      <c r="I868" s="1252"/>
      <c r="J868" s="1252"/>
      <c r="K868" s="1252"/>
      <c r="L868" s="1252"/>
      <c r="M868" s="1252"/>
      <c r="N868" s="1252"/>
      <c r="O868" s="1252"/>
      <c r="P868" s="1242"/>
      <c r="Q868" s="1242"/>
      <c r="R868" s="1243"/>
      <c r="S868" s="1242"/>
      <c r="T868" s="1242"/>
      <c r="U868" s="1244"/>
      <c r="V868" s="1245"/>
      <c r="W868" s="1245"/>
      <c r="X868" s="1245"/>
      <c r="Y868" s="1245"/>
      <c r="Z868" s="1245"/>
      <c r="AA868" s="1246"/>
      <c r="AB868" s="1247"/>
      <c r="AC868" s="1244"/>
      <c r="AD868" s="1248">
        <f t="shared" si="600"/>
        <v>0</v>
      </c>
      <c r="AE868" s="1248"/>
      <c r="AF868" s="1248"/>
      <c r="AG868" s="1248">
        <f t="shared" si="608"/>
        <v>0</v>
      </c>
      <c r="AH868" s="1248"/>
      <c r="AI868" s="1248"/>
      <c r="AJ868" s="1248">
        <f t="shared" si="601"/>
        <v>0</v>
      </c>
      <c r="AK868" s="1248"/>
      <c r="AL868" s="1248"/>
      <c r="AM868" s="1249">
        <f t="shared" si="602"/>
        <v>0</v>
      </c>
      <c r="AN868" s="1249"/>
      <c r="AO868" s="1249"/>
      <c r="AP868" s="1249"/>
      <c r="AQ868" s="1250">
        <f t="shared" si="603"/>
        <v>0</v>
      </c>
      <c r="AR868" s="1250"/>
      <c r="AS868" s="1250"/>
      <c r="AT868" s="1250">
        <f t="shared" si="604"/>
        <v>0</v>
      </c>
      <c r="AV868" s="74" t="str">
        <f t="shared" si="597"/>
        <v>TILING</v>
      </c>
      <c r="AW868" s="307"/>
      <c r="AX868" s="99"/>
      <c r="AY868" s="99"/>
      <c r="AZ868" s="305"/>
      <c r="BA868" s="28">
        <f t="shared" si="605"/>
        <v>0</v>
      </c>
      <c r="BB868" s="28">
        <f t="shared" si="609"/>
        <v>0</v>
      </c>
      <c r="BC868" s="28">
        <f t="shared" si="610"/>
        <v>0</v>
      </c>
      <c r="BD868" s="28">
        <f t="shared" si="606"/>
        <v>0</v>
      </c>
      <c r="BE868" s="28">
        <f t="shared" si="611"/>
        <v>0</v>
      </c>
      <c r="BF868" s="28">
        <f t="shared" si="598"/>
        <v>0</v>
      </c>
      <c r="BG868" s="28">
        <f t="shared" si="599"/>
        <v>0</v>
      </c>
      <c r="BI868" s="66">
        <f t="shared" si="612"/>
        <v>0</v>
      </c>
      <c r="BJ868" s="66">
        <f t="shared" si="607"/>
        <v>0</v>
      </c>
      <c r="BK868" s="66">
        <f t="shared" si="613"/>
        <v>0</v>
      </c>
    </row>
    <row r="869" spans="1:63" hidden="1">
      <c r="A869" s="95"/>
      <c r="B869" s="1251"/>
      <c r="C869" s="1251"/>
      <c r="D869" s="1252"/>
      <c r="E869" s="1252"/>
      <c r="F869" s="1252"/>
      <c r="G869" s="1252"/>
      <c r="H869" s="1252"/>
      <c r="I869" s="1252"/>
      <c r="J869" s="1252"/>
      <c r="K869" s="1252"/>
      <c r="L869" s="1252"/>
      <c r="M869" s="1252"/>
      <c r="N869" s="1252"/>
      <c r="O869" s="1252"/>
      <c r="P869" s="1242"/>
      <c r="Q869" s="1242"/>
      <c r="R869" s="1243"/>
      <c r="S869" s="1242"/>
      <c r="T869" s="1242"/>
      <c r="U869" s="1244"/>
      <c r="V869" s="1245"/>
      <c r="W869" s="1245"/>
      <c r="X869" s="1245"/>
      <c r="Y869" s="1245"/>
      <c r="Z869" s="1245"/>
      <c r="AA869" s="1246"/>
      <c r="AB869" s="1247"/>
      <c r="AC869" s="1244"/>
      <c r="AD869" s="1248">
        <f t="shared" si="600"/>
        <v>0</v>
      </c>
      <c r="AE869" s="1248"/>
      <c r="AF869" s="1248"/>
      <c r="AG869" s="1248">
        <f t="shared" si="608"/>
        <v>0</v>
      </c>
      <c r="AH869" s="1248"/>
      <c r="AI869" s="1248"/>
      <c r="AJ869" s="1248">
        <f t="shared" si="601"/>
        <v>0</v>
      </c>
      <c r="AK869" s="1248"/>
      <c r="AL869" s="1248"/>
      <c r="AM869" s="1249">
        <f t="shared" si="602"/>
        <v>0</v>
      </c>
      <c r="AN869" s="1249"/>
      <c r="AO869" s="1249"/>
      <c r="AP869" s="1249"/>
      <c r="AQ869" s="1250">
        <f t="shared" si="603"/>
        <v>0</v>
      </c>
      <c r="AR869" s="1250"/>
      <c r="AS869" s="1250"/>
      <c r="AT869" s="1250">
        <f t="shared" si="604"/>
        <v>0</v>
      </c>
      <c r="AV869" s="74" t="str">
        <f t="shared" si="597"/>
        <v>TILING</v>
      </c>
      <c r="AW869" s="307"/>
      <c r="AX869" s="99"/>
      <c r="AY869" s="99"/>
      <c r="AZ869" s="305"/>
      <c r="BA869" s="28">
        <f t="shared" si="605"/>
        <v>0</v>
      </c>
      <c r="BB869" s="28">
        <f t="shared" si="609"/>
        <v>0</v>
      </c>
      <c r="BC869" s="28">
        <f t="shared" si="610"/>
        <v>0</v>
      </c>
      <c r="BD869" s="28">
        <f t="shared" si="606"/>
        <v>0</v>
      </c>
      <c r="BE869" s="28">
        <f t="shared" si="611"/>
        <v>0</v>
      </c>
      <c r="BF869" s="28">
        <f t="shared" si="598"/>
        <v>0</v>
      </c>
      <c r="BG869" s="28">
        <f t="shared" si="599"/>
        <v>0</v>
      </c>
      <c r="BI869" s="66">
        <f t="shared" si="612"/>
        <v>0</v>
      </c>
      <c r="BJ869" s="66">
        <f t="shared" si="607"/>
        <v>0</v>
      </c>
      <c r="BK869" s="66">
        <f t="shared" si="613"/>
        <v>0</v>
      </c>
    </row>
    <row r="870" spans="1:63" hidden="1">
      <c r="A870" s="95"/>
      <c r="B870" s="1251"/>
      <c r="C870" s="1251"/>
      <c r="D870" s="1255" t="s">
        <v>26</v>
      </c>
      <c r="E870" s="1255"/>
      <c r="F870" s="1255"/>
      <c r="G870" s="1255"/>
      <c r="H870" s="1255"/>
      <c r="I870" s="1255"/>
      <c r="J870" s="1255"/>
      <c r="K870" s="1255"/>
      <c r="L870" s="1255"/>
      <c r="M870" s="1255"/>
      <c r="N870" s="1255"/>
      <c r="O870" s="1255"/>
      <c r="P870" s="1242"/>
      <c r="Q870" s="1242"/>
      <c r="R870" s="1243"/>
      <c r="S870" s="1242"/>
      <c r="T870" s="1242" t="s">
        <v>8</v>
      </c>
      <c r="U870" s="1244"/>
      <c r="V870" s="1245"/>
      <c r="W870" s="1245"/>
      <c r="X870" s="1245"/>
      <c r="Y870" s="1245"/>
      <c r="Z870" s="1245"/>
      <c r="AA870" s="1246"/>
      <c r="AB870" s="1247"/>
      <c r="AC870" s="1244"/>
      <c r="AD870" s="1248">
        <f t="shared" si="600"/>
        <v>0</v>
      </c>
      <c r="AE870" s="1248"/>
      <c r="AF870" s="1248"/>
      <c r="AG870" s="1248">
        <f t="shared" si="608"/>
        <v>0</v>
      </c>
      <c r="AH870" s="1248"/>
      <c r="AI870" s="1248"/>
      <c r="AJ870" s="1248">
        <f t="shared" si="601"/>
        <v>0</v>
      </c>
      <c r="AK870" s="1248"/>
      <c r="AL870" s="1248"/>
      <c r="AM870" s="1249">
        <f t="shared" si="602"/>
        <v>0</v>
      </c>
      <c r="AN870" s="1249"/>
      <c r="AO870" s="1249"/>
      <c r="AP870" s="1249"/>
      <c r="AQ870" s="1250">
        <f t="shared" si="603"/>
        <v>0</v>
      </c>
      <c r="AR870" s="1250"/>
      <c r="AS870" s="1250"/>
      <c r="AT870" s="1250">
        <f t="shared" si="604"/>
        <v>0</v>
      </c>
      <c r="AV870" s="74" t="str">
        <f t="shared" si="597"/>
        <v>TILING</v>
      </c>
      <c r="AW870" s="307"/>
      <c r="AX870" s="99"/>
      <c r="AY870" s="99"/>
      <c r="AZ870" s="305"/>
      <c r="BA870" s="28">
        <f t="shared" si="605"/>
        <v>0</v>
      </c>
      <c r="BB870" s="28">
        <f t="shared" si="609"/>
        <v>0</v>
      </c>
      <c r="BC870" s="28">
        <f t="shared" si="610"/>
        <v>0</v>
      </c>
      <c r="BD870" s="28">
        <f t="shared" si="606"/>
        <v>0</v>
      </c>
      <c r="BE870" s="28">
        <f t="shared" si="611"/>
        <v>0</v>
      </c>
      <c r="BF870" s="28">
        <f t="shared" si="598"/>
        <v>0</v>
      </c>
      <c r="BG870" s="28">
        <f t="shared" si="599"/>
        <v>0</v>
      </c>
      <c r="BI870" s="66">
        <f t="shared" si="612"/>
        <v>0</v>
      </c>
      <c r="BJ870" s="66">
        <f t="shared" si="607"/>
        <v>0</v>
      </c>
      <c r="BK870" s="66">
        <f t="shared" si="613"/>
        <v>0</v>
      </c>
    </row>
    <row r="871" spans="1:63" hidden="1">
      <c r="A871" s="95"/>
      <c r="B871" s="1239"/>
      <c r="C871" s="1240"/>
      <c r="D871" s="1252" t="s">
        <v>108</v>
      </c>
      <c r="E871" s="1252"/>
      <c r="F871" s="1252"/>
      <c r="G871" s="1252"/>
      <c r="H871" s="1252"/>
      <c r="I871" s="1252"/>
      <c r="J871" s="1252"/>
      <c r="K871" s="1252"/>
      <c r="L871" s="1252"/>
      <c r="M871" s="1252"/>
      <c r="N871" s="1252"/>
      <c r="O871" s="1252"/>
      <c r="P871" s="1242"/>
      <c r="Q871" s="1242"/>
      <c r="R871" s="1243"/>
      <c r="S871" s="1242" t="s">
        <v>8</v>
      </c>
      <c r="T871" s="1242" t="s">
        <v>8</v>
      </c>
      <c r="U871" s="1244">
        <v>1</v>
      </c>
      <c r="V871" s="1245"/>
      <c r="W871" s="1245"/>
      <c r="X871" s="1245">
        <v>0.75</v>
      </c>
      <c r="Y871" s="1245"/>
      <c r="Z871" s="1245">
        <v>0.75</v>
      </c>
      <c r="AA871" s="1246"/>
      <c r="AB871" s="1247"/>
      <c r="AC871" s="1244"/>
      <c r="AD871" s="1248">
        <f t="shared" si="600"/>
        <v>0</v>
      </c>
      <c r="AE871" s="1248"/>
      <c r="AF871" s="1248"/>
      <c r="AG871" s="1248">
        <f t="shared" si="608"/>
        <v>0</v>
      </c>
      <c r="AH871" s="1248"/>
      <c r="AI871" s="1248"/>
      <c r="AJ871" s="1248">
        <f t="shared" si="601"/>
        <v>0</v>
      </c>
      <c r="AK871" s="1248"/>
      <c r="AL871" s="1248"/>
      <c r="AM871" s="1249">
        <f t="shared" si="602"/>
        <v>0</v>
      </c>
      <c r="AN871" s="1249"/>
      <c r="AO871" s="1249"/>
      <c r="AP871" s="1249"/>
      <c r="AQ871" s="1250">
        <f t="shared" si="603"/>
        <v>0</v>
      </c>
      <c r="AR871" s="1250"/>
      <c r="AS871" s="1250"/>
      <c r="AT871" s="1250">
        <f t="shared" si="604"/>
        <v>0</v>
      </c>
      <c r="AV871" s="74" t="str">
        <f t="shared" si="597"/>
        <v>TILING</v>
      </c>
      <c r="AW871" s="307"/>
      <c r="AX871" s="99"/>
      <c r="AY871" s="99"/>
      <c r="AZ871" s="305"/>
      <c r="BA871" s="28">
        <f t="shared" si="605"/>
        <v>0</v>
      </c>
      <c r="BB871" s="28">
        <f t="shared" si="609"/>
        <v>0</v>
      </c>
      <c r="BC871" s="28">
        <f t="shared" si="610"/>
        <v>0</v>
      </c>
      <c r="BD871" s="28">
        <f t="shared" si="606"/>
        <v>0</v>
      </c>
      <c r="BE871" s="28">
        <f>SUM(BA871:BC871)</f>
        <v>0</v>
      </c>
      <c r="BF871" s="28">
        <f t="shared" si="598"/>
        <v>0</v>
      </c>
      <c r="BG871" s="28">
        <f t="shared" si="599"/>
        <v>0</v>
      </c>
      <c r="BI871" s="66">
        <f t="shared" si="612"/>
        <v>0</v>
      </c>
      <c r="BJ871" s="66">
        <f t="shared" si="607"/>
        <v>0</v>
      </c>
      <c r="BK871" s="66">
        <f t="shared" si="613"/>
        <v>0</v>
      </c>
    </row>
    <row r="872" spans="1:63" hidden="1">
      <c r="A872" s="95"/>
      <c r="B872" s="1239"/>
      <c r="C872" s="1240"/>
      <c r="D872" s="1252" t="s">
        <v>135</v>
      </c>
      <c r="E872" s="1252"/>
      <c r="F872" s="1252"/>
      <c r="G872" s="1252"/>
      <c r="H872" s="1252"/>
      <c r="I872" s="1252"/>
      <c r="J872" s="1252"/>
      <c r="K872" s="1252"/>
      <c r="L872" s="1252"/>
      <c r="M872" s="1252"/>
      <c r="N872" s="1252"/>
      <c r="O872" s="1252"/>
      <c r="P872" s="1242"/>
      <c r="Q872" s="1242"/>
      <c r="R872" s="1243"/>
      <c r="S872" s="1242" t="s">
        <v>8</v>
      </c>
      <c r="T872" s="1242" t="s">
        <v>8</v>
      </c>
      <c r="U872" s="1244">
        <v>1.5</v>
      </c>
      <c r="V872" s="1245"/>
      <c r="W872" s="1245"/>
      <c r="X872" s="1245">
        <v>0.85</v>
      </c>
      <c r="Y872" s="1245"/>
      <c r="Z872" s="1245">
        <v>0.85</v>
      </c>
      <c r="AA872" s="1246"/>
      <c r="AB872" s="1247"/>
      <c r="AC872" s="1244"/>
      <c r="AD872" s="1248">
        <f t="shared" si="600"/>
        <v>0</v>
      </c>
      <c r="AE872" s="1248"/>
      <c r="AF872" s="1248"/>
      <c r="AG872" s="1248">
        <f t="shared" si="608"/>
        <v>0</v>
      </c>
      <c r="AH872" s="1248"/>
      <c r="AI872" s="1248"/>
      <c r="AJ872" s="1248">
        <f t="shared" si="601"/>
        <v>0</v>
      </c>
      <c r="AK872" s="1248"/>
      <c r="AL872" s="1248"/>
      <c r="AM872" s="1249">
        <f t="shared" si="602"/>
        <v>0</v>
      </c>
      <c r="AN872" s="1249"/>
      <c r="AO872" s="1249"/>
      <c r="AP872" s="1249"/>
      <c r="AQ872" s="1250">
        <f t="shared" si="603"/>
        <v>0</v>
      </c>
      <c r="AR872" s="1250"/>
      <c r="AS872" s="1250"/>
      <c r="AT872" s="1250">
        <f t="shared" si="604"/>
        <v>0</v>
      </c>
      <c r="AV872" s="74" t="str">
        <f t="shared" si="597"/>
        <v>TILING</v>
      </c>
      <c r="AW872" s="307"/>
      <c r="AX872" s="99"/>
      <c r="AY872" s="99"/>
      <c r="AZ872" s="305"/>
      <c r="BA872" s="28">
        <f t="shared" si="605"/>
        <v>0</v>
      </c>
      <c r="BB872" s="28">
        <f t="shared" si="609"/>
        <v>0</v>
      </c>
      <c r="BC872" s="28">
        <f t="shared" si="610"/>
        <v>0</v>
      </c>
      <c r="BD872" s="28">
        <f t="shared" si="606"/>
        <v>0</v>
      </c>
      <c r="BE872" s="28">
        <f>SUM(BA872:BC872)</f>
        <v>0</v>
      </c>
      <c r="BF872" s="28">
        <f t="shared" si="598"/>
        <v>0</v>
      </c>
      <c r="BG872" s="28">
        <f t="shared" si="599"/>
        <v>0</v>
      </c>
      <c r="BI872" s="66">
        <f t="shared" si="612"/>
        <v>0</v>
      </c>
      <c r="BJ872" s="66">
        <f t="shared" si="607"/>
        <v>0</v>
      </c>
      <c r="BK872" s="66">
        <f t="shared" si="613"/>
        <v>0</v>
      </c>
    </row>
    <row r="873" spans="1:63" hidden="1">
      <c r="A873" s="95"/>
      <c r="B873" s="1239"/>
      <c r="C873" s="1240"/>
      <c r="D873" s="1252"/>
      <c r="E873" s="1252"/>
      <c r="F873" s="1252"/>
      <c r="G873" s="1252"/>
      <c r="H873" s="1252"/>
      <c r="I873" s="1252"/>
      <c r="J873" s="1252"/>
      <c r="K873" s="1252"/>
      <c r="L873" s="1252"/>
      <c r="M873" s="1252"/>
      <c r="N873" s="1252"/>
      <c r="O873" s="1252"/>
      <c r="P873" s="1242"/>
      <c r="Q873" s="1242"/>
      <c r="R873" s="1243"/>
      <c r="S873" s="1242"/>
      <c r="T873" s="1242"/>
      <c r="U873" s="1244"/>
      <c r="V873" s="1245"/>
      <c r="W873" s="1245"/>
      <c r="X873" s="1245"/>
      <c r="Y873" s="1245"/>
      <c r="Z873" s="1245"/>
      <c r="AA873" s="1246"/>
      <c r="AB873" s="1247"/>
      <c r="AC873" s="1244"/>
      <c r="AD873" s="1248">
        <f t="shared" ref="AD873:AD892" si="614">((P873*U873)-AM873)</f>
        <v>0</v>
      </c>
      <c r="AE873" s="1248"/>
      <c r="AF873" s="1248"/>
      <c r="AG873" s="1248">
        <f t="shared" si="608"/>
        <v>0</v>
      </c>
      <c r="AH873" s="1248"/>
      <c r="AI873" s="1248"/>
      <c r="AJ873" s="1248">
        <f t="shared" ref="AJ873:AJ892" si="615">P873*AA873</f>
        <v>0</v>
      </c>
      <c r="AK873" s="1248"/>
      <c r="AL873" s="1248"/>
      <c r="AM873" s="1249">
        <f t="shared" si="602"/>
        <v>0</v>
      </c>
      <c r="AN873" s="1249"/>
      <c r="AO873" s="1249"/>
      <c r="AP873" s="1249"/>
      <c r="AQ873" s="1250">
        <f t="shared" ref="AQ873:AQ892" si="616">SUM(AD873:AL873)</f>
        <v>0</v>
      </c>
      <c r="AR873" s="1250"/>
      <c r="AS873" s="1250"/>
      <c r="AT873" s="1250">
        <f t="shared" ref="AT873:AT892" si="617">SUM(AD873:AL873)</f>
        <v>0</v>
      </c>
      <c r="AV873" s="74" t="str">
        <f t="shared" si="597"/>
        <v>TILING</v>
      </c>
      <c r="AW873" s="307"/>
      <c r="AX873" s="99"/>
      <c r="AY873" s="99"/>
      <c r="AZ873" s="305"/>
      <c r="BA873" s="28">
        <f t="shared" ref="BA873:BA892" si="618">AD873</f>
        <v>0</v>
      </c>
      <c r="BB873" s="28">
        <f>AG873</f>
        <v>0</v>
      </c>
      <c r="BC873" s="28">
        <f>AJ873</f>
        <v>0</v>
      </c>
      <c r="BD873" s="28">
        <f t="shared" ref="BD873:BD892" si="619">IF(B873="x",1,0)</f>
        <v>0</v>
      </c>
      <c r="BE873" s="28">
        <f>SUM(BA873:BC873)</f>
        <v>0</v>
      </c>
      <c r="BF873" s="28">
        <f t="shared" ref="BF873:BF892" si="620">AQ873</f>
        <v>0</v>
      </c>
      <c r="BG873" s="28">
        <f t="shared" ref="BG873:BG892" si="621">AM873</f>
        <v>0</v>
      </c>
      <c r="BI873" s="66">
        <f>AD873</f>
        <v>0</v>
      </c>
      <c r="BJ873" s="66">
        <f t="shared" ref="BJ873:BJ892" si="622">AM873</f>
        <v>0</v>
      </c>
      <c r="BK873" s="66">
        <f>BJ873+BI873</f>
        <v>0</v>
      </c>
    </row>
    <row r="874" spans="1:63" hidden="1">
      <c r="A874" s="95"/>
      <c r="B874" s="1239"/>
      <c r="C874" s="1240"/>
      <c r="D874" s="1252"/>
      <c r="E874" s="1252"/>
      <c r="F874" s="1252"/>
      <c r="G874" s="1252"/>
      <c r="H874" s="1252"/>
      <c r="I874" s="1252"/>
      <c r="J874" s="1252"/>
      <c r="K874" s="1252"/>
      <c r="L874" s="1252"/>
      <c r="M874" s="1252"/>
      <c r="N874" s="1252"/>
      <c r="O874" s="1252"/>
      <c r="P874" s="1242"/>
      <c r="Q874" s="1242"/>
      <c r="R874" s="1243"/>
      <c r="S874" s="1242"/>
      <c r="T874" s="1242"/>
      <c r="U874" s="1244"/>
      <c r="V874" s="1245"/>
      <c r="W874" s="1245"/>
      <c r="X874" s="1245"/>
      <c r="Y874" s="1245"/>
      <c r="Z874" s="1245"/>
      <c r="AA874" s="1246"/>
      <c r="AB874" s="1247"/>
      <c r="AC874" s="1244"/>
      <c r="AD874" s="1248">
        <f t="shared" si="614"/>
        <v>0</v>
      </c>
      <c r="AE874" s="1248"/>
      <c r="AF874" s="1248"/>
      <c r="AG874" s="1248">
        <f t="shared" si="608"/>
        <v>0</v>
      </c>
      <c r="AH874" s="1248"/>
      <c r="AI874" s="1248"/>
      <c r="AJ874" s="1248">
        <f t="shared" si="615"/>
        <v>0</v>
      </c>
      <c r="AK874" s="1248"/>
      <c r="AL874" s="1248"/>
      <c r="AM874" s="1249">
        <f t="shared" si="602"/>
        <v>0</v>
      </c>
      <c r="AN874" s="1249"/>
      <c r="AO874" s="1249"/>
      <c r="AP874" s="1249"/>
      <c r="AQ874" s="1250">
        <f t="shared" si="616"/>
        <v>0</v>
      </c>
      <c r="AR874" s="1250"/>
      <c r="AS874" s="1250"/>
      <c r="AT874" s="1250">
        <f t="shared" si="617"/>
        <v>0</v>
      </c>
      <c r="AV874" s="74" t="str">
        <f t="shared" si="597"/>
        <v>TILING</v>
      </c>
      <c r="AW874" s="307"/>
      <c r="AX874" s="99"/>
      <c r="AY874" s="99"/>
      <c r="AZ874" s="305"/>
      <c r="BA874" s="28">
        <f t="shared" si="618"/>
        <v>0</v>
      </c>
      <c r="BB874" s="28">
        <f t="shared" ref="BB874:BB892" si="623">AG874</f>
        <v>0</v>
      </c>
      <c r="BC874" s="28">
        <f t="shared" ref="BC874:BC892" si="624">AJ874</f>
        <v>0</v>
      </c>
      <c r="BD874" s="28">
        <f t="shared" si="619"/>
        <v>0</v>
      </c>
      <c r="BE874" s="28">
        <f t="shared" ref="BE874:BE890" si="625">SUM(BA874:BC874)</f>
        <v>0</v>
      </c>
      <c r="BF874" s="28">
        <f t="shared" si="620"/>
        <v>0</v>
      </c>
      <c r="BG874" s="28">
        <f t="shared" si="621"/>
        <v>0</v>
      </c>
      <c r="BI874" s="66">
        <f t="shared" ref="BI874:BI892" si="626">AD874</f>
        <v>0</v>
      </c>
      <c r="BJ874" s="66">
        <f t="shared" si="622"/>
        <v>0</v>
      </c>
      <c r="BK874" s="66">
        <f t="shared" ref="BK874:BK892" si="627">BJ874+BI874</f>
        <v>0</v>
      </c>
    </row>
    <row r="875" spans="1:63" hidden="1">
      <c r="A875" s="95"/>
      <c r="B875" s="1251"/>
      <c r="C875" s="1251"/>
      <c r="D875" s="1252"/>
      <c r="E875" s="1252"/>
      <c r="F875" s="1252"/>
      <c r="G875" s="1252"/>
      <c r="H875" s="1252"/>
      <c r="I875" s="1252"/>
      <c r="J875" s="1252"/>
      <c r="K875" s="1252"/>
      <c r="L875" s="1252"/>
      <c r="M875" s="1252"/>
      <c r="N875" s="1252"/>
      <c r="O875" s="1252"/>
      <c r="P875" s="1242"/>
      <c r="Q875" s="1242"/>
      <c r="R875" s="1243"/>
      <c r="S875" s="1242"/>
      <c r="T875" s="1242"/>
      <c r="U875" s="1244"/>
      <c r="V875" s="1245"/>
      <c r="W875" s="1245"/>
      <c r="X875" s="1245"/>
      <c r="Y875" s="1245"/>
      <c r="Z875" s="1245"/>
      <c r="AA875" s="1246"/>
      <c r="AB875" s="1247"/>
      <c r="AC875" s="1244"/>
      <c r="AD875" s="1248">
        <f t="shared" si="614"/>
        <v>0</v>
      </c>
      <c r="AE875" s="1248"/>
      <c r="AF875" s="1248"/>
      <c r="AG875" s="1248">
        <f t="shared" si="608"/>
        <v>0</v>
      </c>
      <c r="AH875" s="1248"/>
      <c r="AI875" s="1248"/>
      <c r="AJ875" s="1248">
        <f t="shared" si="615"/>
        <v>0</v>
      </c>
      <c r="AK875" s="1248"/>
      <c r="AL875" s="1248"/>
      <c r="AM875" s="1249">
        <f t="shared" si="602"/>
        <v>0</v>
      </c>
      <c r="AN875" s="1249"/>
      <c r="AO875" s="1249"/>
      <c r="AP875" s="1249"/>
      <c r="AQ875" s="1250">
        <f t="shared" si="616"/>
        <v>0</v>
      </c>
      <c r="AR875" s="1250"/>
      <c r="AS875" s="1250"/>
      <c r="AT875" s="1250">
        <f t="shared" si="617"/>
        <v>0</v>
      </c>
      <c r="AV875" s="74" t="str">
        <f t="shared" si="597"/>
        <v>TILING</v>
      </c>
      <c r="AW875" s="307"/>
      <c r="AX875" s="99"/>
      <c r="AY875" s="99"/>
      <c r="AZ875" s="305"/>
      <c r="BA875" s="28">
        <f t="shared" si="618"/>
        <v>0</v>
      </c>
      <c r="BB875" s="28">
        <f t="shared" si="623"/>
        <v>0</v>
      </c>
      <c r="BC875" s="28">
        <f t="shared" si="624"/>
        <v>0</v>
      </c>
      <c r="BD875" s="28">
        <f t="shared" si="619"/>
        <v>0</v>
      </c>
      <c r="BE875" s="28">
        <f t="shared" si="625"/>
        <v>0</v>
      </c>
      <c r="BF875" s="28">
        <f t="shared" si="620"/>
        <v>0</v>
      </c>
      <c r="BG875" s="28">
        <f t="shared" si="621"/>
        <v>0</v>
      </c>
      <c r="BI875" s="66">
        <f t="shared" si="626"/>
        <v>0</v>
      </c>
      <c r="BJ875" s="66">
        <f t="shared" si="622"/>
        <v>0</v>
      </c>
      <c r="BK875" s="66">
        <f t="shared" si="627"/>
        <v>0</v>
      </c>
    </row>
    <row r="876" spans="1:63" hidden="1">
      <c r="A876" s="95"/>
      <c r="B876" s="1251"/>
      <c r="C876" s="1251"/>
      <c r="D876" s="1252"/>
      <c r="E876" s="1252"/>
      <c r="F876" s="1252"/>
      <c r="G876" s="1252"/>
      <c r="H876" s="1252"/>
      <c r="I876" s="1252"/>
      <c r="J876" s="1252"/>
      <c r="K876" s="1252"/>
      <c r="L876" s="1252"/>
      <c r="M876" s="1252"/>
      <c r="N876" s="1252"/>
      <c r="O876" s="1252"/>
      <c r="P876" s="1242"/>
      <c r="Q876" s="1242"/>
      <c r="R876" s="1243"/>
      <c r="S876" s="1242"/>
      <c r="T876" s="1242"/>
      <c r="U876" s="1244"/>
      <c r="V876" s="1245"/>
      <c r="W876" s="1245"/>
      <c r="X876" s="1245"/>
      <c r="Y876" s="1245"/>
      <c r="Z876" s="1245"/>
      <c r="AA876" s="1246"/>
      <c r="AB876" s="1247"/>
      <c r="AC876" s="1244"/>
      <c r="AD876" s="1248">
        <f t="shared" si="614"/>
        <v>0</v>
      </c>
      <c r="AE876" s="1248"/>
      <c r="AF876" s="1248"/>
      <c r="AG876" s="1248">
        <f t="shared" si="608"/>
        <v>0</v>
      </c>
      <c r="AH876" s="1248"/>
      <c r="AI876" s="1248"/>
      <c r="AJ876" s="1248">
        <f t="shared" si="615"/>
        <v>0</v>
      </c>
      <c r="AK876" s="1248"/>
      <c r="AL876" s="1248"/>
      <c r="AM876" s="1249">
        <f t="shared" si="602"/>
        <v>0</v>
      </c>
      <c r="AN876" s="1249"/>
      <c r="AO876" s="1249"/>
      <c r="AP876" s="1249"/>
      <c r="AQ876" s="1250">
        <f t="shared" si="616"/>
        <v>0</v>
      </c>
      <c r="AR876" s="1250"/>
      <c r="AS876" s="1250"/>
      <c r="AT876" s="1250">
        <f t="shared" si="617"/>
        <v>0</v>
      </c>
      <c r="AV876" s="74" t="str">
        <f t="shared" si="597"/>
        <v>TILING</v>
      </c>
      <c r="AW876" s="307"/>
      <c r="AX876" s="99"/>
      <c r="AY876" s="99"/>
      <c r="AZ876" s="305"/>
      <c r="BA876" s="28">
        <f t="shared" si="618"/>
        <v>0</v>
      </c>
      <c r="BB876" s="28">
        <f t="shared" si="623"/>
        <v>0</v>
      </c>
      <c r="BC876" s="28">
        <f t="shared" si="624"/>
        <v>0</v>
      </c>
      <c r="BD876" s="28">
        <f t="shared" si="619"/>
        <v>0</v>
      </c>
      <c r="BE876" s="28">
        <f t="shared" si="625"/>
        <v>0</v>
      </c>
      <c r="BF876" s="28">
        <f t="shared" si="620"/>
        <v>0</v>
      </c>
      <c r="BG876" s="28">
        <f t="shared" si="621"/>
        <v>0</v>
      </c>
      <c r="BI876" s="66">
        <f t="shared" si="626"/>
        <v>0</v>
      </c>
      <c r="BJ876" s="66">
        <f t="shared" si="622"/>
        <v>0</v>
      </c>
      <c r="BK876" s="66">
        <f t="shared" si="627"/>
        <v>0</v>
      </c>
    </row>
    <row r="877" spans="1:63" hidden="1">
      <c r="A877" s="95"/>
      <c r="B877" s="1239"/>
      <c r="C877" s="1240"/>
      <c r="D877" s="1252"/>
      <c r="E877" s="1252"/>
      <c r="F877" s="1252"/>
      <c r="G877" s="1252"/>
      <c r="H877" s="1252"/>
      <c r="I877" s="1252"/>
      <c r="J877" s="1252"/>
      <c r="K877" s="1252"/>
      <c r="L877" s="1252"/>
      <c r="M877" s="1252"/>
      <c r="N877" s="1252"/>
      <c r="O877" s="1252"/>
      <c r="P877" s="1242"/>
      <c r="Q877" s="1242"/>
      <c r="R877" s="1243"/>
      <c r="S877" s="1242"/>
      <c r="T877" s="1242"/>
      <c r="U877" s="1244"/>
      <c r="V877" s="1245"/>
      <c r="W877" s="1245"/>
      <c r="X877" s="1245"/>
      <c r="Y877" s="1245"/>
      <c r="Z877" s="1245"/>
      <c r="AA877" s="1246"/>
      <c r="AB877" s="1247"/>
      <c r="AC877" s="1244"/>
      <c r="AD877" s="1248">
        <f t="shared" si="614"/>
        <v>0</v>
      </c>
      <c r="AE877" s="1248"/>
      <c r="AF877" s="1248"/>
      <c r="AG877" s="1248">
        <f t="shared" si="608"/>
        <v>0</v>
      </c>
      <c r="AH877" s="1248"/>
      <c r="AI877" s="1248"/>
      <c r="AJ877" s="1248">
        <f t="shared" si="615"/>
        <v>0</v>
      </c>
      <c r="AK877" s="1248"/>
      <c r="AL877" s="1248"/>
      <c r="AM877" s="1249">
        <f t="shared" si="602"/>
        <v>0</v>
      </c>
      <c r="AN877" s="1249"/>
      <c r="AO877" s="1249"/>
      <c r="AP877" s="1249"/>
      <c r="AQ877" s="1250">
        <f t="shared" si="616"/>
        <v>0</v>
      </c>
      <c r="AR877" s="1250"/>
      <c r="AS877" s="1250"/>
      <c r="AT877" s="1250">
        <f t="shared" si="617"/>
        <v>0</v>
      </c>
      <c r="AV877" s="74" t="str">
        <f t="shared" si="597"/>
        <v>TILING</v>
      </c>
      <c r="AW877" s="307"/>
      <c r="AX877" s="99"/>
      <c r="AY877" s="99"/>
      <c r="AZ877" s="305"/>
      <c r="BA877" s="28">
        <f t="shared" si="618"/>
        <v>0</v>
      </c>
      <c r="BB877" s="28">
        <f t="shared" si="623"/>
        <v>0</v>
      </c>
      <c r="BC877" s="28">
        <f t="shared" si="624"/>
        <v>0</v>
      </c>
      <c r="BD877" s="28">
        <f t="shared" si="619"/>
        <v>0</v>
      </c>
      <c r="BE877" s="28">
        <f t="shared" si="625"/>
        <v>0</v>
      </c>
      <c r="BF877" s="28">
        <f t="shared" si="620"/>
        <v>0</v>
      </c>
      <c r="BG877" s="28">
        <f t="shared" si="621"/>
        <v>0</v>
      </c>
      <c r="BI877" s="66">
        <f t="shared" si="626"/>
        <v>0</v>
      </c>
      <c r="BJ877" s="66">
        <f t="shared" si="622"/>
        <v>0</v>
      </c>
      <c r="BK877" s="66">
        <f t="shared" si="627"/>
        <v>0</v>
      </c>
    </row>
    <row r="878" spans="1:63" hidden="1">
      <c r="A878" s="95"/>
      <c r="B878" s="1239"/>
      <c r="C878" s="1240"/>
      <c r="D878" s="1252"/>
      <c r="E878" s="1252"/>
      <c r="F878" s="1252"/>
      <c r="G878" s="1252"/>
      <c r="H878" s="1252"/>
      <c r="I878" s="1252"/>
      <c r="J878" s="1252"/>
      <c r="K878" s="1252"/>
      <c r="L878" s="1252"/>
      <c r="M878" s="1252"/>
      <c r="N878" s="1252"/>
      <c r="O878" s="1252"/>
      <c r="P878" s="1242"/>
      <c r="Q878" s="1242"/>
      <c r="R878" s="1243"/>
      <c r="S878" s="1242"/>
      <c r="T878" s="1242"/>
      <c r="U878" s="1244"/>
      <c r="V878" s="1245"/>
      <c r="W878" s="1245"/>
      <c r="X878" s="1245"/>
      <c r="Y878" s="1245"/>
      <c r="Z878" s="1245"/>
      <c r="AA878" s="1246"/>
      <c r="AB878" s="1247"/>
      <c r="AC878" s="1244"/>
      <c r="AD878" s="1248">
        <f t="shared" si="614"/>
        <v>0</v>
      </c>
      <c r="AE878" s="1248"/>
      <c r="AF878" s="1248"/>
      <c r="AG878" s="1248">
        <f t="shared" si="608"/>
        <v>0</v>
      </c>
      <c r="AH878" s="1248"/>
      <c r="AI878" s="1248"/>
      <c r="AJ878" s="1248">
        <f t="shared" si="615"/>
        <v>0</v>
      </c>
      <c r="AK878" s="1248"/>
      <c r="AL878" s="1248"/>
      <c r="AM878" s="1249">
        <f t="shared" si="602"/>
        <v>0</v>
      </c>
      <c r="AN878" s="1249"/>
      <c r="AO878" s="1249"/>
      <c r="AP878" s="1249"/>
      <c r="AQ878" s="1250">
        <f t="shared" si="616"/>
        <v>0</v>
      </c>
      <c r="AR878" s="1250"/>
      <c r="AS878" s="1250"/>
      <c r="AT878" s="1250">
        <f t="shared" si="617"/>
        <v>0</v>
      </c>
      <c r="AV878" s="74" t="str">
        <f t="shared" si="597"/>
        <v>TILING</v>
      </c>
      <c r="AW878" s="307"/>
      <c r="AX878" s="99"/>
      <c r="AY878" s="99"/>
      <c r="AZ878" s="305"/>
      <c r="BA878" s="28">
        <f t="shared" si="618"/>
        <v>0</v>
      </c>
      <c r="BB878" s="28">
        <f t="shared" si="623"/>
        <v>0</v>
      </c>
      <c r="BC878" s="28">
        <f t="shared" si="624"/>
        <v>0</v>
      </c>
      <c r="BD878" s="28">
        <f t="shared" si="619"/>
        <v>0</v>
      </c>
      <c r="BE878" s="28">
        <f t="shared" si="625"/>
        <v>0</v>
      </c>
      <c r="BF878" s="28">
        <f t="shared" si="620"/>
        <v>0</v>
      </c>
      <c r="BG878" s="28">
        <f t="shared" si="621"/>
        <v>0</v>
      </c>
      <c r="BI878" s="66">
        <f t="shared" si="626"/>
        <v>0</v>
      </c>
      <c r="BJ878" s="66">
        <f t="shared" si="622"/>
        <v>0</v>
      </c>
      <c r="BK878" s="66">
        <f t="shared" si="627"/>
        <v>0</v>
      </c>
    </row>
    <row r="879" spans="1:63" hidden="1">
      <c r="A879" s="95"/>
      <c r="B879" s="1239"/>
      <c r="C879" s="1240"/>
      <c r="D879" s="1252"/>
      <c r="E879" s="1252"/>
      <c r="F879" s="1252"/>
      <c r="G879" s="1252"/>
      <c r="H879" s="1252"/>
      <c r="I879" s="1252"/>
      <c r="J879" s="1252"/>
      <c r="K879" s="1252"/>
      <c r="L879" s="1252"/>
      <c r="M879" s="1252"/>
      <c r="N879" s="1252"/>
      <c r="O879" s="1252"/>
      <c r="P879" s="1242"/>
      <c r="Q879" s="1242"/>
      <c r="R879" s="1243"/>
      <c r="S879" s="1242"/>
      <c r="T879" s="1242"/>
      <c r="U879" s="1244"/>
      <c r="V879" s="1245"/>
      <c r="W879" s="1245"/>
      <c r="X879" s="1245"/>
      <c r="Y879" s="1245"/>
      <c r="Z879" s="1245"/>
      <c r="AA879" s="1246"/>
      <c r="AB879" s="1247"/>
      <c r="AC879" s="1244"/>
      <c r="AD879" s="1248">
        <f t="shared" si="614"/>
        <v>0</v>
      </c>
      <c r="AE879" s="1248"/>
      <c r="AF879" s="1248"/>
      <c r="AG879" s="1248">
        <f t="shared" si="608"/>
        <v>0</v>
      </c>
      <c r="AH879" s="1248"/>
      <c r="AI879" s="1248"/>
      <c r="AJ879" s="1248">
        <f t="shared" si="615"/>
        <v>0</v>
      </c>
      <c r="AK879" s="1248"/>
      <c r="AL879" s="1248"/>
      <c r="AM879" s="1249">
        <f t="shared" si="602"/>
        <v>0</v>
      </c>
      <c r="AN879" s="1249"/>
      <c r="AO879" s="1249"/>
      <c r="AP879" s="1249"/>
      <c r="AQ879" s="1250">
        <f t="shared" si="616"/>
        <v>0</v>
      </c>
      <c r="AR879" s="1250"/>
      <c r="AS879" s="1250"/>
      <c r="AT879" s="1250">
        <f t="shared" si="617"/>
        <v>0</v>
      </c>
      <c r="AV879" s="74" t="str">
        <f t="shared" si="597"/>
        <v>TILING</v>
      </c>
      <c r="AW879" s="307"/>
      <c r="AX879" s="99"/>
      <c r="AY879" s="99"/>
      <c r="AZ879" s="305"/>
      <c r="BA879" s="28">
        <f t="shared" si="618"/>
        <v>0</v>
      </c>
      <c r="BB879" s="28">
        <f t="shared" si="623"/>
        <v>0</v>
      </c>
      <c r="BC879" s="28">
        <f t="shared" si="624"/>
        <v>0</v>
      </c>
      <c r="BD879" s="28">
        <f t="shared" si="619"/>
        <v>0</v>
      </c>
      <c r="BE879" s="28">
        <f t="shared" si="625"/>
        <v>0</v>
      </c>
      <c r="BF879" s="28">
        <f t="shared" si="620"/>
        <v>0</v>
      </c>
      <c r="BG879" s="28">
        <f t="shared" si="621"/>
        <v>0</v>
      </c>
      <c r="BI879" s="66">
        <f t="shared" si="626"/>
        <v>0</v>
      </c>
      <c r="BJ879" s="66">
        <f t="shared" si="622"/>
        <v>0</v>
      </c>
      <c r="BK879" s="66">
        <f t="shared" si="627"/>
        <v>0</v>
      </c>
    </row>
    <row r="880" spans="1:63" hidden="1">
      <c r="A880" s="95"/>
      <c r="B880" s="1239"/>
      <c r="C880" s="1240"/>
      <c r="D880" s="1252"/>
      <c r="E880" s="1252"/>
      <c r="F880" s="1252"/>
      <c r="G880" s="1252"/>
      <c r="H880" s="1252"/>
      <c r="I880" s="1252"/>
      <c r="J880" s="1252"/>
      <c r="K880" s="1252"/>
      <c r="L880" s="1252"/>
      <c r="M880" s="1252"/>
      <c r="N880" s="1252"/>
      <c r="O880" s="1252"/>
      <c r="P880" s="1242"/>
      <c r="Q880" s="1242"/>
      <c r="R880" s="1243"/>
      <c r="S880" s="1242"/>
      <c r="T880" s="1242"/>
      <c r="U880" s="1244"/>
      <c r="V880" s="1245"/>
      <c r="W880" s="1245"/>
      <c r="X880" s="1245"/>
      <c r="Y880" s="1245"/>
      <c r="Z880" s="1245"/>
      <c r="AA880" s="1246"/>
      <c r="AB880" s="1247"/>
      <c r="AC880" s="1244"/>
      <c r="AD880" s="1248">
        <f t="shared" si="614"/>
        <v>0</v>
      </c>
      <c r="AE880" s="1248"/>
      <c r="AF880" s="1248"/>
      <c r="AG880" s="1248">
        <f t="shared" si="608"/>
        <v>0</v>
      </c>
      <c r="AH880" s="1248"/>
      <c r="AI880" s="1248"/>
      <c r="AJ880" s="1248">
        <f t="shared" si="615"/>
        <v>0</v>
      </c>
      <c r="AK880" s="1248"/>
      <c r="AL880" s="1248"/>
      <c r="AM880" s="1249">
        <f t="shared" si="602"/>
        <v>0</v>
      </c>
      <c r="AN880" s="1249"/>
      <c r="AO880" s="1249"/>
      <c r="AP880" s="1249"/>
      <c r="AQ880" s="1250">
        <f t="shared" si="616"/>
        <v>0</v>
      </c>
      <c r="AR880" s="1250"/>
      <c r="AS880" s="1250"/>
      <c r="AT880" s="1250">
        <f t="shared" si="617"/>
        <v>0</v>
      </c>
      <c r="AV880" s="74" t="str">
        <f t="shared" si="597"/>
        <v>TILING</v>
      </c>
      <c r="AW880" s="307"/>
      <c r="AX880" s="99"/>
      <c r="AY880" s="99"/>
      <c r="AZ880" s="305"/>
      <c r="BA880" s="28">
        <f t="shared" si="618"/>
        <v>0</v>
      </c>
      <c r="BB880" s="28">
        <f t="shared" si="623"/>
        <v>0</v>
      </c>
      <c r="BC880" s="28">
        <f t="shared" si="624"/>
        <v>0</v>
      </c>
      <c r="BD880" s="28">
        <f t="shared" si="619"/>
        <v>0</v>
      </c>
      <c r="BE880" s="28">
        <f t="shared" si="625"/>
        <v>0</v>
      </c>
      <c r="BF880" s="28">
        <f t="shared" si="620"/>
        <v>0</v>
      </c>
      <c r="BG880" s="28">
        <f t="shared" si="621"/>
        <v>0</v>
      </c>
      <c r="BI880" s="66">
        <f t="shared" si="626"/>
        <v>0</v>
      </c>
      <c r="BJ880" s="66">
        <f t="shared" si="622"/>
        <v>0</v>
      </c>
      <c r="BK880" s="66">
        <f t="shared" si="627"/>
        <v>0</v>
      </c>
    </row>
    <row r="881" spans="1:63" hidden="1">
      <c r="A881" s="95"/>
      <c r="B881" s="1239"/>
      <c r="C881" s="1240"/>
      <c r="D881" s="1252"/>
      <c r="E881" s="1252"/>
      <c r="F881" s="1252"/>
      <c r="G881" s="1252"/>
      <c r="H881" s="1252"/>
      <c r="I881" s="1252"/>
      <c r="J881" s="1252"/>
      <c r="K881" s="1252"/>
      <c r="L881" s="1252"/>
      <c r="M881" s="1252"/>
      <c r="N881" s="1252"/>
      <c r="O881" s="1252"/>
      <c r="P881" s="1242"/>
      <c r="Q881" s="1242"/>
      <c r="R881" s="1243"/>
      <c r="S881" s="1242"/>
      <c r="T881" s="1242"/>
      <c r="U881" s="1244"/>
      <c r="V881" s="1245"/>
      <c r="W881" s="1245"/>
      <c r="X881" s="1245"/>
      <c r="Y881" s="1245"/>
      <c r="Z881" s="1245"/>
      <c r="AA881" s="1246"/>
      <c r="AB881" s="1247"/>
      <c r="AC881" s="1244"/>
      <c r="AD881" s="1248">
        <f t="shared" si="614"/>
        <v>0</v>
      </c>
      <c r="AE881" s="1248"/>
      <c r="AF881" s="1248"/>
      <c r="AG881" s="1248">
        <f t="shared" si="608"/>
        <v>0</v>
      </c>
      <c r="AH881" s="1248"/>
      <c r="AI881" s="1248"/>
      <c r="AJ881" s="1248">
        <f t="shared" si="615"/>
        <v>0</v>
      </c>
      <c r="AK881" s="1248"/>
      <c r="AL881" s="1248"/>
      <c r="AM881" s="1249">
        <f t="shared" si="602"/>
        <v>0</v>
      </c>
      <c r="AN881" s="1249"/>
      <c r="AO881" s="1249"/>
      <c r="AP881" s="1249"/>
      <c r="AQ881" s="1250">
        <f t="shared" si="616"/>
        <v>0</v>
      </c>
      <c r="AR881" s="1250"/>
      <c r="AS881" s="1250"/>
      <c r="AT881" s="1250">
        <f t="shared" si="617"/>
        <v>0</v>
      </c>
      <c r="AV881" s="74" t="str">
        <f t="shared" si="597"/>
        <v>TILING</v>
      </c>
      <c r="AW881" s="307"/>
      <c r="AX881" s="99"/>
      <c r="AY881" s="99"/>
      <c r="AZ881" s="305"/>
      <c r="BA881" s="28">
        <f t="shared" si="618"/>
        <v>0</v>
      </c>
      <c r="BB881" s="28">
        <f t="shared" si="623"/>
        <v>0</v>
      </c>
      <c r="BC881" s="28">
        <f t="shared" si="624"/>
        <v>0</v>
      </c>
      <c r="BD881" s="28">
        <f t="shared" si="619"/>
        <v>0</v>
      </c>
      <c r="BE881" s="28">
        <f t="shared" si="625"/>
        <v>0</v>
      </c>
      <c r="BF881" s="28">
        <f t="shared" si="620"/>
        <v>0</v>
      </c>
      <c r="BG881" s="28">
        <f t="shared" si="621"/>
        <v>0</v>
      </c>
      <c r="BI881" s="66">
        <f t="shared" si="626"/>
        <v>0</v>
      </c>
      <c r="BJ881" s="66">
        <f t="shared" si="622"/>
        <v>0</v>
      </c>
      <c r="BK881" s="66">
        <f t="shared" si="627"/>
        <v>0</v>
      </c>
    </row>
    <row r="882" spans="1:63" hidden="1">
      <c r="A882" s="95"/>
      <c r="B882" s="1251"/>
      <c r="C882" s="1251"/>
      <c r="D882" s="1252"/>
      <c r="E882" s="1252"/>
      <c r="F882" s="1252"/>
      <c r="G882" s="1252"/>
      <c r="H882" s="1252"/>
      <c r="I882" s="1252"/>
      <c r="J882" s="1252"/>
      <c r="K882" s="1252"/>
      <c r="L882" s="1252"/>
      <c r="M882" s="1252"/>
      <c r="N882" s="1252"/>
      <c r="O882" s="1252"/>
      <c r="P882" s="1242"/>
      <c r="Q882" s="1242"/>
      <c r="R882" s="1243"/>
      <c r="S882" s="1242"/>
      <c r="T882" s="1242"/>
      <c r="U882" s="1244"/>
      <c r="V882" s="1245"/>
      <c r="W882" s="1245"/>
      <c r="X882" s="1245"/>
      <c r="Y882" s="1245"/>
      <c r="Z882" s="1245"/>
      <c r="AA882" s="1246"/>
      <c r="AB882" s="1247"/>
      <c r="AC882" s="1244"/>
      <c r="AD882" s="1248">
        <f t="shared" si="614"/>
        <v>0</v>
      </c>
      <c r="AE882" s="1248"/>
      <c r="AF882" s="1248"/>
      <c r="AG882" s="1248">
        <f t="shared" si="608"/>
        <v>0</v>
      </c>
      <c r="AH882" s="1248"/>
      <c r="AI882" s="1248"/>
      <c r="AJ882" s="1248">
        <f t="shared" si="615"/>
        <v>0</v>
      </c>
      <c r="AK882" s="1248"/>
      <c r="AL882" s="1248"/>
      <c r="AM882" s="1249">
        <f t="shared" si="602"/>
        <v>0</v>
      </c>
      <c r="AN882" s="1249"/>
      <c r="AO882" s="1249"/>
      <c r="AP882" s="1249"/>
      <c r="AQ882" s="1250">
        <f t="shared" si="616"/>
        <v>0</v>
      </c>
      <c r="AR882" s="1250"/>
      <c r="AS882" s="1250"/>
      <c r="AT882" s="1250">
        <f t="shared" si="617"/>
        <v>0</v>
      </c>
      <c r="AV882" s="74" t="str">
        <f t="shared" si="597"/>
        <v>TILING</v>
      </c>
      <c r="AW882" s="307"/>
      <c r="AX882" s="99"/>
      <c r="AY882" s="99"/>
      <c r="AZ882" s="305"/>
      <c r="BA882" s="28">
        <f t="shared" si="618"/>
        <v>0</v>
      </c>
      <c r="BB882" s="28">
        <f t="shared" si="623"/>
        <v>0</v>
      </c>
      <c r="BC882" s="28">
        <f t="shared" si="624"/>
        <v>0</v>
      </c>
      <c r="BD882" s="28">
        <f t="shared" si="619"/>
        <v>0</v>
      </c>
      <c r="BE882" s="28">
        <f t="shared" si="625"/>
        <v>0</v>
      </c>
      <c r="BF882" s="28">
        <f t="shared" si="620"/>
        <v>0</v>
      </c>
      <c r="BG882" s="28">
        <f t="shared" si="621"/>
        <v>0</v>
      </c>
      <c r="BI882" s="66">
        <f t="shared" si="626"/>
        <v>0</v>
      </c>
      <c r="BJ882" s="66">
        <f t="shared" si="622"/>
        <v>0</v>
      </c>
      <c r="BK882" s="66">
        <f t="shared" si="627"/>
        <v>0</v>
      </c>
    </row>
    <row r="883" spans="1:63" hidden="1">
      <c r="A883" s="95"/>
      <c r="B883" s="1251"/>
      <c r="C883" s="1251"/>
      <c r="D883" s="1252"/>
      <c r="E883" s="1252"/>
      <c r="F883" s="1252"/>
      <c r="G883" s="1252"/>
      <c r="H883" s="1252"/>
      <c r="I883" s="1252"/>
      <c r="J883" s="1252"/>
      <c r="K883" s="1252"/>
      <c r="L883" s="1252"/>
      <c r="M883" s="1252"/>
      <c r="N883" s="1252"/>
      <c r="O883" s="1252"/>
      <c r="P883" s="1242"/>
      <c r="Q883" s="1242"/>
      <c r="R883" s="1243"/>
      <c r="S883" s="1242"/>
      <c r="T883" s="1242"/>
      <c r="U883" s="1244"/>
      <c r="V883" s="1245"/>
      <c r="W883" s="1245"/>
      <c r="X883" s="1245"/>
      <c r="Y883" s="1245"/>
      <c r="Z883" s="1245"/>
      <c r="AA883" s="1246"/>
      <c r="AB883" s="1247"/>
      <c r="AC883" s="1244"/>
      <c r="AD883" s="1248">
        <f t="shared" si="614"/>
        <v>0</v>
      </c>
      <c r="AE883" s="1248"/>
      <c r="AF883" s="1248"/>
      <c r="AG883" s="1248">
        <f t="shared" si="608"/>
        <v>0</v>
      </c>
      <c r="AH883" s="1248"/>
      <c r="AI883" s="1248"/>
      <c r="AJ883" s="1248">
        <f t="shared" si="615"/>
        <v>0</v>
      </c>
      <c r="AK883" s="1248"/>
      <c r="AL883" s="1248"/>
      <c r="AM883" s="1249">
        <f t="shared" si="602"/>
        <v>0</v>
      </c>
      <c r="AN883" s="1249"/>
      <c r="AO883" s="1249"/>
      <c r="AP883" s="1249"/>
      <c r="AQ883" s="1250">
        <f t="shared" si="616"/>
        <v>0</v>
      </c>
      <c r="AR883" s="1250"/>
      <c r="AS883" s="1250"/>
      <c r="AT883" s="1250">
        <f t="shared" si="617"/>
        <v>0</v>
      </c>
      <c r="AV883" s="74" t="str">
        <f t="shared" si="597"/>
        <v>TILING</v>
      </c>
      <c r="AW883" s="307"/>
      <c r="AX883" s="99"/>
      <c r="AY883" s="99"/>
      <c r="AZ883" s="305"/>
      <c r="BA883" s="28">
        <f t="shared" si="618"/>
        <v>0</v>
      </c>
      <c r="BB883" s="28">
        <f t="shared" si="623"/>
        <v>0</v>
      </c>
      <c r="BC883" s="28">
        <f t="shared" si="624"/>
        <v>0</v>
      </c>
      <c r="BD883" s="28">
        <f t="shared" si="619"/>
        <v>0</v>
      </c>
      <c r="BE883" s="28">
        <f t="shared" si="625"/>
        <v>0</v>
      </c>
      <c r="BF883" s="28">
        <f t="shared" si="620"/>
        <v>0</v>
      </c>
      <c r="BG883" s="28">
        <f t="shared" si="621"/>
        <v>0</v>
      </c>
      <c r="BI883" s="66">
        <f t="shared" si="626"/>
        <v>0</v>
      </c>
      <c r="BJ883" s="66">
        <f t="shared" si="622"/>
        <v>0</v>
      </c>
      <c r="BK883" s="66">
        <f t="shared" si="627"/>
        <v>0</v>
      </c>
    </row>
    <row r="884" spans="1:63" hidden="1">
      <c r="A884" s="95"/>
      <c r="B884" s="1239"/>
      <c r="C884" s="1240"/>
      <c r="D884" s="1252"/>
      <c r="E884" s="1252"/>
      <c r="F884" s="1252"/>
      <c r="G884" s="1252"/>
      <c r="H884" s="1252"/>
      <c r="I884" s="1252"/>
      <c r="J884" s="1252"/>
      <c r="K884" s="1252"/>
      <c r="L884" s="1252"/>
      <c r="M884" s="1252"/>
      <c r="N884" s="1252"/>
      <c r="O884" s="1252"/>
      <c r="P884" s="1242"/>
      <c r="Q884" s="1242"/>
      <c r="R884" s="1243"/>
      <c r="S884" s="1242"/>
      <c r="T884" s="1242"/>
      <c r="U884" s="1244"/>
      <c r="V884" s="1245"/>
      <c r="W884" s="1245"/>
      <c r="X884" s="1245"/>
      <c r="Y884" s="1245"/>
      <c r="Z884" s="1245"/>
      <c r="AA884" s="1246"/>
      <c r="AB884" s="1247"/>
      <c r="AC884" s="1244"/>
      <c r="AD884" s="1248">
        <f t="shared" si="614"/>
        <v>0</v>
      </c>
      <c r="AE884" s="1248"/>
      <c r="AF884" s="1248"/>
      <c r="AG884" s="1248">
        <f t="shared" si="608"/>
        <v>0</v>
      </c>
      <c r="AH884" s="1248"/>
      <c r="AI884" s="1248"/>
      <c r="AJ884" s="1248">
        <f t="shared" si="615"/>
        <v>0</v>
      </c>
      <c r="AK884" s="1248"/>
      <c r="AL884" s="1248"/>
      <c r="AM884" s="1249">
        <f t="shared" si="602"/>
        <v>0</v>
      </c>
      <c r="AN884" s="1249"/>
      <c r="AO884" s="1249"/>
      <c r="AP884" s="1249"/>
      <c r="AQ884" s="1250">
        <f t="shared" si="616"/>
        <v>0</v>
      </c>
      <c r="AR884" s="1250"/>
      <c r="AS884" s="1250"/>
      <c r="AT884" s="1250">
        <f t="shared" si="617"/>
        <v>0</v>
      </c>
      <c r="AV884" s="74" t="str">
        <f t="shared" si="597"/>
        <v>TILING</v>
      </c>
      <c r="AW884" s="307"/>
      <c r="AX884" s="99"/>
      <c r="AY884" s="99"/>
      <c r="AZ884" s="305"/>
      <c r="BA884" s="28">
        <f t="shared" si="618"/>
        <v>0</v>
      </c>
      <c r="BB884" s="28">
        <f t="shared" si="623"/>
        <v>0</v>
      </c>
      <c r="BC884" s="28">
        <f t="shared" si="624"/>
        <v>0</v>
      </c>
      <c r="BD884" s="28">
        <f t="shared" si="619"/>
        <v>0</v>
      </c>
      <c r="BE884" s="28">
        <f t="shared" si="625"/>
        <v>0</v>
      </c>
      <c r="BF884" s="28">
        <f t="shared" si="620"/>
        <v>0</v>
      </c>
      <c r="BG884" s="28">
        <f t="shared" si="621"/>
        <v>0</v>
      </c>
      <c r="BI884" s="66">
        <f t="shared" si="626"/>
        <v>0</v>
      </c>
      <c r="BJ884" s="66">
        <f t="shared" si="622"/>
        <v>0</v>
      </c>
      <c r="BK884" s="66">
        <f t="shared" si="627"/>
        <v>0</v>
      </c>
    </row>
    <row r="885" spans="1:63" hidden="1">
      <c r="A885" s="95"/>
      <c r="B885" s="1239"/>
      <c r="C885" s="1240"/>
      <c r="D885" s="1252"/>
      <c r="E885" s="1252"/>
      <c r="F885" s="1252"/>
      <c r="G885" s="1252"/>
      <c r="H885" s="1252"/>
      <c r="I885" s="1252"/>
      <c r="J885" s="1252"/>
      <c r="K885" s="1252"/>
      <c r="L885" s="1252"/>
      <c r="M885" s="1252"/>
      <c r="N885" s="1252"/>
      <c r="O885" s="1252"/>
      <c r="P885" s="1242"/>
      <c r="Q885" s="1242"/>
      <c r="R885" s="1243"/>
      <c r="S885" s="1242"/>
      <c r="T885" s="1242"/>
      <c r="U885" s="1244"/>
      <c r="V885" s="1245"/>
      <c r="W885" s="1245"/>
      <c r="X885" s="1245"/>
      <c r="Y885" s="1245"/>
      <c r="Z885" s="1245"/>
      <c r="AA885" s="1246"/>
      <c r="AB885" s="1247"/>
      <c r="AC885" s="1244"/>
      <c r="AD885" s="1248">
        <f t="shared" si="614"/>
        <v>0</v>
      </c>
      <c r="AE885" s="1248"/>
      <c r="AF885" s="1248"/>
      <c r="AG885" s="1248">
        <f t="shared" si="608"/>
        <v>0</v>
      </c>
      <c r="AH885" s="1248"/>
      <c r="AI885" s="1248"/>
      <c r="AJ885" s="1248">
        <f t="shared" si="615"/>
        <v>0</v>
      </c>
      <c r="AK885" s="1248"/>
      <c r="AL885" s="1248"/>
      <c r="AM885" s="1249">
        <f t="shared" si="602"/>
        <v>0</v>
      </c>
      <c r="AN885" s="1249"/>
      <c r="AO885" s="1249"/>
      <c r="AP885" s="1249"/>
      <c r="AQ885" s="1250">
        <f t="shared" si="616"/>
        <v>0</v>
      </c>
      <c r="AR885" s="1250"/>
      <c r="AS885" s="1250"/>
      <c r="AT885" s="1250">
        <f t="shared" si="617"/>
        <v>0</v>
      </c>
      <c r="AV885" s="74" t="str">
        <f t="shared" si="597"/>
        <v>TILING</v>
      </c>
      <c r="AW885" s="307"/>
      <c r="AX885" s="99"/>
      <c r="AY885" s="99"/>
      <c r="AZ885" s="305"/>
      <c r="BA885" s="28">
        <f t="shared" si="618"/>
        <v>0</v>
      </c>
      <c r="BB885" s="28">
        <f t="shared" si="623"/>
        <v>0</v>
      </c>
      <c r="BC885" s="28">
        <f t="shared" si="624"/>
        <v>0</v>
      </c>
      <c r="BD885" s="28">
        <f t="shared" si="619"/>
        <v>0</v>
      </c>
      <c r="BE885" s="28">
        <f t="shared" si="625"/>
        <v>0</v>
      </c>
      <c r="BF885" s="28">
        <f t="shared" si="620"/>
        <v>0</v>
      </c>
      <c r="BG885" s="28">
        <f t="shared" si="621"/>
        <v>0</v>
      </c>
      <c r="BI885" s="66">
        <f t="shared" si="626"/>
        <v>0</v>
      </c>
      <c r="BJ885" s="66">
        <f t="shared" si="622"/>
        <v>0</v>
      </c>
      <c r="BK885" s="66">
        <f t="shared" si="627"/>
        <v>0</v>
      </c>
    </row>
    <row r="886" spans="1:63" hidden="1">
      <c r="A886" s="95"/>
      <c r="B886" s="1239"/>
      <c r="C886" s="1240"/>
      <c r="D886" s="1252"/>
      <c r="E886" s="1252"/>
      <c r="F886" s="1252"/>
      <c r="G886" s="1252"/>
      <c r="H886" s="1252"/>
      <c r="I886" s="1252"/>
      <c r="J886" s="1252"/>
      <c r="K886" s="1252"/>
      <c r="L886" s="1252"/>
      <c r="M886" s="1252"/>
      <c r="N886" s="1252"/>
      <c r="O886" s="1252"/>
      <c r="P886" s="1242"/>
      <c r="Q886" s="1242"/>
      <c r="R886" s="1243"/>
      <c r="S886" s="1242"/>
      <c r="T886" s="1242"/>
      <c r="U886" s="1244"/>
      <c r="V886" s="1245"/>
      <c r="W886" s="1245"/>
      <c r="X886" s="1245"/>
      <c r="Y886" s="1245"/>
      <c r="Z886" s="1245"/>
      <c r="AA886" s="1246"/>
      <c r="AB886" s="1247"/>
      <c r="AC886" s="1244"/>
      <c r="AD886" s="1248">
        <f t="shared" si="614"/>
        <v>0</v>
      </c>
      <c r="AE886" s="1248"/>
      <c r="AF886" s="1248"/>
      <c r="AG886" s="1248">
        <f t="shared" si="608"/>
        <v>0</v>
      </c>
      <c r="AH886" s="1248"/>
      <c r="AI886" s="1248"/>
      <c r="AJ886" s="1248">
        <f t="shared" si="615"/>
        <v>0</v>
      </c>
      <c r="AK886" s="1248"/>
      <c r="AL886" s="1248"/>
      <c r="AM886" s="1249">
        <f t="shared" si="602"/>
        <v>0</v>
      </c>
      <c r="AN886" s="1249"/>
      <c r="AO886" s="1249"/>
      <c r="AP886" s="1249"/>
      <c r="AQ886" s="1250">
        <f t="shared" si="616"/>
        <v>0</v>
      </c>
      <c r="AR886" s="1250"/>
      <c r="AS886" s="1250"/>
      <c r="AT886" s="1250">
        <f t="shared" si="617"/>
        <v>0</v>
      </c>
      <c r="AV886" s="74" t="str">
        <f t="shared" si="597"/>
        <v>TILING</v>
      </c>
      <c r="AW886" s="307"/>
      <c r="AX886" s="99"/>
      <c r="AY886" s="99"/>
      <c r="AZ886" s="305"/>
      <c r="BA886" s="28">
        <f t="shared" si="618"/>
        <v>0</v>
      </c>
      <c r="BB886" s="28">
        <f t="shared" si="623"/>
        <v>0</v>
      </c>
      <c r="BC886" s="28">
        <f t="shared" si="624"/>
        <v>0</v>
      </c>
      <c r="BD886" s="28">
        <f t="shared" si="619"/>
        <v>0</v>
      </c>
      <c r="BE886" s="28">
        <f t="shared" si="625"/>
        <v>0</v>
      </c>
      <c r="BF886" s="28">
        <f t="shared" si="620"/>
        <v>0</v>
      </c>
      <c r="BG886" s="28">
        <f t="shared" si="621"/>
        <v>0</v>
      </c>
      <c r="BI886" s="66">
        <f t="shared" si="626"/>
        <v>0</v>
      </c>
      <c r="BJ886" s="66">
        <f t="shared" si="622"/>
        <v>0</v>
      </c>
      <c r="BK886" s="66">
        <f t="shared" si="627"/>
        <v>0</v>
      </c>
    </row>
    <row r="887" spans="1:63" hidden="1">
      <c r="A887" s="95"/>
      <c r="B887" s="1239"/>
      <c r="C887" s="1240"/>
      <c r="D887" s="1252"/>
      <c r="E887" s="1252"/>
      <c r="F887" s="1252"/>
      <c r="G887" s="1252"/>
      <c r="H887" s="1252"/>
      <c r="I887" s="1252"/>
      <c r="J887" s="1252"/>
      <c r="K887" s="1252"/>
      <c r="L887" s="1252"/>
      <c r="M887" s="1252"/>
      <c r="N887" s="1252"/>
      <c r="O887" s="1252"/>
      <c r="P887" s="1242"/>
      <c r="Q887" s="1242"/>
      <c r="R887" s="1243"/>
      <c r="S887" s="1242"/>
      <c r="T887" s="1242"/>
      <c r="U887" s="1244"/>
      <c r="V887" s="1245"/>
      <c r="W887" s="1245"/>
      <c r="X887" s="1245"/>
      <c r="Y887" s="1245"/>
      <c r="Z887" s="1245"/>
      <c r="AA887" s="1246"/>
      <c r="AB887" s="1247"/>
      <c r="AC887" s="1244"/>
      <c r="AD887" s="1248">
        <f t="shared" si="614"/>
        <v>0</v>
      </c>
      <c r="AE887" s="1248"/>
      <c r="AF887" s="1248"/>
      <c r="AG887" s="1248">
        <f t="shared" si="608"/>
        <v>0</v>
      </c>
      <c r="AH887" s="1248"/>
      <c r="AI887" s="1248"/>
      <c r="AJ887" s="1248">
        <f t="shared" si="615"/>
        <v>0</v>
      </c>
      <c r="AK887" s="1248"/>
      <c r="AL887" s="1248"/>
      <c r="AM887" s="1249">
        <f t="shared" si="602"/>
        <v>0</v>
      </c>
      <c r="AN887" s="1249"/>
      <c r="AO887" s="1249"/>
      <c r="AP887" s="1249"/>
      <c r="AQ887" s="1250">
        <f t="shared" si="616"/>
        <v>0</v>
      </c>
      <c r="AR887" s="1250"/>
      <c r="AS887" s="1250"/>
      <c r="AT887" s="1250">
        <f t="shared" si="617"/>
        <v>0</v>
      </c>
      <c r="AV887" s="74" t="str">
        <f t="shared" si="597"/>
        <v>TILING</v>
      </c>
      <c r="AW887" s="307"/>
      <c r="AX887" s="99"/>
      <c r="AY887" s="99"/>
      <c r="AZ887" s="305"/>
      <c r="BA887" s="28">
        <f t="shared" si="618"/>
        <v>0</v>
      </c>
      <c r="BB887" s="28">
        <f t="shared" si="623"/>
        <v>0</v>
      </c>
      <c r="BC887" s="28">
        <f t="shared" si="624"/>
        <v>0</v>
      </c>
      <c r="BD887" s="28">
        <f t="shared" si="619"/>
        <v>0</v>
      </c>
      <c r="BE887" s="28">
        <f t="shared" si="625"/>
        <v>0</v>
      </c>
      <c r="BF887" s="28">
        <f t="shared" si="620"/>
        <v>0</v>
      </c>
      <c r="BG887" s="28">
        <f t="shared" si="621"/>
        <v>0</v>
      </c>
      <c r="BI887" s="66">
        <f t="shared" si="626"/>
        <v>0</v>
      </c>
      <c r="BJ887" s="66">
        <f t="shared" si="622"/>
        <v>0</v>
      </c>
      <c r="BK887" s="66">
        <f t="shared" si="627"/>
        <v>0</v>
      </c>
    </row>
    <row r="888" spans="1:63" hidden="1">
      <c r="A888" s="95"/>
      <c r="B888" s="1239"/>
      <c r="C888" s="1240"/>
      <c r="D888" s="1252"/>
      <c r="E888" s="1252"/>
      <c r="F888" s="1252"/>
      <c r="G888" s="1252"/>
      <c r="H888" s="1252"/>
      <c r="I888" s="1252"/>
      <c r="J888" s="1252"/>
      <c r="K888" s="1252"/>
      <c r="L888" s="1252"/>
      <c r="M888" s="1252"/>
      <c r="N888" s="1252"/>
      <c r="O888" s="1252"/>
      <c r="P888" s="1242"/>
      <c r="Q888" s="1242"/>
      <c r="R888" s="1243"/>
      <c r="S888" s="1242"/>
      <c r="T888" s="1242"/>
      <c r="U888" s="1244"/>
      <c r="V888" s="1245"/>
      <c r="W888" s="1245"/>
      <c r="X888" s="1245"/>
      <c r="Y888" s="1245"/>
      <c r="Z888" s="1245"/>
      <c r="AA888" s="1246"/>
      <c r="AB888" s="1247"/>
      <c r="AC888" s="1244"/>
      <c r="AD888" s="1248">
        <f t="shared" si="614"/>
        <v>0</v>
      </c>
      <c r="AE888" s="1248"/>
      <c r="AF888" s="1248"/>
      <c r="AG888" s="1248">
        <f t="shared" si="608"/>
        <v>0</v>
      </c>
      <c r="AH888" s="1248"/>
      <c r="AI888" s="1248"/>
      <c r="AJ888" s="1248">
        <f t="shared" si="615"/>
        <v>0</v>
      </c>
      <c r="AK888" s="1248"/>
      <c r="AL888" s="1248"/>
      <c r="AM888" s="1249">
        <f t="shared" si="602"/>
        <v>0</v>
      </c>
      <c r="AN888" s="1249"/>
      <c r="AO888" s="1249"/>
      <c r="AP888" s="1249"/>
      <c r="AQ888" s="1250">
        <f t="shared" si="616"/>
        <v>0</v>
      </c>
      <c r="AR888" s="1250"/>
      <c r="AS888" s="1250"/>
      <c r="AT888" s="1250">
        <f t="shared" si="617"/>
        <v>0</v>
      </c>
      <c r="AV888" s="74" t="str">
        <f t="shared" si="597"/>
        <v>TILING</v>
      </c>
      <c r="AW888" s="307"/>
      <c r="AX888" s="99"/>
      <c r="AY888" s="99"/>
      <c r="AZ888" s="305"/>
      <c r="BA888" s="28">
        <f t="shared" si="618"/>
        <v>0</v>
      </c>
      <c r="BB888" s="28">
        <f t="shared" si="623"/>
        <v>0</v>
      </c>
      <c r="BC888" s="28">
        <f t="shared" si="624"/>
        <v>0</v>
      </c>
      <c r="BD888" s="28">
        <f t="shared" si="619"/>
        <v>0</v>
      </c>
      <c r="BE888" s="28">
        <f t="shared" si="625"/>
        <v>0</v>
      </c>
      <c r="BF888" s="28">
        <f t="shared" si="620"/>
        <v>0</v>
      </c>
      <c r="BG888" s="28">
        <f t="shared" si="621"/>
        <v>0</v>
      </c>
      <c r="BI888" s="66">
        <f t="shared" si="626"/>
        <v>0</v>
      </c>
      <c r="BJ888" s="66">
        <f t="shared" si="622"/>
        <v>0</v>
      </c>
      <c r="BK888" s="66">
        <f t="shared" si="627"/>
        <v>0</v>
      </c>
    </row>
    <row r="889" spans="1:63" hidden="1">
      <c r="A889" s="95"/>
      <c r="B889" s="1251"/>
      <c r="C889" s="1251"/>
      <c r="D889" s="1252"/>
      <c r="E889" s="1252"/>
      <c r="F889" s="1252"/>
      <c r="G889" s="1252"/>
      <c r="H889" s="1252"/>
      <c r="I889" s="1252"/>
      <c r="J889" s="1252"/>
      <c r="K889" s="1252"/>
      <c r="L889" s="1252"/>
      <c r="M889" s="1252"/>
      <c r="N889" s="1252"/>
      <c r="O889" s="1252"/>
      <c r="P889" s="1242"/>
      <c r="Q889" s="1242"/>
      <c r="R889" s="1243"/>
      <c r="S889" s="1242"/>
      <c r="T889" s="1242"/>
      <c r="U889" s="1244"/>
      <c r="V889" s="1245"/>
      <c r="W889" s="1245"/>
      <c r="X889" s="1245"/>
      <c r="Y889" s="1245"/>
      <c r="Z889" s="1245"/>
      <c r="AA889" s="1246"/>
      <c r="AB889" s="1247"/>
      <c r="AC889" s="1244"/>
      <c r="AD889" s="1248">
        <f t="shared" si="614"/>
        <v>0</v>
      </c>
      <c r="AE889" s="1248"/>
      <c r="AF889" s="1248"/>
      <c r="AG889" s="1248">
        <f t="shared" si="608"/>
        <v>0</v>
      </c>
      <c r="AH889" s="1248"/>
      <c r="AI889" s="1248"/>
      <c r="AJ889" s="1248">
        <f t="shared" si="615"/>
        <v>0</v>
      </c>
      <c r="AK889" s="1248"/>
      <c r="AL889" s="1248"/>
      <c r="AM889" s="1249">
        <f t="shared" si="602"/>
        <v>0</v>
      </c>
      <c r="AN889" s="1249"/>
      <c r="AO889" s="1249"/>
      <c r="AP889" s="1249"/>
      <c r="AQ889" s="1250">
        <f t="shared" si="616"/>
        <v>0</v>
      </c>
      <c r="AR889" s="1250"/>
      <c r="AS889" s="1250"/>
      <c r="AT889" s="1250">
        <f t="shared" si="617"/>
        <v>0</v>
      </c>
      <c r="AV889" s="74" t="str">
        <f t="shared" si="597"/>
        <v>TILING</v>
      </c>
      <c r="AW889" s="307"/>
      <c r="AX889" s="99"/>
      <c r="AY889" s="99"/>
      <c r="AZ889" s="305"/>
      <c r="BA889" s="28">
        <f t="shared" si="618"/>
        <v>0</v>
      </c>
      <c r="BB889" s="28">
        <f t="shared" si="623"/>
        <v>0</v>
      </c>
      <c r="BC889" s="28">
        <f t="shared" si="624"/>
        <v>0</v>
      </c>
      <c r="BD889" s="28">
        <f t="shared" si="619"/>
        <v>0</v>
      </c>
      <c r="BE889" s="28">
        <f t="shared" si="625"/>
        <v>0</v>
      </c>
      <c r="BF889" s="28">
        <f t="shared" si="620"/>
        <v>0</v>
      </c>
      <c r="BG889" s="28">
        <f t="shared" si="621"/>
        <v>0</v>
      </c>
      <c r="BI889" s="66">
        <f t="shared" si="626"/>
        <v>0</v>
      </c>
      <c r="BJ889" s="66">
        <f t="shared" si="622"/>
        <v>0</v>
      </c>
      <c r="BK889" s="66">
        <f t="shared" si="627"/>
        <v>0</v>
      </c>
    </row>
    <row r="890" spans="1:63" hidden="1">
      <c r="A890" s="95"/>
      <c r="B890" s="1251"/>
      <c r="C890" s="1251"/>
      <c r="D890" s="1252"/>
      <c r="E890" s="1252"/>
      <c r="F890" s="1252"/>
      <c r="G890" s="1252"/>
      <c r="H890" s="1252"/>
      <c r="I890" s="1252"/>
      <c r="J890" s="1252"/>
      <c r="K890" s="1252"/>
      <c r="L890" s="1252"/>
      <c r="M890" s="1252"/>
      <c r="N890" s="1252"/>
      <c r="O890" s="1252"/>
      <c r="P890" s="1242"/>
      <c r="Q890" s="1242"/>
      <c r="R890" s="1243"/>
      <c r="S890" s="1242"/>
      <c r="T890" s="1242"/>
      <c r="U890" s="1244"/>
      <c r="V890" s="1245"/>
      <c r="W890" s="1245"/>
      <c r="X890" s="1245"/>
      <c r="Y890" s="1245"/>
      <c r="Z890" s="1245"/>
      <c r="AA890" s="1246"/>
      <c r="AB890" s="1247"/>
      <c r="AC890" s="1244"/>
      <c r="AD890" s="1248">
        <f t="shared" si="614"/>
        <v>0</v>
      </c>
      <c r="AE890" s="1248"/>
      <c r="AF890" s="1248"/>
      <c r="AG890" s="1248">
        <f t="shared" si="608"/>
        <v>0</v>
      </c>
      <c r="AH890" s="1248"/>
      <c r="AI890" s="1248"/>
      <c r="AJ890" s="1248">
        <f t="shared" si="615"/>
        <v>0</v>
      </c>
      <c r="AK890" s="1248"/>
      <c r="AL890" s="1248"/>
      <c r="AM890" s="1249">
        <f t="shared" si="602"/>
        <v>0</v>
      </c>
      <c r="AN890" s="1249"/>
      <c r="AO890" s="1249"/>
      <c r="AP890" s="1249"/>
      <c r="AQ890" s="1250">
        <f t="shared" si="616"/>
        <v>0</v>
      </c>
      <c r="AR890" s="1250"/>
      <c r="AS890" s="1250"/>
      <c r="AT890" s="1250">
        <f t="shared" si="617"/>
        <v>0</v>
      </c>
      <c r="AV890" s="74" t="str">
        <f t="shared" si="597"/>
        <v>TILING</v>
      </c>
      <c r="AW890" s="307"/>
      <c r="AX890" s="99"/>
      <c r="AY890" s="99"/>
      <c r="AZ890" s="305"/>
      <c r="BA890" s="28">
        <f t="shared" si="618"/>
        <v>0</v>
      </c>
      <c r="BB890" s="28">
        <f t="shared" si="623"/>
        <v>0</v>
      </c>
      <c r="BC890" s="28">
        <f t="shared" si="624"/>
        <v>0</v>
      </c>
      <c r="BD890" s="28">
        <f t="shared" si="619"/>
        <v>0</v>
      </c>
      <c r="BE890" s="28">
        <f t="shared" si="625"/>
        <v>0</v>
      </c>
      <c r="BF890" s="28">
        <f t="shared" si="620"/>
        <v>0</v>
      </c>
      <c r="BG890" s="28">
        <f t="shared" si="621"/>
        <v>0</v>
      </c>
      <c r="BI890" s="66">
        <f t="shared" si="626"/>
        <v>0</v>
      </c>
      <c r="BJ890" s="66">
        <f t="shared" si="622"/>
        <v>0</v>
      </c>
      <c r="BK890" s="66">
        <f t="shared" si="627"/>
        <v>0</v>
      </c>
    </row>
    <row r="891" spans="1:63" hidden="1">
      <c r="A891" s="95"/>
      <c r="B891" s="1239"/>
      <c r="C891" s="1240"/>
      <c r="D891" s="1252"/>
      <c r="E891" s="1252"/>
      <c r="F891" s="1252"/>
      <c r="G891" s="1252"/>
      <c r="H891" s="1252"/>
      <c r="I891" s="1252"/>
      <c r="J891" s="1252"/>
      <c r="K891" s="1252"/>
      <c r="L891" s="1252"/>
      <c r="M891" s="1252"/>
      <c r="N891" s="1252"/>
      <c r="O891" s="1252"/>
      <c r="P891" s="1242"/>
      <c r="Q891" s="1242"/>
      <c r="R891" s="1243"/>
      <c r="S891" s="1242"/>
      <c r="T891" s="1242"/>
      <c r="U891" s="1244"/>
      <c r="V891" s="1245"/>
      <c r="W891" s="1245"/>
      <c r="X891" s="1245"/>
      <c r="Y891" s="1245"/>
      <c r="Z891" s="1245"/>
      <c r="AA891" s="1246"/>
      <c r="AB891" s="1247"/>
      <c r="AC891" s="1244"/>
      <c r="AD891" s="1248">
        <f t="shared" si="614"/>
        <v>0</v>
      </c>
      <c r="AE891" s="1248"/>
      <c r="AF891" s="1248"/>
      <c r="AG891" s="1248">
        <f t="shared" si="608"/>
        <v>0</v>
      </c>
      <c r="AH891" s="1248"/>
      <c r="AI891" s="1248"/>
      <c r="AJ891" s="1248">
        <f t="shared" si="615"/>
        <v>0</v>
      </c>
      <c r="AK891" s="1248"/>
      <c r="AL891" s="1248"/>
      <c r="AM891" s="1249">
        <f t="shared" si="602"/>
        <v>0</v>
      </c>
      <c r="AN891" s="1249"/>
      <c r="AO891" s="1249"/>
      <c r="AP891" s="1249"/>
      <c r="AQ891" s="1250">
        <f t="shared" si="616"/>
        <v>0</v>
      </c>
      <c r="AR891" s="1250"/>
      <c r="AS891" s="1250"/>
      <c r="AT891" s="1250">
        <f t="shared" si="617"/>
        <v>0</v>
      </c>
      <c r="AV891" s="74" t="str">
        <f t="shared" si="597"/>
        <v>TILING</v>
      </c>
      <c r="AW891" s="307"/>
      <c r="AX891" s="99"/>
      <c r="AY891" s="99"/>
      <c r="AZ891" s="305"/>
      <c r="BA891" s="28">
        <f t="shared" si="618"/>
        <v>0</v>
      </c>
      <c r="BB891" s="28">
        <f t="shared" si="623"/>
        <v>0</v>
      </c>
      <c r="BC891" s="28">
        <f t="shared" si="624"/>
        <v>0</v>
      </c>
      <c r="BD891" s="28">
        <f t="shared" si="619"/>
        <v>0</v>
      </c>
      <c r="BE891" s="28">
        <f>SUM(BA891:BC891)</f>
        <v>0</v>
      </c>
      <c r="BF891" s="28">
        <f t="shared" si="620"/>
        <v>0</v>
      </c>
      <c r="BG891" s="28">
        <f t="shared" si="621"/>
        <v>0</v>
      </c>
      <c r="BI891" s="66">
        <f t="shared" si="626"/>
        <v>0</v>
      </c>
      <c r="BJ891" s="66">
        <f t="shared" si="622"/>
        <v>0</v>
      </c>
      <c r="BK891" s="66">
        <f t="shared" si="627"/>
        <v>0</v>
      </c>
    </row>
    <row r="892" spans="1:63" hidden="1">
      <c r="A892" s="95"/>
      <c r="B892" s="1239"/>
      <c r="C892" s="1240"/>
      <c r="D892" s="1252"/>
      <c r="E892" s="1252"/>
      <c r="F892" s="1252"/>
      <c r="G892" s="1252"/>
      <c r="H892" s="1252"/>
      <c r="I892" s="1252"/>
      <c r="J892" s="1252"/>
      <c r="K892" s="1252"/>
      <c r="L892" s="1252"/>
      <c r="M892" s="1252"/>
      <c r="N892" s="1252"/>
      <c r="O892" s="1252"/>
      <c r="P892" s="1242"/>
      <c r="Q892" s="1242"/>
      <c r="R892" s="1243"/>
      <c r="S892" s="1242"/>
      <c r="T892" s="1242"/>
      <c r="U892" s="1244"/>
      <c r="V892" s="1245"/>
      <c r="W892" s="1245"/>
      <c r="X892" s="1245"/>
      <c r="Y892" s="1245"/>
      <c r="Z892" s="1245"/>
      <c r="AA892" s="1246"/>
      <c r="AB892" s="1247"/>
      <c r="AC892" s="1244"/>
      <c r="AD892" s="1248">
        <f t="shared" si="614"/>
        <v>0</v>
      </c>
      <c r="AE892" s="1248"/>
      <c r="AF892" s="1248"/>
      <c r="AG892" s="1248">
        <f t="shared" si="608"/>
        <v>0</v>
      </c>
      <c r="AH892" s="1248"/>
      <c r="AI892" s="1248"/>
      <c r="AJ892" s="1248">
        <f t="shared" si="615"/>
        <v>0</v>
      </c>
      <c r="AK892" s="1248"/>
      <c r="AL892" s="1248"/>
      <c r="AM892" s="1249">
        <f t="shared" si="602"/>
        <v>0</v>
      </c>
      <c r="AN892" s="1249"/>
      <c r="AO892" s="1249"/>
      <c r="AP892" s="1249"/>
      <c r="AQ892" s="1250">
        <f t="shared" si="616"/>
        <v>0</v>
      </c>
      <c r="AR892" s="1250"/>
      <c r="AS892" s="1250"/>
      <c r="AT892" s="1250">
        <f t="shared" si="617"/>
        <v>0</v>
      </c>
      <c r="AV892" s="74" t="str">
        <f t="shared" si="597"/>
        <v>TILING</v>
      </c>
      <c r="AW892" s="307"/>
      <c r="AX892" s="99"/>
      <c r="AY892" s="99"/>
      <c r="AZ892" s="305"/>
      <c r="BA892" s="28">
        <f t="shared" si="618"/>
        <v>0</v>
      </c>
      <c r="BB892" s="28">
        <f t="shared" si="623"/>
        <v>0</v>
      </c>
      <c r="BC892" s="28">
        <f t="shared" si="624"/>
        <v>0</v>
      </c>
      <c r="BD892" s="28">
        <f t="shared" si="619"/>
        <v>0</v>
      </c>
      <c r="BE892" s="28">
        <f>SUM(BA892:BC892)</f>
        <v>0</v>
      </c>
      <c r="BF892" s="28">
        <f t="shared" si="620"/>
        <v>0</v>
      </c>
      <c r="BG892" s="28">
        <f t="shared" si="621"/>
        <v>0</v>
      </c>
      <c r="BI892" s="66">
        <f t="shared" si="626"/>
        <v>0</v>
      </c>
      <c r="BJ892" s="66">
        <f t="shared" si="622"/>
        <v>0</v>
      </c>
      <c r="BK892" s="66">
        <f t="shared" si="627"/>
        <v>0</v>
      </c>
    </row>
    <row r="893" spans="1:63" ht="5.0999999999999996" hidden="1" customHeight="1">
      <c r="A893" s="95"/>
      <c r="B893" s="42"/>
      <c r="C893" s="42"/>
      <c r="D893" s="353"/>
      <c r="E893" s="353"/>
      <c r="F893" s="353"/>
      <c r="G893" s="353"/>
      <c r="H893" s="353"/>
      <c r="I893" s="353"/>
      <c r="J893" s="353"/>
      <c r="K893" s="353"/>
      <c r="L893" s="353"/>
      <c r="M893" s="353"/>
      <c r="N893" s="353"/>
      <c r="O893" s="353"/>
      <c r="P893" s="44"/>
      <c r="Q893" s="44"/>
      <c r="R893" s="44"/>
      <c r="S893" s="44"/>
      <c r="T893" s="44"/>
      <c r="U893" s="45"/>
      <c r="V893" s="45"/>
      <c r="W893" s="45"/>
      <c r="X893" s="45"/>
      <c r="Y893" s="45"/>
      <c r="Z893" s="45"/>
      <c r="AA893" s="45"/>
      <c r="AB893" s="45"/>
      <c r="AC893" s="45"/>
      <c r="AD893" s="46"/>
      <c r="AE893" s="46"/>
      <c r="AF893" s="46"/>
      <c r="AG893" s="46"/>
      <c r="AH893" s="46"/>
      <c r="AI893" s="46"/>
      <c r="AJ893" s="46"/>
      <c r="AK893" s="46"/>
      <c r="AL893" s="46"/>
      <c r="AM893" s="47"/>
      <c r="AN893" s="47"/>
      <c r="AO893" s="47"/>
      <c r="AP893" s="47"/>
      <c r="AQ893" s="295"/>
      <c r="AR893" s="295"/>
      <c r="AS893" s="295"/>
      <c r="AT893" s="295"/>
      <c r="AV893" s="201" t="str">
        <f t="shared" si="597"/>
        <v>TILING</v>
      </c>
      <c r="AW893" s="322"/>
      <c r="AX893" s="322"/>
      <c r="AY893" s="322"/>
      <c r="AZ893" s="201"/>
      <c r="BA893" s="53">
        <f>BA852</f>
        <v>0</v>
      </c>
      <c r="BB893" s="53">
        <f>BB852</f>
        <v>0</v>
      </c>
      <c r="BC893" s="53">
        <f>BC852</f>
        <v>0</v>
      </c>
      <c r="BD893" s="53">
        <f>BD852</f>
        <v>0</v>
      </c>
      <c r="BE893" s="53">
        <f>BE852</f>
        <v>0</v>
      </c>
      <c r="BF893" s="53"/>
      <c r="BG893" s="53"/>
      <c r="BI893" s="53"/>
      <c r="BJ893" s="53"/>
      <c r="BK893" s="53"/>
    </row>
    <row r="894" spans="1:63" ht="21.6" hidden="1" customHeight="1">
      <c r="A894" s="95"/>
      <c r="B894" s="1335"/>
      <c r="C894" s="1335"/>
      <c r="D894" s="354"/>
      <c r="E894" s="354"/>
      <c r="F894" s="354"/>
      <c r="G894" s="354"/>
      <c r="H894" s="354"/>
      <c r="I894" s="354"/>
      <c r="J894" s="354"/>
      <c r="K894" s="354"/>
      <c r="L894" s="354"/>
      <c r="M894" s="354"/>
      <c r="N894" s="354"/>
      <c r="O894" s="354"/>
      <c r="P894" s="19"/>
      <c r="Q894" s="19"/>
      <c r="R894" s="19"/>
      <c r="S894" s="19"/>
      <c r="T894" s="19"/>
      <c r="U894" s="19"/>
      <c r="V894" s="19"/>
      <c r="W894" s="19"/>
      <c r="X894" s="19"/>
      <c r="Y894" s="19"/>
      <c r="Z894" s="19"/>
      <c r="AA894" s="19"/>
      <c r="AB894" s="19"/>
      <c r="AC894" s="202" t="str">
        <f>CONCATENATE(D852," ","TOTAL")</f>
        <v>TILING TOTAL</v>
      </c>
      <c r="AD894" s="1260">
        <f>SUBTOTAL(9,AD853:AD893)</f>
        <v>0</v>
      </c>
      <c r="AE894" s="1260"/>
      <c r="AF894" s="1260"/>
      <c r="AG894" s="1260">
        <f>SUBTOTAL(9,AG853:AG893)</f>
        <v>0</v>
      </c>
      <c r="AH894" s="1260"/>
      <c r="AI894" s="1260"/>
      <c r="AJ894" s="1260">
        <f>SUBTOTAL(9,AJ853:AJ893)</f>
        <v>0</v>
      </c>
      <c r="AK894" s="1260"/>
      <c r="AL894" s="1260"/>
      <c r="AM894" s="1260">
        <f>SUBTOTAL(9,AM853:AM893)</f>
        <v>0</v>
      </c>
      <c r="AN894" s="1260"/>
      <c r="AO894" s="1260"/>
      <c r="AP894" s="1260"/>
      <c r="AQ894" s="1254">
        <f>SUBTOTAL(9,AQ853:AQ893)</f>
        <v>0</v>
      </c>
      <c r="AR894" s="1254"/>
      <c r="AS894" s="1254"/>
      <c r="AT894" s="1254"/>
      <c r="AV894" s="74" t="str">
        <f t="shared" si="597"/>
        <v>TILING</v>
      </c>
      <c r="AW894" s="308"/>
      <c r="AX894" s="321"/>
      <c r="AY894" s="321"/>
      <c r="AZ894" s="118"/>
      <c r="BA894" s="52">
        <f>BA852</f>
        <v>0</v>
      </c>
      <c r="BB894" s="52">
        <f>BB852</f>
        <v>0</v>
      </c>
      <c r="BC894" s="52">
        <f>BC852</f>
        <v>0</v>
      </c>
      <c r="BD894" s="52">
        <f>BD852</f>
        <v>0</v>
      </c>
      <c r="BE894" s="52">
        <f>BE852</f>
        <v>0</v>
      </c>
      <c r="BF894" s="52">
        <f>SUM(BF852:BF893)</f>
        <v>0</v>
      </c>
      <c r="BG894" s="28">
        <f>SUM(BG852:BG893)</f>
        <v>0</v>
      </c>
      <c r="BI894" s="52">
        <f>SUM(BI853:BI893)</f>
        <v>0</v>
      </c>
      <c r="BJ894" s="52">
        <f>SUM(BJ853:BJ893)</f>
        <v>0</v>
      </c>
      <c r="BK894" s="28">
        <f>SUM(BK853:BK893)</f>
        <v>0</v>
      </c>
    </row>
    <row r="895" spans="1:63" ht="5.0999999999999996" hidden="1" customHeight="1">
      <c r="A895" s="95"/>
      <c r="B895" s="42"/>
      <c r="C895" s="42"/>
      <c r="D895" s="353"/>
      <c r="E895" s="353"/>
      <c r="F895" s="353"/>
      <c r="G895" s="353"/>
      <c r="H895" s="353"/>
      <c r="I895" s="353"/>
      <c r="J895" s="353"/>
      <c r="K895" s="353"/>
      <c r="L895" s="353"/>
      <c r="M895" s="353"/>
      <c r="N895" s="353"/>
      <c r="O895" s="353"/>
      <c r="P895" s="44"/>
      <c r="Q895" s="44"/>
      <c r="R895" s="44"/>
      <c r="S895" s="44"/>
      <c r="T895" s="44"/>
      <c r="U895" s="45"/>
      <c r="V895" s="45"/>
      <c r="W895" s="45"/>
      <c r="X895" s="45"/>
      <c r="Y895" s="45"/>
      <c r="Z895" s="45"/>
      <c r="AA895" s="45"/>
      <c r="AB895" s="45"/>
      <c r="AC895" s="45"/>
      <c r="AD895" s="46"/>
      <c r="AE895" s="46"/>
      <c r="AF895" s="46"/>
      <c r="AG895" s="46"/>
      <c r="AH895" s="46"/>
      <c r="AI895" s="46"/>
      <c r="AJ895" s="46"/>
      <c r="AK895" s="46"/>
      <c r="AL895" s="46"/>
      <c r="AM895" s="47"/>
      <c r="AN895" s="47"/>
      <c r="AO895" s="47"/>
      <c r="AP895" s="47"/>
      <c r="AQ895" s="295"/>
      <c r="AR895" s="295"/>
      <c r="AS895" s="295"/>
      <c r="AT895" s="295"/>
      <c r="AV895" s="201" t="str">
        <f t="shared" si="597"/>
        <v>TILING</v>
      </c>
      <c r="AW895" s="322"/>
      <c r="AX895" s="322"/>
      <c r="AY895" s="322"/>
      <c r="AZ895" s="201"/>
      <c r="BA895" s="53">
        <f>BA852</f>
        <v>0</v>
      </c>
      <c r="BB895" s="53">
        <f>BB852</f>
        <v>0</v>
      </c>
      <c r="BC895" s="53">
        <f>BC852</f>
        <v>0</v>
      </c>
      <c r="BD895" s="53">
        <f>BD852</f>
        <v>0</v>
      </c>
      <c r="BE895" s="53">
        <f>BE852</f>
        <v>0</v>
      </c>
      <c r="BF895" s="53"/>
      <c r="BG895" s="53"/>
      <c r="BI895" s="53"/>
      <c r="BJ895" s="53"/>
      <c r="BK895" s="53"/>
    </row>
    <row r="896" spans="1:63" ht="9.6999999999999993" hidden="1" customHeight="1">
      <c r="A896" s="95"/>
      <c r="B896" s="49"/>
      <c r="C896" s="49"/>
      <c r="D896" s="355"/>
      <c r="E896" s="355"/>
      <c r="F896" s="355"/>
      <c r="G896" s="355"/>
      <c r="H896" s="355"/>
      <c r="I896" s="355"/>
      <c r="J896" s="355"/>
      <c r="K896" s="355"/>
      <c r="L896" s="355"/>
      <c r="M896" s="355"/>
      <c r="N896" s="355"/>
      <c r="O896" s="355"/>
      <c r="P896" s="50"/>
      <c r="Q896" s="50"/>
      <c r="R896" s="50"/>
      <c r="S896" s="50"/>
      <c r="T896" s="50"/>
      <c r="U896" s="50"/>
      <c r="V896" s="50"/>
      <c r="W896" s="50"/>
      <c r="X896" s="50"/>
      <c r="Y896" s="50"/>
      <c r="Z896" s="50"/>
      <c r="AA896" s="50"/>
      <c r="AB896" s="50"/>
      <c r="AC896" s="51"/>
      <c r="AD896" s="296"/>
      <c r="AE896" s="296"/>
      <c r="AF896" s="296"/>
      <c r="AG896" s="296"/>
      <c r="AH896" s="296"/>
      <c r="AI896" s="296"/>
      <c r="AJ896" s="296"/>
      <c r="AK896" s="296"/>
      <c r="AL896" s="296"/>
      <c r="AM896" s="296"/>
      <c r="AN896" s="296"/>
      <c r="AO896" s="296"/>
      <c r="AP896" s="296"/>
      <c r="AQ896" s="297"/>
      <c r="AR896" s="297"/>
      <c r="AS896" s="297"/>
      <c r="AT896" s="297"/>
      <c r="AV896" s="203" t="str">
        <f t="shared" si="597"/>
        <v>TILING</v>
      </c>
      <c r="AW896" s="325"/>
      <c r="AX896" s="344"/>
      <c r="AY896" s="344"/>
      <c r="AZ896" s="203"/>
      <c r="BA896" s="65">
        <f>BA894</f>
        <v>0</v>
      </c>
      <c r="BB896" s="65">
        <f t="shared" ref="BB896:BG896" si="628">BB894</f>
        <v>0</v>
      </c>
      <c r="BC896" s="65">
        <f>BC894</f>
        <v>0</v>
      </c>
      <c r="BD896" s="65">
        <f t="shared" si="628"/>
        <v>0</v>
      </c>
      <c r="BE896" s="65">
        <f t="shared" si="628"/>
        <v>0</v>
      </c>
      <c r="BF896" s="65">
        <f t="shared" si="628"/>
        <v>0</v>
      </c>
      <c r="BG896" s="65">
        <f t="shared" si="628"/>
        <v>0</v>
      </c>
      <c r="BI896" s="65"/>
      <c r="BJ896" s="65"/>
      <c r="BK896" s="65"/>
    </row>
    <row r="897" spans="1:63" ht="23.1" customHeight="1">
      <c r="A897" s="94" t="s">
        <v>665</v>
      </c>
      <c r="B897" s="1261"/>
      <c r="C897" s="1262"/>
      <c r="D897" s="1301" t="str">
        <f>T(AJ77)</f>
        <v>PAINTING</v>
      </c>
      <c r="E897" s="1302"/>
      <c r="F897" s="1302"/>
      <c r="G897" s="1302"/>
      <c r="H897" s="1302"/>
      <c r="I897" s="1302"/>
      <c r="J897" s="1302"/>
      <c r="K897" s="1302"/>
      <c r="L897" s="1302"/>
      <c r="M897" s="1302"/>
      <c r="N897" s="1302"/>
      <c r="O897" s="1303"/>
      <c r="P897" s="1263"/>
      <c r="Q897" s="1263"/>
      <c r="R897" s="1263"/>
      <c r="S897" s="1264"/>
      <c r="T897" s="1265"/>
      <c r="U897" s="1266"/>
      <c r="V897" s="1266"/>
      <c r="W897" s="1266"/>
      <c r="X897" s="1266"/>
      <c r="Y897" s="1266"/>
      <c r="Z897" s="1266"/>
      <c r="AA897" s="1266"/>
      <c r="AB897" s="1266"/>
      <c r="AC897" s="1266"/>
      <c r="AD897" s="1336">
        <f>AD939</f>
        <v>0</v>
      </c>
      <c r="AE897" s="1336"/>
      <c r="AF897" s="1336"/>
      <c r="AG897" s="1336">
        <f>AG939</f>
        <v>0</v>
      </c>
      <c r="AH897" s="1336"/>
      <c r="AI897" s="1336"/>
      <c r="AJ897" s="1336">
        <f>AJ939</f>
        <v>0</v>
      </c>
      <c r="AK897" s="1336"/>
      <c r="AL897" s="1336"/>
      <c r="AM897" s="1260">
        <f>AM939</f>
        <v>0</v>
      </c>
      <c r="AN897" s="1260"/>
      <c r="AO897" s="1260"/>
      <c r="AP897" s="1260"/>
      <c r="AQ897" s="1254">
        <f>AQ939</f>
        <v>0</v>
      </c>
      <c r="AR897" s="1254"/>
      <c r="AS897" s="1254"/>
      <c r="AT897" s="1254" t="e">
        <f>SUM(#REF!)</f>
        <v>#REF!</v>
      </c>
      <c r="AV897" s="74" t="str">
        <f t="shared" ref="AV897:AV941" si="629">$D$897</f>
        <v>PAINTING</v>
      </c>
      <c r="AW897" s="326"/>
      <c r="AX897" s="326"/>
      <c r="AY897" s="326"/>
      <c r="AZ897" s="327"/>
      <c r="BA897" s="28">
        <f>SUM(BA898:BA937)</f>
        <v>0</v>
      </c>
      <c r="BB897" s="28">
        <f>SUM(BB898:BB937)</f>
        <v>0</v>
      </c>
      <c r="BC897" s="28">
        <f>SUM(BC898:BC937)</f>
        <v>0</v>
      </c>
      <c r="BD897" s="28">
        <f>SUM(BD898:BD937)</f>
        <v>0</v>
      </c>
      <c r="BE897" s="28">
        <f>SUM(BE898:BE937)</f>
        <v>0</v>
      </c>
      <c r="BF897" s="28">
        <f t="shared" ref="BF897:BF917" si="630">AQ897</f>
        <v>0</v>
      </c>
      <c r="BG897" s="28">
        <f t="shared" ref="BG897:BG917" si="631">AM897</f>
        <v>0</v>
      </c>
      <c r="BI897" s="66">
        <f>AD897</f>
        <v>0</v>
      </c>
      <c r="BJ897" s="66">
        <f>AM897</f>
        <v>0</v>
      </c>
      <c r="BK897" s="66">
        <f>BJ897+BI897</f>
        <v>0</v>
      </c>
    </row>
    <row r="898" spans="1:63" hidden="1">
      <c r="A898" s="95"/>
      <c r="B898" s="1239"/>
      <c r="C898" s="1240"/>
      <c r="D898" s="1255" t="s">
        <v>48</v>
      </c>
      <c r="E898" s="1255"/>
      <c r="F898" s="1255"/>
      <c r="G898" s="1255"/>
      <c r="H898" s="1255"/>
      <c r="I898" s="1255"/>
      <c r="J898" s="1255"/>
      <c r="K898" s="1255"/>
      <c r="L898" s="1255"/>
      <c r="M898" s="1255"/>
      <c r="N898" s="1255"/>
      <c r="O898" s="1255"/>
      <c r="P898" s="1242"/>
      <c r="Q898" s="1242"/>
      <c r="R898" s="1243"/>
      <c r="S898" s="1242"/>
      <c r="T898" s="1242"/>
      <c r="U898" s="1244"/>
      <c r="V898" s="1245"/>
      <c r="W898" s="1245"/>
      <c r="X898" s="1245"/>
      <c r="Y898" s="1245"/>
      <c r="Z898" s="1245"/>
      <c r="AA898" s="1246"/>
      <c r="AB898" s="1247"/>
      <c r="AC898" s="1244"/>
      <c r="AD898" s="1248">
        <f t="shared" ref="AD898:AD917" si="632">((P898*U898)-AM898)</f>
        <v>0</v>
      </c>
      <c r="AE898" s="1248"/>
      <c r="AF898" s="1248"/>
      <c r="AG898" s="1248">
        <f>P898*X898*(1+$Y$85)</f>
        <v>0</v>
      </c>
      <c r="AH898" s="1248"/>
      <c r="AI898" s="1248"/>
      <c r="AJ898" s="1248">
        <f t="shared" ref="AJ898:AJ917" si="633">P898*AA898</f>
        <v>0</v>
      </c>
      <c r="AK898" s="1248"/>
      <c r="AL898" s="1248"/>
      <c r="AM898" s="1249">
        <f t="shared" ref="AM898:AM937" si="634">IF($B898="x",$P898*$U898,0)</f>
        <v>0</v>
      </c>
      <c r="AN898" s="1249"/>
      <c r="AO898" s="1249"/>
      <c r="AP898" s="1249"/>
      <c r="AQ898" s="1250">
        <f t="shared" ref="AQ898:AQ917" si="635">SUM(AD898:AL898)</f>
        <v>0</v>
      </c>
      <c r="AR898" s="1250"/>
      <c r="AS898" s="1250"/>
      <c r="AT898" s="1250">
        <f t="shared" ref="AT898:AT917" si="636">SUM(AD898:AL898)</f>
        <v>0</v>
      </c>
      <c r="AV898" s="74" t="str">
        <f t="shared" si="629"/>
        <v>PAINTING</v>
      </c>
      <c r="AW898" s="307"/>
      <c r="AX898" s="99"/>
      <c r="AY898" s="99"/>
      <c r="AZ898" s="305"/>
      <c r="BA898" s="28">
        <f t="shared" ref="BA898:BA917" si="637">AD898</f>
        <v>0</v>
      </c>
      <c r="BB898" s="28">
        <f>AG898</f>
        <v>0</v>
      </c>
      <c r="BC898" s="28">
        <f>AJ898</f>
        <v>0</v>
      </c>
      <c r="BD898" s="28">
        <f t="shared" ref="BD898:BD917" si="638">IF(B898="x",1,0)</f>
        <v>0</v>
      </c>
      <c r="BE898" s="28">
        <f>SUM(BA898:BC898)</f>
        <v>0</v>
      </c>
      <c r="BF898" s="28">
        <f t="shared" si="630"/>
        <v>0</v>
      </c>
      <c r="BG898" s="28">
        <f t="shared" si="631"/>
        <v>0</v>
      </c>
      <c r="BI898" s="66">
        <f>AD898</f>
        <v>0</v>
      </c>
      <c r="BJ898" s="66">
        <f t="shared" ref="BJ898:BJ917" si="639">AM898</f>
        <v>0</v>
      </c>
      <c r="BK898" s="66">
        <f>BJ898+BI898</f>
        <v>0</v>
      </c>
    </row>
    <row r="899" spans="1:63" hidden="1">
      <c r="A899" s="95"/>
      <c r="B899" s="1239"/>
      <c r="C899" s="1240"/>
      <c r="D899" s="1256" t="s">
        <v>128</v>
      </c>
      <c r="E899" s="1256"/>
      <c r="F899" s="1256"/>
      <c r="G899" s="1256"/>
      <c r="H899" s="1256"/>
      <c r="I899" s="1256"/>
      <c r="J899" s="1256"/>
      <c r="K899" s="1256"/>
      <c r="L899" s="1256"/>
      <c r="M899" s="1256"/>
      <c r="N899" s="1256"/>
      <c r="O899" s="1256"/>
      <c r="P899" s="1242"/>
      <c r="Q899" s="1242"/>
      <c r="R899" s="1243"/>
      <c r="S899" s="1242" t="s">
        <v>1</v>
      </c>
      <c r="T899" s="1242" t="s">
        <v>1</v>
      </c>
      <c r="U899" s="1244">
        <v>2000</v>
      </c>
      <c r="V899" s="1245"/>
      <c r="W899" s="1245"/>
      <c r="X899" s="1245"/>
      <c r="Y899" s="1245"/>
      <c r="Z899" s="1245"/>
      <c r="AA899" s="1246"/>
      <c r="AB899" s="1247"/>
      <c r="AC899" s="1244"/>
      <c r="AD899" s="1248">
        <f t="shared" si="632"/>
        <v>0</v>
      </c>
      <c r="AE899" s="1248"/>
      <c r="AF899" s="1248"/>
      <c r="AG899" s="1248">
        <f t="shared" ref="AG899:AG937" si="640">P899*X899*(1+$Y$85)</f>
        <v>0</v>
      </c>
      <c r="AH899" s="1248"/>
      <c r="AI899" s="1248"/>
      <c r="AJ899" s="1248">
        <f t="shared" si="633"/>
        <v>0</v>
      </c>
      <c r="AK899" s="1248"/>
      <c r="AL899" s="1248"/>
      <c r="AM899" s="1249">
        <f t="shared" si="634"/>
        <v>0</v>
      </c>
      <c r="AN899" s="1249"/>
      <c r="AO899" s="1249"/>
      <c r="AP899" s="1249"/>
      <c r="AQ899" s="1250">
        <f t="shared" si="635"/>
        <v>0</v>
      </c>
      <c r="AR899" s="1250"/>
      <c r="AS899" s="1250"/>
      <c r="AT899" s="1250">
        <f t="shared" si="636"/>
        <v>0</v>
      </c>
      <c r="AV899" s="74" t="str">
        <f t="shared" si="629"/>
        <v>PAINTING</v>
      </c>
      <c r="AW899" s="307"/>
      <c r="AX899" s="99"/>
      <c r="AY899" s="99"/>
      <c r="AZ899" s="305"/>
      <c r="BA899" s="28">
        <f t="shared" si="637"/>
        <v>0</v>
      </c>
      <c r="BB899" s="28">
        <f t="shared" ref="BB899:BB917" si="641">AG899</f>
        <v>0</v>
      </c>
      <c r="BC899" s="28">
        <f t="shared" ref="BC899:BC917" si="642">AJ899</f>
        <v>0</v>
      </c>
      <c r="BD899" s="28">
        <f t="shared" si="638"/>
        <v>0</v>
      </c>
      <c r="BE899" s="28">
        <f t="shared" ref="BE899:BE915" si="643">SUM(BA899:BC899)</f>
        <v>0</v>
      </c>
      <c r="BF899" s="28">
        <f t="shared" si="630"/>
        <v>0</v>
      </c>
      <c r="BG899" s="28">
        <f t="shared" si="631"/>
        <v>0</v>
      </c>
      <c r="BI899" s="66">
        <f t="shared" ref="BI899:BI917" si="644">AD899</f>
        <v>0</v>
      </c>
      <c r="BJ899" s="66">
        <f t="shared" si="639"/>
        <v>0</v>
      </c>
      <c r="BK899" s="66">
        <f t="shared" ref="BK899:BK917" si="645">BJ899+BI899</f>
        <v>0</v>
      </c>
    </row>
    <row r="900" spans="1:63" hidden="1">
      <c r="A900" s="95"/>
      <c r="B900" s="1251"/>
      <c r="C900" s="1251"/>
      <c r="D900" s="1256" t="s">
        <v>276</v>
      </c>
      <c r="E900" s="1256"/>
      <c r="F900" s="1256"/>
      <c r="G900" s="1256"/>
      <c r="H900" s="1256"/>
      <c r="I900" s="1256"/>
      <c r="J900" s="1256"/>
      <c r="K900" s="1256"/>
      <c r="L900" s="1256"/>
      <c r="M900" s="1256"/>
      <c r="N900" s="1256"/>
      <c r="O900" s="1256"/>
      <c r="P900" s="1242"/>
      <c r="Q900" s="1242"/>
      <c r="R900" s="1243"/>
      <c r="S900" s="1242" t="s">
        <v>568</v>
      </c>
      <c r="T900" s="1242" t="s">
        <v>275</v>
      </c>
      <c r="U900" s="1244"/>
      <c r="V900" s="1245"/>
      <c r="W900" s="1245"/>
      <c r="X900" s="1245">
        <v>35</v>
      </c>
      <c r="Y900" s="1245"/>
      <c r="Z900" s="1245">
        <v>35</v>
      </c>
      <c r="AA900" s="1246"/>
      <c r="AB900" s="1247"/>
      <c r="AC900" s="1244"/>
      <c r="AD900" s="1248">
        <f t="shared" si="632"/>
        <v>0</v>
      </c>
      <c r="AE900" s="1248"/>
      <c r="AF900" s="1248"/>
      <c r="AG900" s="1248">
        <f t="shared" si="640"/>
        <v>0</v>
      </c>
      <c r="AH900" s="1248"/>
      <c r="AI900" s="1248"/>
      <c r="AJ900" s="1248">
        <f t="shared" si="633"/>
        <v>0</v>
      </c>
      <c r="AK900" s="1248"/>
      <c r="AL900" s="1248"/>
      <c r="AM900" s="1249">
        <f t="shared" si="634"/>
        <v>0</v>
      </c>
      <c r="AN900" s="1249"/>
      <c r="AO900" s="1249"/>
      <c r="AP900" s="1249"/>
      <c r="AQ900" s="1250">
        <f t="shared" si="635"/>
        <v>0</v>
      </c>
      <c r="AR900" s="1250"/>
      <c r="AS900" s="1250"/>
      <c r="AT900" s="1250">
        <f t="shared" si="636"/>
        <v>0</v>
      </c>
      <c r="AV900" s="74" t="str">
        <f t="shared" si="629"/>
        <v>PAINTING</v>
      </c>
      <c r="AW900" s="307"/>
      <c r="AX900" s="99"/>
      <c r="AY900" s="99"/>
      <c r="AZ900" s="305"/>
      <c r="BA900" s="28">
        <f t="shared" si="637"/>
        <v>0</v>
      </c>
      <c r="BB900" s="28">
        <f t="shared" si="641"/>
        <v>0</v>
      </c>
      <c r="BC900" s="28">
        <f t="shared" si="642"/>
        <v>0</v>
      </c>
      <c r="BD900" s="28">
        <f t="shared" si="638"/>
        <v>0</v>
      </c>
      <c r="BE900" s="28">
        <f t="shared" si="643"/>
        <v>0</v>
      </c>
      <c r="BF900" s="28">
        <f t="shared" si="630"/>
        <v>0</v>
      </c>
      <c r="BG900" s="28">
        <f t="shared" si="631"/>
        <v>0</v>
      </c>
      <c r="BI900" s="66">
        <f t="shared" si="644"/>
        <v>0</v>
      </c>
      <c r="BJ900" s="66">
        <f t="shared" si="639"/>
        <v>0</v>
      </c>
      <c r="BK900" s="66">
        <f t="shared" si="645"/>
        <v>0</v>
      </c>
    </row>
    <row r="901" spans="1:63" hidden="1">
      <c r="A901" s="95"/>
      <c r="B901" s="1251"/>
      <c r="C901" s="1251"/>
      <c r="D901" s="1252" t="s">
        <v>232</v>
      </c>
      <c r="E901" s="1252"/>
      <c r="F901" s="1252"/>
      <c r="G901" s="1252"/>
      <c r="H901" s="1252"/>
      <c r="I901" s="1252"/>
      <c r="J901" s="1252"/>
      <c r="K901" s="1252"/>
      <c r="L901" s="1252"/>
      <c r="M901" s="1252"/>
      <c r="N901" s="1252"/>
      <c r="O901" s="1252"/>
      <c r="P901" s="1242"/>
      <c r="Q901" s="1242"/>
      <c r="R901" s="1243"/>
      <c r="S901" s="1242" t="s">
        <v>8</v>
      </c>
      <c r="T901" s="1242" t="s">
        <v>8</v>
      </c>
      <c r="U901" s="1244">
        <v>0.2</v>
      </c>
      <c r="V901" s="1245"/>
      <c r="W901" s="1245"/>
      <c r="X901" s="1245"/>
      <c r="Y901" s="1245"/>
      <c r="Z901" s="1245"/>
      <c r="AA901" s="1246"/>
      <c r="AB901" s="1247"/>
      <c r="AC901" s="1244"/>
      <c r="AD901" s="1248">
        <f t="shared" si="632"/>
        <v>0</v>
      </c>
      <c r="AE901" s="1248"/>
      <c r="AF901" s="1248"/>
      <c r="AG901" s="1248">
        <f t="shared" si="640"/>
        <v>0</v>
      </c>
      <c r="AH901" s="1248"/>
      <c r="AI901" s="1248"/>
      <c r="AJ901" s="1248">
        <f t="shared" si="633"/>
        <v>0</v>
      </c>
      <c r="AK901" s="1248"/>
      <c r="AL901" s="1248"/>
      <c r="AM901" s="1249">
        <f t="shared" si="634"/>
        <v>0</v>
      </c>
      <c r="AN901" s="1249"/>
      <c r="AO901" s="1249"/>
      <c r="AP901" s="1249"/>
      <c r="AQ901" s="1250">
        <f t="shared" si="635"/>
        <v>0</v>
      </c>
      <c r="AR901" s="1250"/>
      <c r="AS901" s="1250"/>
      <c r="AT901" s="1250">
        <f t="shared" si="636"/>
        <v>0</v>
      </c>
      <c r="AV901" s="74" t="str">
        <f t="shared" si="629"/>
        <v>PAINTING</v>
      </c>
      <c r="AW901" s="307"/>
      <c r="AX901" s="99"/>
      <c r="AY901" s="99"/>
      <c r="AZ901" s="305"/>
      <c r="BA901" s="28">
        <f t="shared" si="637"/>
        <v>0</v>
      </c>
      <c r="BB901" s="28">
        <f t="shared" si="641"/>
        <v>0</v>
      </c>
      <c r="BC901" s="28">
        <f t="shared" si="642"/>
        <v>0</v>
      </c>
      <c r="BD901" s="28">
        <f t="shared" si="638"/>
        <v>0</v>
      </c>
      <c r="BE901" s="28">
        <f t="shared" si="643"/>
        <v>0</v>
      </c>
      <c r="BF901" s="28">
        <f t="shared" si="630"/>
        <v>0</v>
      </c>
      <c r="BG901" s="28">
        <f t="shared" si="631"/>
        <v>0</v>
      </c>
      <c r="BI901" s="66">
        <f t="shared" si="644"/>
        <v>0</v>
      </c>
      <c r="BJ901" s="66">
        <f t="shared" si="639"/>
        <v>0</v>
      </c>
      <c r="BK901" s="66">
        <f t="shared" si="645"/>
        <v>0</v>
      </c>
    </row>
    <row r="902" spans="1:63" hidden="1">
      <c r="A902" s="95"/>
      <c r="B902" s="1239"/>
      <c r="C902" s="1240"/>
      <c r="D902" s="1252" t="s">
        <v>233</v>
      </c>
      <c r="E902" s="1252"/>
      <c r="F902" s="1252"/>
      <c r="G902" s="1252"/>
      <c r="H902" s="1252"/>
      <c r="I902" s="1252"/>
      <c r="J902" s="1252"/>
      <c r="K902" s="1252"/>
      <c r="L902" s="1252"/>
      <c r="M902" s="1252"/>
      <c r="N902" s="1252"/>
      <c r="O902" s="1252"/>
      <c r="P902" s="1242"/>
      <c r="Q902" s="1242"/>
      <c r="R902" s="1243"/>
      <c r="S902" s="1242" t="s">
        <v>8</v>
      </c>
      <c r="T902" s="1242" t="s">
        <v>8</v>
      </c>
      <c r="U902" s="1244">
        <v>0.75</v>
      </c>
      <c r="V902" s="1245"/>
      <c r="W902" s="1245"/>
      <c r="X902" s="1245">
        <v>0.25</v>
      </c>
      <c r="Y902" s="1245"/>
      <c r="Z902" s="1245">
        <v>0.25</v>
      </c>
      <c r="AA902" s="1246"/>
      <c r="AB902" s="1247"/>
      <c r="AC902" s="1244"/>
      <c r="AD902" s="1248">
        <f t="shared" si="632"/>
        <v>0</v>
      </c>
      <c r="AE902" s="1248"/>
      <c r="AF902" s="1248"/>
      <c r="AG902" s="1248">
        <f t="shared" si="640"/>
        <v>0</v>
      </c>
      <c r="AH902" s="1248"/>
      <c r="AI902" s="1248"/>
      <c r="AJ902" s="1248">
        <f t="shared" si="633"/>
        <v>0</v>
      </c>
      <c r="AK902" s="1248"/>
      <c r="AL902" s="1248"/>
      <c r="AM902" s="1249">
        <f t="shared" si="634"/>
        <v>0</v>
      </c>
      <c r="AN902" s="1249"/>
      <c r="AO902" s="1249"/>
      <c r="AP902" s="1249"/>
      <c r="AQ902" s="1250">
        <f t="shared" si="635"/>
        <v>0</v>
      </c>
      <c r="AR902" s="1250"/>
      <c r="AS902" s="1250"/>
      <c r="AT902" s="1250">
        <f t="shared" si="636"/>
        <v>0</v>
      </c>
      <c r="AV902" s="74" t="str">
        <f t="shared" si="629"/>
        <v>PAINTING</v>
      </c>
      <c r="AW902" s="307"/>
      <c r="AX902" s="99"/>
      <c r="AY902" s="99"/>
      <c r="AZ902" s="305"/>
      <c r="BA902" s="28">
        <f t="shared" si="637"/>
        <v>0</v>
      </c>
      <c r="BB902" s="28">
        <f t="shared" si="641"/>
        <v>0</v>
      </c>
      <c r="BC902" s="28">
        <f t="shared" si="642"/>
        <v>0</v>
      </c>
      <c r="BD902" s="28">
        <f t="shared" si="638"/>
        <v>0</v>
      </c>
      <c r="BE902" s="28">
        <f t="shared" si="643"/>
        <v>0</v>
      </c>
      <c r="BF902" s="28">
        <f t="shared" si="630"/>
        <v>0</v>
      </c>
      <c r="BG902" s="28">
        <f t="shared" si="631"/>
        <v>0</v>
      </c>
      <c r="BI902" s="66">
        <f t="shared" si="644"/>
        <v>0</v>
      </c>
      <c r="BJ902" s="66">
        <f t="shared" si="639"/>
        <v>0</v>
      </c>
      <c r="BK902" s="66">
        <f t="shared" si="645"/>
        <v>0</v>
      </c>
    </row>
    <row r="903" spans="1:63" hidden="1">
      <c r="A903" s="95"/>
      <c r="B903" s="1239"/>
      <c r="C903" s="1240"/>
      <c r="D903" s="1252" t="s">
        <v>11</v>
      </c>
      <c r="E903" s="1252"/>
      <c r="F903" s="1252"/>
      <c r="G903" s="1252"/>
      <c r="H903" s="1252"/>
      <c r="I903" s="1252"/>
      <c r="J903" s="1252"/>
      <c r="K903" s="1252"/>
      <c r="L903" s="1252"/>
      <c r="M903" s="1252"/>
      <c r="N903" s="1252"/>
      <c r="O903" s="1252"/>
      <c r="P903" s="1242"/>
      <c r="Q903" s="1242"/>
      <c r="R903" s="1243"/>
      <c r="S903" s="1242" t="s">
        <v>0</v>
      </c>
      <c r="T903" s="1242" t="s">
        <v>0</v>
      </c>
      <c r="U903" s="1244">
        <v>75</v>
      </c>
      <c r="V903" s="1245"/>
      <c r="W903" s="1245"/>
      <c r="X903" s="1245">
        <v>10</v>
      </c>
      <c r="Y903" s="1245"/>
      <c r="Z903" s="1245">
        <v>10</v>
      </c>
      <c r="AA903" s="1246"/>
      <c r="AB903" s="1247"/>
      <c r="AC903" s="1244"/>
      <c r="AD903" s="1248">
        <f t="shared" si="632"/>
        <v>0</v>
      </c>
      <c r="AE903" s="1248"/>
      <c r="AF903" s="1248"/>
      <c r="AG903" s="1248">
        <f t="shared" si="640"/>
        <v>0</v>
      </c>
      <c r="AH903" s="1248"/>
      <c r="AI903" s="1248"/>
      <c r="AJ903" s="1248">
        <f t="shared" si="633"/>
        <v>0</v>
      </c>
      <c r="AK903" s="1248"/>
      <c r="AL903" s="1248"/>
      <c r="AM903" s="1249">
        <f t="shared" si="634"/>
        <v>0</v>
      </c>
      <c r="AN903" s="1249"/>
      <c r="AO903" s="1249"/>
      <c r="AP903" s="1249"/>
      <c r="AQ903" s="1250">
        <f t="shared" si="635"/>
        <v>0</v>
      </c>
      <c r="AR903" s="1250"/>
      <c r="AS903" s="1250"/>
      <c r="AT903" s="1250">
        <f t="shared" si="636"/>
        <v>0</v>
      </c>
      <c r="AV903" s="74" t="str">
        <f t="shared" si="629"/>
        <v>PAINTING</v>
      </c>
      <c r="AW903" s="307"/>
      <c r="AX903" s="99"/>
      <c r="AY903" s="99"/>
      <c r="AZ903" s="305"/>
      <c r="BA903" s="28">
        <f t="shared" si="637"/>
        <v>0</v>
      </c>
      <c r="BB903" s="28">
        <f t="shared" si="641"/>
        <v>0</v>
      </c>
      <c r="BC903" s="28">
        <f t="shared" si="642"/>
        <v>0</v>
      </c>
      <c r="BD903" s="28">
        <f t="shared" si="638"/>
        <v>0</v>
      </c>
      <c r="BE903" s="28">
        <f t="shared" si="643"/>
        <v>0</v>
      </c>
      <c r="BF903" s="28">
        <f t="shared" si="630"/>
        <v>0</v>
      </c>
      <c r="BG903" s="28">
        <f t="shared" si="631"/>
        <v>0</v>
      </c>
      <c r="BI903" s="66">
        <f t="shared" si="644"/>
        <v>0</v>
      </c>
      <c r="BJ903" s="66">
        <f t="shared" si="639"/>
        <v>0</v>
      </c>
      <c r="BK903" s="66">
        <f t="shared" si="645"/>
        <v>0</v>
      </c>
    </row>
    <row r="904" spans="1:63" hidden="1">
      <c r="A904" s="95"/>
      <c r="B904" s="1251"/>
      <c r="C904" s="1251"/>
      <c r="D904" s="1252" t="s">
        <v>41</v>
      </c>
      <c r="E904" s="1252"/>
      <c r="F904" s="1252"/>
      <c r="G904" s="1252"/>
      <c r="H904" s="1252"/>
      <c r="I904" s="1252"/>
      <c r="J904" s="1252"/>
      <c r="K904" s="1252"/>
      <c r="L904" s="1252"/>
      <c r="M904" s="1252"/>
      <c r="N904" s="1252"/>
      <c r="O904" s="1252"/>
      <c r="P904" s="1242"/>
      <c r="Q904" s="1242"/>
      <c r="R904" s="1243"/>
      <c r="S904" s="1242" t="s">
        <v>9</v>
      </c>
      <c r="T904" s="1242" t="s">
        <v>9</v>
      </c>
      <c r="U904" s="1244">
        <v>1.5</v>
      </c>
      <c r="V904" s="1245"/>
      <c r="W904" s="1245"/>
      <c r="X904" s="1245">
        <v>0.15</v>
      </c>
      <c r="Y904" s="1245"/>
      <c r="Z904" s="1245">
        <v>0.15</v>
      </c>
      <c r="AA904" s="1246"/>
      <c r="AB904" s="1247"/>
      <c r="AC904" s="1244"/>
      <c r="AD904" s="1248">
        <f t="shared" si="632"/>
        <v>0</v>
      </c>
      <c r="AE904" s="1248"/>
      <c r="AF904" s="1248"/>
      <c r="AG904" s="1248">
        <f t="shared" si="640"/>
        <v>0</v>
      </c>
      <c r="AH904" s="1248"/>
      <c r="AI904" s="1248"/>
      <c r="AJ904" s="1248">
        <f t="shared" si="633"/>
        <v>0</v>
      </c>
      <c r="AK904" s="1248"/>
      <c r="AL904" s="1248"/>
      <c r="AM904" s="1249">
        <f t="shared" si="634"/>
        <v>0</v>
      </c>
      <c r="AN904" s="1249"/>
      <c r="AO904" s="1249"/>
      <c r="AP904" s="1249"/>
      <c r="AQ904" s="1250">
        <f t="shared" si="635"/>
        <v>0</v>
      </c>
      <c r="AR904" s="1250"/>
      <c r="AS904" s="1250"/>
      <c r="AT904" s="1250">
        <f t="shared" si="636"/>
        <v>0</v>
      </c>
      <c r="AV904" s="74" t="str">
        <f t="shared" si="629"/>
        <v>PAINTING</v>
      </c>
      <c r="AW904" s="307"/>
      <c r="AX904" s="99"/>
      <c r="AY904" s="99"/>
      <c r="AZ904" s="305"/>
      <c r="BA904" s="28">
        <f t="shared" si="637"/>
        <v>0</v>
      </c>
      <c r="BB904" s="28">
        <f t="shared" si="641"/>
        <v>0</v>
      </c>
      <c r="BC904" s="28">
        <f t="shared" si="642"/>
        <v>0</v>
      </c>
      <c r="BD904" s="28">
        <f t="shared" si="638"/>
        <v>0</v>
      </c>
      <c r="BE904" s="28">
        <f t="shared" si="643"/>
        <v>0</v>
      </c>
      <c r="BF904" s="28">
        <f t="shared" si="630"/>
        <v>0</v>
      </c>
      <c r="BG904" s="28">
        <f t="shared" si="631"/>
        <v>0</v>
      </c>
      <c r="BI904" s="66">
        <f t="shared" si="644"/>
        <v>0</v>
      </c>
      <c r="BJ904" s="66">
        <f t="shared" si="639"/>
        <v>0</v>
      </c>
      <c r="BK904" s="66">
        <f t="shared" si="645"/>
        <v>0</v>
      </c>
    </row>
    <row r="905" spans="1:63" hidden="1">
      <c r="A905" s="95"/>
      <c r="B905" s="1251"/>
      <c r="C905" s="1251"/>
      <c r="D905" s="1252" t="s">
        <v>43</v>
      </c>
      <c r="E905" s="1252"/>
      <c r="F905" s="1252"/>
      <c r="G905" s="1252"/>
      <c r="H905" s="1252"/>
      <c r="I905" s="1252"/>
      <c r="J905" s="1252"/>
      <c r="K905" s="1252"/>
      <c r="L905" s="1252"/>
      <c r="M905" s="1252"/>
      <c r="N905" s="1252"/>
      <c r="O905" s="1252"/>
      <c r="P905" s="1242"/>
      <c r="Q905" s="1242"/>
      <c r="R905" s="1243"/>
      <c r="S905" s="1242" t="s">
        <v>8</v>
      </c>
      <c r="T905" s="1242" t="s">
        <v>8</v>
      </c>
      <c r="U905" s="1244">
        <v>1.5</v>
      </c>
      <c r="V905" s="1245"/>
      <c r="W905" s="1245"/>
      <c r="X905" s="1245">
        <v>0.25</v>
      </c>
      <c r="Y905" s="1245"/>
      <c r="Z905" s="1245">
        <v>0.25</v>
      </c>
      <c r="AA905" s="1246"/>
      <c r="AB905" s="1247"/>
      <c r="AC905" s="1244"/>
      <c r="AD905" s="1248">
        <f t="shared" si="632"/>
        <v>0</v>
      </c>
      <c r="AE905" s="1248"/>
      <c r="AF905" s="1248"/>
      <c r="AG905" s="1248">
        <f t="shared" si="640"/>
        <v>0</v>
      </c>
      <c r="AH905" s="1248"/>
      <c r="AI905" s="1248"/>
      <c r="AJ905" s="1248">
        <f t="shared" si="633"/>
        <v>0</v>
      </c>
      <c r="AK905" s="1248"/>
      <c r="AL905" s="1248"/>
      <c r="AM905" s="1249">
        <f t="shared" si="634"/>
        <v>0</v>
      </c>
      <c r="AN905" s="1249"/>
      <c r="AO905" s="1249"/>
      <c r="AP905" s="1249"/>
      <c r="AQ905" s="1250">
        <f t="shared" si="635"/>
        <v>0</v>
      </c>
      <c r="AR905" s="1250"/>
      <c r="AS905" s="1250"/>
      <c r="AT905" s="1250">
        <f t="shared" si="636"/>
        <v>0</v>
      </c>
      <c r="AV905" s="74" t="str">
        <f t="shared" si="629"/>
        <v>PAINTING</v>
      </c>
      <c r="AW905" s="307"/>
      <c r="AX905" s="99"/>
      <c r="AY905" s="99"/>
      <c r="AZ905" s="305"/>
      <c r="BA905" s="28">
        <f t="shared" si="637"/>
        <v>0</v>
      </c>
      <c r="BB905" s="28">
        <f t="shared" si="641"/>
        <v>0</v>
      </c>
      <c r="BC905" s="28">
        <f t="shared" si="642"/>
        <v>0</v>
      </c>
      <c r="BD905" s="28">
        <f t="shared" si="638"/>
        <v>0</v>
      </c>
      <c r="BE905" s="28">
        <f t="shared" si="643"/>
        <v>0</v>
      </c>
      <c r="BF905" s="28">
        <f t="shared" si="630"/>
        <v>0</v>
      </c>
      <c r="BG905" s="28">
        <f t="shared" si="631"/>
        <v>0</v>
      </c>
      <c r="BI905" s="66">
        <f t="shared" si="644"/>
        <v>0</v>
      </c>
      <c r="BJ905" s="66">
        <f t="shared" si="639"/>
        <v>0</v>
      </c>
      <c r="BK905" s="66">
        <f t="shared" si="645"/>
        <v>0</v>
      </c>
    </row>
    <row r="906" spans="1:63" hidden="1">
      <c r="A906" s="95"/>
      <c r="B906" s="1239"/>
      <c r="C906" s="1240"/>
      <c r="D906" s="1252"/>
      <c r="E906" s="1252"/>
      <c r="F906" s="1252"/>
      <c r="G906" s="1252"/>
      <c r="H906" s="1252"/>
      <c r="I906" s="1252"/>
      <c r="J906" s="1252"/>
      <c r="K906" s="1252"/>
      <c r="L906" s="1252"/>
      <c r="M906" s="1252"/>
      <c r="N906" s="1252"/>
      <c r="O906" s="1252"/>
      <c r="P906" s="1242"/>
      <c r="Q906" s="1242"/>
      <c r="R906" s="1243"/>
      <c r="S906" s="1242"/>
      <c r="T906" s="1242"/>
      <c r="U906" s="1244"/>
      <c r="V906" s="1245"/>
      <c r="W906" s="1245"/>
      <c r="X906" s="1245"/>
      <c r="Y906" s="1245"/>
      <c r="Z906" s="1245"/>
      <c r="AA906" s="1246"/>
      <c r="AB906" s="1247"/>
      <c r="AC906" s="1244"/>
      <c r="AD906" s="1248">
        <f t="shared" si="632"/>
        <v>0</v>
      </c>
      <c r="AE906" s="1248"/>
      <c r="AF906" s="1248"/>
      <c r="AG906" s="1248">
        <f t="shared" si="640"/>
        <v>0</v>
      </c>
      <c r="AH906" s="1248"/>
      <c r="AI906" s="1248"/>
      <c r="AJ906" s="1248">
        <f t="shared" si="633"/>
        <v>0</v>
      </c>
      <c r="AK906" s="1248"/>
      <c r="AL906" s="1248"/>
      <c r="AM906" s="1249">
        <f t="shared" si="634"/>
        <v>0</v>
      </c>
      <c r="AN906" s="1249"/>
      <c r="AO906" s="1249"/>
      <c r="AP906" s="1249"/>
      <c r="AQ906" s="1250">
        <f t="shared" si="635"/>
        <v>0</v>
      </c>
      <c r="AR906" s="1250"/>
      <c r="AS906" s="1250"/>
      <c r="AT906" s="1250">
        <f t="shared" si="636"/>
        <v>0</v>
      </c>
      <c r="AV906" s="74" t="str">
        <f t="shared" si="629"/>
        <v>PAINTING</v>
      </c>
      <c r="AW906" s="307"/>
      <c r="AX906" s="99"/>
      <c r="AY906" s="99"/>
      <c r="AZ906" s="305"/>
      <c r="BA906" s="28">
        <f t="shared" si="637"/>
        <v>0</v>
      </c>
      <c r="BB906" s="28">
        <f t="shared" si="641"/>
        <v>0</v>
      </c>
      <c r="BC906" s="28">
        <f t="shared" si="642"/>
        <v>0</v>
      </c>
      <c r="BD906" s="28">
        <f t="shared" si="638"/>
        <v>0</v>
      </c>
      <c r="BE906" s="28">
        <f t="shared" si="643"/>
        <v>0</v>
      </c>
      <c r="BF906" s="28">
        <f t="shared" si="630"/>
        <v>0</v>
      </c>
      <c r="BG906" s="28">
        <f t="shared" si="631"/>
        <v>0</v>
      </c>
      <c r="BI906" s="66">
        <f t="shared" si="644"/>
        <v>0</v>
      </c>
      <c r="BJ906" s="66">
        <f t="shared" si="639"/>
        <v>0</v>
      </c>
      <c r="BK906" s="66">
        <f t="shared" si="645"/>
        <v>0</v>
      </c>
    </row>
    <row r="907" spans="1:63" hidden="1">
      <c r="A907" s="95"/>
      <c r="B907" s="1239"/>
      <c r="C907" s="1240"/>
      <c r="D907" s="1252"/>
      <c r="E907" s="1252"/>
      <c r="F907" s="1252"/>
      <c r="G907" s="1252"/>
      <c r="H907" s="1252"/>
      <c r="I907" s="1252"/>
      <c r="J907" s="1252"/>
      <c r="K907" s="1252"/>
      <c r="L907" s="1252"/>
      <c r="M907" s="1252"/>
      <c r="N907" s="1252"/>
      <c r="O907" s="1252"/>
      <c r="P907" s="1242"/>
      <c r="Q907" s="1242"/>
      <c r="R907" s="1243"/>
      <c r="S907" s="1242"/>
      <c r="T907" s="1242"/>
      <c r="U907" s="1244"/>
      <c r="V907" s="1245"/>
      <c r="W907" s="1245"/>
      <c r="X907" s="1245"/>
      <c r="Y907" s="1245"/>
      <c r="Z907" s="1245"/>
      <c r="AA907" s="1246"/>
      <c r="AB907" s="1247"/>
      <c r="AC907" s="1244"/>
      <c r="AD907" s="1248">
        <f t="shared" si="632"/>
        <v>0</v>
      </c>
      <c r="AE907" s="1248"/>
      <c r="AF907" s="1248"/>
      <c r="AG907" s="1248">
        <f t="shared" si="640"/>
        <v>0</v>
      </c>
      <c r="AH907" s="1248"/>
      <c r="AI907" s="1248"/>
      <c r="AJ907" s="1248">
        <f t="shared" si="633"/>
        <v>0</v>
      </c>
      <c r="AK907" s="1248"/>
      <c r="AL907" s="1248"/>
      <c r="AM907" s="1249">
        <f t="shared" si="634"/>
        <v>0</v>
      </c>
      <c r="AN907" s="1249"/>
      <c r="AO907" s="1249"/>
      <c r="AP907" s="1249"/>
      <c r="AQ907" s="1250">
        <f t="shared" si="635"/>
        <v>0</v>
      </c>
      <c r="AR907" s="1250"/>
      <c r="AS907" s="1250"/>
      <c r="AT907" s="1250">
        <f t="shared" si="636"/>
        <v>0</v>
      </c>
      <c r="AV907" s="74" t="str">
        <f t="shared" si="629"/>
        <v>PAINTING</v>
      </c>
      <c r="AW907" s="307"/>
      <c r="AX907" s="99"/>
      <c r="AY907" s="99"/>
      <c r="AZ907" s="305"/>
      <c r="BA907" s="28">
        <f t="shared" si="637"/>
        <v>0</v>
      </c>
      <c r="BB907" s="28">
        <f t="shared" si="641"/>
        <v>0</v>
      </c>
      <c r="BC907" s="28">
        <f t="shared" si="642"/>
        <v>0</v>
      </c>
      <c r="BD907" s="28">
        <f t="shared" si="638"/>
        <v>0</v>
      </c>
      <c r="BE907" s="28">
        <f t="shared" si="643"/>
        <v>0</v>
      </c>
      <c r="BF907" s="28">
        <f t="shared" si="630"/>
        <v>0</v>
      </c>
      <c r="BG907" s="28">
        <f t="shared" si="631"/>
        <v>0</v>
      </c>
      <c r="BI907" s="66">
        <f t="shared" si="644"/>
        <v>0</v>
      </c>
      <c r="BJ907" s="66">
        <f t="shared" si="639"/>
        <v>0</v>
      </c>
      <c r="BK907" s="66">
        <f t="shared" si="645"/>
        <v>0</v>
      </c>
    </row>
    <row r="908" spans="1:63" hidden="1">
      <c r="A908" s="95"/>
      <c r="B908" s="1251"/>
      <c r="C908" s="1251"/>
      <c r="D908" s="1255" t="s">
        <v>53</v>
      </c>
      <c r="E908" s="1255"/>
      <c r="F908" s="1255"/>
      <c r="G908" s="1255"/>
      <c r="H908" s="1255"/>
      <c r="I908" s="1255"/>
      <c r="J908" s="1255"/>
      <c r="K908" s="1255"/>
      <c r="L908" s="1255"/>
      <c r="M908" s="1255"/>
      <c r="N908" s="1255"/>
      <c r="O908" s="1255"/>
      <c r="P908" s="1242"/>
      <c r="Q908" s="1242"/>
      <c r="R908" s="1243"/>
      <c r="S908" s="1242"/>
      <c r="T908" s="1242"/>
      <c r="U908" s="1244"/>
      <c r="V908" s="1245"/>
      <c r="W908" s="1245"/>
      <c r="X908" s="1245"/>
      <c r="Y908" s="1245"/>
      <c r="Z908" s="1245"/>
      <c r="AA908" s="1246"/>
      <c r="AB908" s="1247"/>
      <c r="AC908" s="1244"/>
      <c r="AD908" s="1248">
        <f t="shared" si="632"/>
        <v>0</v>
      </c>
      <c r="AE908" s="1248"/>
      <c r="AF908" s="1248"/>
      <c r="AG908" s="1248">
        <f t="shared" si="640"/>
        <v>0</v>
      </c>
      <c r="AH908" s="1248"/>
      <c r="AI908" s="1248"/>
      <c r="AJ908" s="1248">
        <f t="shared" si="633"/>
        <v>0</v>
      </c>
      <c r="AK908" s="1248"/>
      <c r="AL908" s="1248"/>
      <c r="AM908" s="1249">
        <f t="shared" si="634"/>
        <v>0</v>
      </c>
      <c r="AN908" s="1249"/>
      <c r="AO908" s="1249"/>
      <c r="AP908" s="1249"/>
      <c r="AQ908" s="1250">
        <f t="shared" si="635"/>
        <v>0</v>
      </c>
      <c r="AR908" s="1250"/>
      <c r="AS908" s="1250"/>
      <c r="AT908" s="1250">
        <f t="shared" si="636"/>
        <v>0</v>
      </c>
      <c r="AV908" s="74" t="str">
        <f t="shared" si="629"/>
        <v>PAINTING</v>
      </c>
      <c r="AW908" s="307"/>
      <c r="AX908" s="99"/>
      <c r="AY908" s="99"/>
      <c r="AZ908" s="305"/>
      <c r="BA908" s="28">
        <f t="shared" si="637"/>
        <v>0</v>
      </c>
      <c r="BB908" s="28">
        <f t="shared" si="641"/>
        <v>0</v>
      </c>
      <c r="BC908" s="28">
        <f t="shared" si="642"/>
        <v>0</v>
      </c>
      <c r="BD908" s="28">
        <f t="shared" si="638"/>
        <v>0</v>
      </c>
      <c r="BE908" s="28">
        <f t="shared" si="643"/>
        <v>0</v>
      </c>
      <c r="BF908" s="28">
        <f t="shared" si="630"/>
        <v>0</v>
      </c>
      <c r="BG908" s="28">
        <f t="shared" si="631"/>
        <v>0</v>
      </c>
      <c r="BI908" s="66">
        <f t="shared" si="644"/>
        <v>0</v>
      </c>
      <c r="BJ908" s="66">
        <f t="shared" si="639"/>
        <v>0</v>
      </c>
      <c r="BK908" s="66">
        <f t="shared" si="645"/>
        <v>0</v>
      </c>
    </row>
    <row r="909" spans="1:63" hidden="1">
      <c r="A909" s="95"/>
      <c r="B909" s="1251"/>
      <c r="C909" s="1251"/>
      <c r="D909" s="1256" t="s">
        <v>52</v>
      </c>
      <c r="E909" s="1256"/>
      <c r="F909" s="1256"/>
      <c r="G909" s="1256"/>
      <c r="H909" s="1256"/>
      <c r="I909" s="1256"/>
      <c r="J909" s="1256"/>
      <c r="K909" s="1256"/>
      <c r="L909" s="1256"/>
      <c r="M909" s="1256"/>
      <c r="N909" s="1256"/>
      <c r="O909" s="1256"/>
      <c r="P909" s="1242"/>
      <c r="Q909" s="1242"/>
      <c r="R909" s="1243"/>
      <c r="S909" s="1242" t="s">
        <v>1</v>
      </c>
      <c r="T909" s="1242" t="s">
        <v>1</v>
      </c>
      <c r="U909" s="1244">
        <v>2000</v>
      </c>
      <c r="V909" s="1245"/>
      <c r="W909" s="1245"/>
      <c r="X909" s="1245"/>
      <c r="Y909" s="1245"/>
      <c r="Z909" s="1245"/>
      <c r="AA909" s="1246"/>
      <c r="AB909" s="1247"/>
      <c r="AC909" s="1244"/>
      <c r="AD909" s="1248">
        <f t="shared" si="632"/>
        <v>0</v>
      </c>
      <c r="AE909" s="1248"/>
      <c r="AF909" s="1248"/>
      <c r="AG909" s="1248">
        <f t="shared" si="640"/>
        <v>0</v>
      </c>
      <c r="AH909" s="1248"/>
      <c r="AI909" s="1248"/>
      <c r="AJ909" s="1248">
        <f t="shared" si="633"/>
        <v>0</v>
      </c>
      <c r="AK909" s="1248"/>
      <c r="AL909" s="1248"/>
      <c r="AM909" s="1249">
        <f t="shared" si="634"/>
        <v>0</v>
      </c>
      <c r="AN909" s="1249"/>
      <c r="AO909" s="1249"/>
      <c r="AP909" s="1249"/>
      <c r="AQ909" s="1250">
        <f t="shared" si="635"/>
        <v>0</v>
      </c>
      <c r="AR909" s="1250"/>
      <c r="AS909" s="1250"/>
      <c r="AT909" s="1250">
        <f t="shared" si="636"/>
        <v>0</v>
      </c>
      <c r="AV909" s="74" t="str">
        <f t="shared" si="629"/>
        <v>PAINTING</v>
      </c>
      <c r="AW909" s="307"/>
      <c r="AX909" s="99"/>
      <c r="AY909" s="99"/>
      <c r="AZ909" s="305"/>
      <c r="BA909" s="28">
        <f t="shared" si="637"/>
        <v>0</v>
      </c>
      <c r="BB909" s="28">
        <f t="shared" si="641"/>
        <v>0</v>
      </c>
      <c r="BC909" s="28">
        <f t="shared" si="642"/>
        <v>0</v>
      </c>
      <c r="BD909" s="28">
        <f t="shared" si="638"/>
        <v>0</v>
      </c>
      <c r="BE909" s="28">
        <f t="shared" si="643"/>
        <v>0</v>
      </c>
      <c r="BF909" s="28">
        <f t="shared" si="630"/>
        <v>0</v>
      </c>
      <c r="BG909" s="28">
        <f t="shared" si="631"/>
        <v>0</v>
      </c>
      <c r="BI909" s="66">
        <f t="shared" si="644"/>
        <v>0</v>
      </c>
      <c r="BJ909" s="66">
        <f t="shared" si="639"/>
        <v>0</v>
      </c>
      <c r="BK909" s="66">
        <f t="shared" si="645"/>
        <v>0</v>
      </c>
    </row>
    <row r="910" spans="1:63" hidden="1">
      <c r="A910" s="95"/>
      <c r="B910" s="1239"/>
      <c r="C910" s="1240"/>
      <c r="D910" s="1256" t="s">
        <v>277</v>
      </c>
      <c r="E910" s="1256"/>
      <c r="F910" s="1256"/>
      <c r="G910" s="1256"/>
      <c r="H910" s="1256"/>
      <c r="I910" s="1256"/>
      <c r="J910" s="1256"/>
      <c r="K910" s="1256"/>
      <c r="L910" s="1256"/>
      <c r="M910" s="1256"/>
      <c r="N910" s="1256"/>
      <c r="O910" s="1256"/>
      <c r="P910" s="1242"/>
      <c r="Q910" s="1242"/>
      <c r="R910" s="1243"/>
      <c r="S910" s="1242" t="s">
        <v>568</v>
      </c>
      <c r="T910" s="1242" t="s">
        <v>275</v>
      </c>
      <c r="U910" s="1244"/>
      <c r="V910" s="1245"/>
      <c r="W910" s="1245"/>
      <c r="X910" s="1245">
        <v>35</v>
      </c>
      <c r="Y910" s="1245"/>
      <c r="Z910" s="1245">
        <v>35</v>
      </c>
      <c r="AA910" s="1246"/>
      <c r="AB910" s="1247"/>
      <c r="AC910" s="1244"/>
      <c r="AD910" s="1248">
        <f t="shared" si="632"/>
        <v>0</v>
      </c>
      <c r="AE910" s="1248"/>
      <c r="AF910" s="1248"/>
      <c r="AG910" s="1248">
        <f t="shared" si="640"/>
        <v>0</v>
      </c>
      <c r="AH910" s="1248"/>
      <c r="AI910" s="1248"/>
      <c r="AJ910" s="1248">
        <f t="shared" si="633"/>
        <v>0</v>
      </c>
      <c r="AK910" s="1248"/>
      <c r="AL910" s="1248"/>
      <c r="AM910" s="1249">
        <f t="shared" si="634"/>
        <v>0</v>
      </c>
      <c r="AN910" s="1249"/>
      <c r="AO910" s="1249"/>
      <c r="AP910" s="1249"/>
      <c r="AQ910" s="1250">
        <f t="shared" si="635"/>
        <v>0</v>
      </c>
      <c r="AR910" s="1250"/>
      <c r="AS910" s="1250"/>
      <c r="AT910" s="1250">
        <f t="shared" si="636"/>
        <v>0</v>
      </c>
      <c r="AV910" s="74" t="str">
        <f t="shared" si="629"/>
        <v>PAINTING</v>
      </c>
      <c r="AW910" s="307"/>
      <c r="AX910" s="99"/>
      <c r="AY910" s="99"/>
      <c r="AZ910" s="305"/>
      <c r="BA910" s="28">
        <f t="shared" si="637"/>
        <v>0</v>
      </c>
      <c r="BB910" s="28">
        <f t="shared" si="641"/>
        <v>0</v>
      </c>
      <c r="BC910" s="28">
        <f t="shared" si="642"/>
        <v>0</v>
      </c>
      <c r="BD910" s="28">
        <f t="shared" si="638"/>
        <v>0</v>
      </c>
      <c r="BE910" s="28">
        <f t="shared" si="643"/>
        <v>0</v>
      </c>
      <c r="BF910" s="28">
        <f t="shared" si="630"/>
        <v>0</v>
      </c>
      <c r="BG910" s="28">
        <f t="shared" si="631"/>
        <v>0</v>
      </c>
      <c r="BI910" s="66">
        <f t="shared" si="644"/>
        <v>0</v>
      </c>
      <c r="BJ910" s="66">
        <f t="shared" si="639"/>
        <v>0</v>
      </c>
      <c r="BK910" s="66">
        <f t="shared" si="645"/>
        <v>0</v>
      </c>
    </row>
    <row r="911" spans="1:63" hidden="1">
      <c r="A911" s="95"/>
      <c r="B911" s="1239"/>
      <c r="C911" s="1240"/>
      <c r="D911" s="1252" t="s">
        <v>278</v>
      </c>
      <c r="E911" s="1252"/>
      <c r="F911" s="1252"/>
      <c r="G911" s="1252"/>
      <c r="H911" s="1252"/>
      <c r="I911" s="1252"/>
      <c r="J911" s="1252"/>
      <c r="K911" s="1252"/>
      <c r="L911" s="1252"/>
      <c r="M911" s="1252"/>
      <c r="N911" s="1252"/>
      <c r="O911" s="1252"/>
      <c r="P911" s="1242"/>
      <c r="Q911" s="1242"/>
      <c r="R911" s="1243"/>
      <c r="S911" s="1242" t="s">
        <v>0</v>
      </c>
      <c r="T911" s="1242" t="s">
        <v>0</v>
      </c>
      <c r="U911" s="1244">
        <v>50</v>
      </c>
      <c r="V911" s="1245"/>
      <c r="W911" s="1245"/>
      <c r="X911" s="1245">
        <v>5</v>
      </c>
      <c r="Y911" s="1245"/>
      <c r="Z911" s="1245">
        <v>5</v>
      </c>
      <c r="AA911" s="1246"/>
      <c r="AB911" s="1247"/>
      <c r="AC911" s="1244"/>
      <c r="AD911" s="1248">
        <f t="shared" si="632"/>
        <v>0</v>
      </c>
      <c r="AE911" s="1248"/>
      <c r="AF911" s="1248"/>
      <c r="AG911" s="1248">
        <f t="shared" si="640"/>
        <v>0</v>
      </c>
      <c r="AH911" s="1248"/>
      <c r="AI911" s="1248"/>
      <c r="AJ911" s="1248">
        <f t="shared" si="633"/>
        <v>0</v>
      </c>
      <c r="AK911" s="1248"/>
      <c r="AL911" s="1248"/>
      <c r="AM911" s="1249">
        <f t="shared" si="634"/>
        <v>0</v>
      </c>
      <c r="AN911" s="1249"/>
      <c r="AO911" s="1249"/>
      <c r="AP911" s="1249"/>
      <c r="AQ911" s="1250">
        <f t="shared" si="635"/>
        <v>0</v>
      </c>
      <c r="AR911" s="1250"/>
      <c r="AS911" s="1250"/>
      <c r="AT911" s="1250">
        <f t="shared" si="636"/>
        <v>0</v>
      </c>
      <c r="AV911" s="74" t="str">
        <f t="shared" si="629"/>
        <v>PAINTING</v>
      </c>
      <c r="AW911" s="307"/>
      <c r="AX911" s="99"/>
      <c r="AY911" s="99"/>
      <c r="AZ911" s="305"/>
      <c r="BA911" s="28">
        <f t="shared" si="637"/>
        <v>0</v>
      </c>
      <c r="BB911" s="28">
        <f t="shared" si="641"/>
        <v>0</v>
      </c>
      <c r="BC911" s="28">
        <f t="shared" si="642"/>
        <v>0</v>
      </c>
      <c r="BD911" s="28">
        <f t="shared" si="638"/>
        <v>0</v>
      </c>
      <c r="BE911" s="28">
        <f t="shared" si="643"/>
        <v>0</v>
      </c>
      <c r="BF911" s="28">
        <f t="shared" si="630"/>
        <v>0</v>
      </c>
      <c r="BG911" s="28">
        <f t="shared" si="631"/>
        <v>0</v>
      </c>
      <c r="BI911" s="66">
        <f t="shared" si="644"/>
        <v>0</v>
      </c>
      <c r="BJ911" s="66">
        <f t="shared" si="639"/>
        <v>0</v>
      </c>
      <c r="BK911" s="66">
        <f t="shared" si="645"/>
        <v>0</v>
      </c>
    </row>
    <row r="912" spans="1:63" hidden="1">
      <c r="A912" s="95"/>
      <c r="B912" s="1251"/>
      <c r="C912" s="1251"/>
      <c r="D912" s="1252" t="s">
        <v>280</v>
      </c>
      <c r="E912" s="1252"/>
      <c r="F912" s="1252"/>
      <c r="G912" s="1252"/>
      <c r="H912" s="1252"/>
      <c r="I912" s="1252"/>
      <c r="J912" s="1252"/>
      <c r="K912" s="1252"/>
      <c r="L912" s="1252"/>
      <c r="M912" s="1252"/>
      <c r="N912" s="1252"/>
      <c r="O912" s="1252"/>
      <c r="P912" s="1242"/>
      <c r="Q912" s="1242"/>
      <c r="R912" s="1243"/>
      <c r="S912" s="1242" t="s">
        <v>8</v>
      </c>
      <c r="T912" s="1242" t="s">
        <v>8</v>
      </c>
      <c r="U912" s="1244">
        <v>1</v>
      </c>
      <c r="V912" s="1245"/>
      <c r="W912" s="1245"/>
      <c r="X912" s="1245">
        <v>0.2</v>
      </c>
      <c r="Y912" s="1245"/>
      <c r="Z912" s="1245">
        <v>0.2</v>
      </c>
      <c r="AA912" s="1246"/>
      <c r="AB912" s="1247"/>
      <c r="AC912" s="1244"/>
      <c r="AD912" s="1248">
        <f t="shared" si="632"/>
        <v>0</v>
      </c>
      <c r="AE912" s="1248"/>
      <c r="AF912" s="1248"/>
      <c r="AG912" s="1248">
        <f t="shared" si="640"/>
        <v>0</v>
      </c>
      <c r="AH912" s="1248"/>
      <c r="AI912" s="1248"/>
      <c r="AJ912" s="1248">
        <f t="shared" si="633"/>
        <v>0</v>
      </c>
      <c r="AK912" s="1248"/>
      <c r="AL912" s="1248"/>
      <c r="AM912" s="1249">
        <f t="shared" si="634"/>
        <v>0</v>
      </c>
      <c r="AN912" s="1249"/>
      <c r="AO912" s="1249"/>
      <c r="AP912" s="1249"/>
      <c r="AQ912" s="1250">
        <f t="shared" si="635"/>
        <v>0</v>
      </c>
      <c r="AR912" s="1250"/>
      <c r="AS912" s="1250"/>
      <c r="AT912" s="1250">
        <f t="shared" si="636"/>
        <v>0</v>
      </c>
      <c r="AV912" s="74" t="str">
        <f t="shared" si="629"/>
        <v>PAINTING</v>
      </c>
      <c r="AW912" s="307"/>
      <c r="AX912" s="99"/>
      <c r="AY912" s="99"/>
      <c r="AZ912" s="305"/>
      <c r="BA912" s="28">
        <f t="shared" si="637"/>
        <v>0</v>
      </c>
      <c r="BB912" s="28">
        <f t="shared" si="641"/>
        <v>0</v>
      </c>
      <c r="BC912" s="28">
        <f t="shared" si="642"/>
        <v>0</v>
      </c>
      <c r="BD912" s="28">
        <f t="shared" si="638"/>
        <v>0</v>
      </c>
      <c r="BE912" s="28">
        <f t="shared" si="643"/>
        <v>0</v>
      </c>
      <c r="BF912" s="28">
        <f t="shared" si="630"/>
        <v>0</v>
      </c>
      <c r="BG912" s="28">
        <f t="shared" si="631"/>
        <v>0</v>
      </c>
      <c r="BI912" s="66">
        <f t="shared" si="644"/>
        <v>0</v>
      </c>
      <c r="BJ912" s="66">
        <f t="shared" si="639"/>
        <v>0</v>
      </c>
      <c r="BK912" s="66">
        <f t="shared" si="645"/>
        <v>0</v>
      </c>
    </row>
    <row r="913" spans="1:63" hidden="1">
      <c r="A913" s="95"/>
      <c r="B913" s="1251"/>
      <c r="C913" s="1251"/>
      <c r="D913" s="1252" t="s">
        <v>279</v>
      </c>
      <c r="E913" s="1252"/>
      <c r="F913" s="1252"/>
      <c r="G913" s="1252"/>
      <c r="H913" s="1252"/>
      <c r="I913" s="1252"/>
      <c r="J913" s="1252"/>
      <c r="K913" s="1252"/>
      <c r="L913" s="1252"/>
      <c r="M913" s="1252"/>
      <c r="N913" s="1252"/>
      <c r="O913" s="1252"/>
      <c r="P913" s="1242"/>
      <c r="Q913" s="1242"/>
      <c r="R913" s="1243"/>
      <c r="S913" s="1242" t="s">
        <v>8</v>
      </c>
      <c r="T913" s="1242" t="s">
        <v>8</v>
      </c>
      <c r="U913" s="1244">
        <v>1.25</v>
      </c>
      <c r="V913" s="1245"/>
      <c r="W913" s="1245"/>
      <c r="X913" s="1245">
        <v>0.25</v>
      </c>
      <c r="Y913" s="1245"/>
      <c r="Z913" s="1245">
        <v>0.25</v>
      </c>
      <c r="AA913" s="1246"/>
      <c r="AB913" s="1247"/>
      <c r="AC913" s="1244"/>
      <c r="AD913" s="1248">
        <f t="shared" si="632"/>
        <v>0</v>
      </c>
      <c r="AE913" s="1248"/>
      <c r="AF913" s="1248"/>
      <c r="AG913" s="1248">
        <f t="shared" si="640"/>
        <v>0</v>
      </c>
      <c r="AH913" s="1248"/>
      <c r="AI913" s="1248"/>
      <c r="AJ913" s="1248">
        <f t="shared" si="633"/>
        <v>0</v>
      </c>
      <c r="AK913" s="1248"/>
      <c r="AL913" s="1248"/>
      <c r="AM913" s="1249">
        <f t="shared" si="634"/>
        <v>0</v>
      </c>
      <c r="AN913" s="1249"/>
      <c r="AO913" s="1249"/>
      <c r="AP913" s="1249"/>
      <c r="AQ913" s="1250">
        <f t="shared" si="635"/>
        <v>0</v>
      </c>
      <c r="AR913" s="1250"/>
      <c r="AS913" s="1250"/>
      <c r="AT913" s="1250">
        <f t="shared" si="636"/>
        <v>0</v>
      </c>
      <c r="AV913" s="74" t="str">
        <f t="shared" si="629"/>
        <v>PAINTING</v>
      </c>
      <c r="AW913" s="307"/>
      <c r="AX913" s="99"/>
      <c r="AY913" s="99"/>
      <c r="AZ913" s="305"/>
      <c r="BA913" s="28">
        <f t="shared" si="637"/>
        <v>0</v>
      </c>
      <c r="BB913" s="28">
        <f t="shared" si="641"/>
        <v>0</v>
      </c>
      <c r="BC913" s="28">
        <f t="shared" si="642"/>
        <v>0</v>
      </c>
      <c r="BD913" s="28">
        <f t="shared" si="638"/>
        <v>0</v>
      </c>
      <c r="BE913" s="28">
        <f t="shared" si="643"/>
        <v>0</v>
      </c>
      <c r="BF913" s="28">
        <f t="shared" si="630"/>
        <v>0</v>
      </c>
      <c r="BG913" s="28">
        <f t="shared" si="631"/>
        <v>0</v>
      </c>
      <c r="BI913" s="66">
        <f t="shared" si="644"/>
        <v>0</v>
      </c>
      <c r="BJ913" s="66">
        <f t="shared" si="639"/>
        <v>0</v>
      </c>
      <c r="BK913" s="66">
        <f t="shared" si="645"/>
        <v>0</v>
      </c>
    </row>
    <row r="914" spans="1:63" hidden="1">
      <c r="A914" s="95"/>
      <c r="B914" s="1239"/>
      <c r="C914" s="1240"/>
      <c r="D914" s="1252" t="s">
        <v>109</v>
      </c>
      <c r="E914" s="1252"/>
      <c r="F914" s="1252"/>
      <c r="G914" s="1252"/>
      <c r="H914" s="1252"/>
      <c r="I914" s="1252"/>
      <c r="J914" s="1252"/>
      <c r="K914" s="1252"/>
      <c r="L914" s="1252"/>
      <c r="M914" s="1252"/>
      <c r="N914" s="1252"/>
      <c r="O914" s="1252"/>
      <c r="P914" s="1242"/>
      <c r="Q914" s="1242"/>
      <c r="R914" s="1243"/>
      <c r="S914" s="1242" t="s">
        <v>9</v>
      </c>
      <c r="T914" s="1242" t="s">
        <v>9</v>
      </c>
      <c r="U914" s="1244">
        <v>2</v>
      </c>
      <c r="V914" s="1245"/>
      <c r="W914" s="1245"/>
      <c r="X914" s="1245">
        <v>0.1</v>
      </c>
      <c r="Y914" s="1245"/>
      <c r="Z914" s="1245">
        <v>0.1</v>
      </c>
      <c r="AA914" s="1246"/>
      <c r="AB914" s="1247"/>
      <c r="AC914" s="1244"/>
      <c r="AD914" s="1248">
        <f t="shared" si="632"/>
        <v>0</v>
      </c>
      <c r="AE914" s="1248"/>
      <c r="AF914" s="1248"/>
      <c r="AG914" s="1248">
        <f t="shared" si="640"/>
        <v>0</v>
      </c>
      <c r="AH914" s="1248"/>
      <c r="AI914" s="1248"/>
      <c r="AJ914" s="1248">
        <f t="shared" si="633"/>
        <v>0</v>
      </c>
      <c r="AK914" s="1248"/>
      <c r="AL914" s="1248"/>
      <c r="AM914" s="1249">
        <f t="shared" si="634"/>
        <v>0</v>
      </c>
      <c r="AN914" s="1249"/>
      <c r="AO914" s="1249"/>
      <c r="AP914" s="1249"/>
      <c r="AQ914" s="1250">
        <f t="shared" si="635"/>
        <v>0</v>
      </c>
      <c r="AR914" s="1250"/>
      <c r="AS914" s="1250"/>
      <c r="AT914" s="1250">
        <f t="shared" si="636"/>
        <v>0</v>
      </c>
      <c r="AV914" s="74" t="str">
        <f t="shared" si="629"/>
        <v>PAINTING</v>
      </c>
      <c r="AW914" s="307"/>
      <c r="AX914" s="99"/>
      <c r="AY914" s="99"/>
      <c r="AZ914" s="305"/>
      <c r="BA914" s="28">
        <f t="shared" si="637"/>
        <v>0</v>
      </c>
      <c r="BB914" s="28">
        <f t="shared" si="641"/>
        <v>0</v>
      </c>
      <c r="BC914" s="28">
        <f t="shared" si="642"/>
        <v>0</v>
      </c>
      <c r="BD914" s="28">
        <f t="shared" si="638"/>
        <v>0</v>
      </c>
      <c r="BE914" s="28">
        <f t="shared" si="643"/>
        <v>0</v>
      </c>
      <c r="BF914" s="28">
        <f t="shared" si="630"/>
        <v>0</v>
      </c>
      <c r="BG914" s="28">
        <f t="shared" si="631"/>
        <v>0</v>
      </c>
      <c r="BI914" s="66">
        <f t="shared" si="644"/>
        <v>0</v>
      </c>
      <c r="BJ914" s="66">
        <f t="shared" si="639"/>
        <v>0</v>
      </c>
      <c r="BK914" s="66">
        <f t="shared" si="645"/>
        <v>0</v>
      </c>
    </row>
    <row r="915" spans="1:63" hidden="1">
      <c r="A915" s="95"/>
      <c r="B915" s="1239"/>
      <c r="C915" s="1240"/>
      <c r="D915" s="1252" t="s">
        <v>110</v>
      </c>
      <c r="E915" s="1252"/>
      <c r="F915" s="1252"/>
      <c r="G915" s="1252"/>
      <c r="H915" s="1252"/>
      <c r="I915" s="1252"/>
      <c r="J915" s="1252"/>
      <c r="K915" s="1252"/>
      <c r="L915" s="1252"/>
      <c r="M915" s="1252"/>
      <c r="N915" s="1252"/>
      <c r="O915" s="1252"/>
      <c r="P915" s="1242"/>
      <c r="Q915" s="1242"/>
      <c r="R915" s="1243"/>
      <c r="S915" s="1242" t="s">
        <v>8</v>
      </c>
      <c r="T915" s="1242" t="s">
        <v>8</v>
      </c>
      <c r="U915" s="1244">
        <v>2.5</v>
      </c>
      <c r="V915" s="1245"/>
      <c r="W915" s="1245"/>
      <c r="X915" s="1245">
        <v>0.5</v>
      </c>
      <c r="Y915" s="1245"/>
      <c r="Z915" s="1245">
        <v>0.5</v>
      </c>
      <c r="AA915" s="1246"/>
      <c r="AB915" s="1247"/>
      <c r="AC915" s="1244"/>
      <c r="AD915" s="1248">
        <f t="shared" si="632"/>
        <v>0</v>
      </c>
      <c r="AE915" s="1248"/>
      <c r="AF915" s="1248"/>
      <c r="AG915" s="1248">
        <f t="shared" si="640"/>
        <v>0</v>
      </c>
      <c r="AH915" s="1248"/>
      <c r="AI915" s="1248"/>
      <c r="AJ915" s="1248">
        <f t="shared" si="633"/>
        <v>0</v>
      </c>
      <c r="AK915" s="1248"/>
      <c r="AL915" s="1248"/>
      <c r="AM915" s="1249">
        <f t="shared" si="634"/>
        <v>0</v>
      </c>
      <c r="AN915" s="1249"/>
      <c r="AO915" s="1249"/>
      <c r="AP915" s="1249"/>
      <c r="AQ915" s="1250">
        <f t="shared" si="635"/>
        <v>0</v>
      </c>
      <c r="AR915" s="1250"/>
      <c r="AS915" s="1250"/>
      <c r="AT915" s="1250">
        <f t="shared" si="636"/>
        <v>0</v>
      </c>
      <c r="AV915" s="74" t="str">
        <f t="shared" si="629"/>
        <v>PAINTING</v>
      </c>
      <c r="AW915" s="307"/>
      <c r="AX915" s="99"/>
      <c r="AY915" s="99"/>
      <c r="AZ915" s="305"/>
      <c r="BA915" s="28">
        <f t="shared" si="637"/>
        <v>0</v>
      </c>
      <c r="BB915" s="28">
        <f t="shared" si="641"/>
        <v>0</v>
      </c>
      <c r="BC915" s="28">
        <f t="shared" si="642"/>
        <v>0</v>
      </c>
      <c r="BD915" s="28">
        <f t="shared" si="638"/>
        <v>0</v>
      </c>
      <c r="BE915" s="28">
        <f t="shared" si="643"/>
        <v>0</v>
      </c>
      <c r="BF915" s="28">
        <f t="shared" si="630"/>
        <v>0</v>
      </c>
      <c r="BG915" s="28">
        <f t="shared" si="631"/>
        <v>0</v>
      </c>
      <c r="BI915" s="66">
        <f t="shared" si="644"/>
        <v>0</v>
      </c>
      <c r="BJ915" s="66">
        <f t="shared" si="639"/>
        <v>0</v>
      </c>
      <c r="BK915" s="66">
        <f t="shared" si="645"/>
        <v>0</v>
      </c>
    </row>
    <row r="916" spans="1:63" hidden="1">
      <c r="A916" s="95"/>
      <c r="B916" s="1251"/>
      <c r="C916" s="1251"/>
      <c r="D916" s="1252"/>
      <c r="E916" s="1252"/>
      <c r="F916" s="1252"/>
      <c r="G916" s="1252"/>
      <c r="H916" s="1252"/>
      <c r="I916" s="1252"/>
      <c r="J916" s="1252"/>
      <c r="K916" s="1252"/>
      <c r="L916" s="1252"/>
      <c r="M916" s="1252"/>
      <c r="N916" s="1252"/>
      <c r="O916" s="1252"/>
      <c r="P916" s="1242"/>
      <c r="Q916" s="1242"/>
      <c r="R916" s="1243"/>
      <c r="S916" s="1242"/>
      <c r="T916" s="1242"/>
      <c r="U916" s="1244"/>
      <c r="V916" s="1245"/>
      <c r="W916" s="1245"/>
      <c r="X916" s="1245"/>
      <c r="Y916" s="1245"/>
      <c r="Z916" s="1245"/>
      <c r="AA916" s="1246"/>
      <c r="AB916" s="1247"/>
      <c r="AC916" s="1244"/>
      <c r="AD916" s="1248">
        <f t="shared" si="632"/>
        <v>0</v>
      </c>
      <c r="AE916" s="1248"/>
      <c r="AF916" s="1248"/>
      <c r="AG916" s="1248">
        <f t="shared" si="640"/>
        <v>0</v>
      </c>
      <c r="AH916" s="1248"/>
      <c r="AI916" s="1248"/>
      <c r="AJ916" s="1248">
        <f t="shared" si="633"/>
        <v>0</v>
      </c>
      <c r="AK916" s="1248"/>
      <c r="AL916" s="1248"/>
      <c r="AM916" s="1249">
        <f t="shared" si="634"/>
        <v>0</v>
      </c>
      <c r="AN916" s="1249"/>
      <c r="AO916" s="1249"/>
      <c r="AP916" s="1249"/>
      <c r="AQ916" s="1250">
        <f t="shared" si="635"/>
        <v>0</v>
      </c>
      <c r="AR916" s="1250"/>
      <c r="AS916" s="1250"/>
      <c r="AT916" s="1250">
        <f t="shared" si="636"/>
        <v>0</v>
      </c>
      <c r="AV916" s="74" t="str">
        <f t="shared" si="629"/>
        <v>PAINTING</v>
      </c>
      <c r="AW916" s="307"/>
      <c r="AX916" s="99"/>
      <c r="AY916" s="99"/>
      <c r="AZ916" s="305"/>
      <c r="BA916" s="28">
        <f t="shared" si="637"/>
        <v>0</v>
      </c>
      <c r="BB916" s="28">
        <f t="shared" si="641"/>
        <v>0</v>
      </c>
      <c r="BC916" s="28">
        <f t="shared" si="642"/>
        <v>0</v>
      </c>
      <c r="BD916" s="28">
        <f t="shared" si="638"/>
        <v>0</v>
      </c>
      <c r="BE916" s="28">
        <f>SUM(BA916:BC916)</f>
        <v>0</v>
      </c>
      <c r="BF916" s="28">
        <f t="shared" si="630"/>
        <v>0</v>
      </c>
      <c r="BG916" s="28">
        <f t="shared" si="631"/>
        <v>0</v>
      </c>
      <c r="BI916" s="66">
        <f t="shared" si="644"/>
        <v>0</v>
      </c>
      <c r="BJ916" s="66">
        <f t="shared" si="639"/>
        <v>0</v>
      </c>
      <c r="BK916" s="66">
        <f t="shared" si="645"/>
        <v>0</v>
      </c>
    </row>
    <row r="917" spans="1:63" hidden="1">
      <c r="A917" s="95"/>
      <c r="B917" s="1251"/>
      <c r="C917" s="1251"/>
      <c r="D917" s="1252"/>
      <c r="E917" s="1252"/>
      <c r="F917" s="1252"/>
      <c r="G917" s="1252"/>
      <c r="H917" s="1252"/>
      <c r="I917" s="1252"/>
      <c r="J917" s="1252"/>
      <c r="K917" s="1252"/>
      <c r="L917" s="1252"/>
      <c r="M917" s="1252"/>
      <c r="N917" s="1252"/>
      <c r="O917" s="1252"/>
      <c r="P917" s="1242"/>
      <c r="Q917" s="1242"/>
      <c r="R917" s="1243"/>
      <c r="S917" s="1242"/>
      <c r="T917" s="1242"/>
      <c r="U917" s="1244"/>
      <c r="V917" s="1245"/>
      <c r="W917" s="1245"/>
      <c r="X917" s="1245"/>
      <c r="Y917" s="1245"/>
      <c r="Z917" s="1245"/>
      <c r="AA917" s="1246"/>
      <c r="AB917" s="1247"/>
      <c r="AC917" s="1244"/>
      <c r="AD917" s="1248">
        <f t="shared" si="632"/>
        <v>0</v>
      </c>
      <c r="AE917" s="1248"/>
      <c r="AF917" s="1248"/>
      <c r="AG917" s="1248">
        <f t="shared" si="640"/>
        <v>0</v>
      </c>
      <c r="AH917" s="1248"/>
      <c r="AI917" s="1248"/>
      <c r="AJ917" s="1248">
        <f t="shared" si="633"/>
        <v>0</v>
      </c>
      <c r="AK917" s="1248"/>
      <c r="AL917" s="1248"/>
      <c r="AM917" s="1249">
        <f t="shared" si="634"/>
        <v>0</v>
      </c>
      <c r="AN917" s="1249"/>
      <c r="AO917" s="1249"/>
      <c r="AP917" s="1249"/>
      <c r="AQ917" s="1250">
        <f t="shared" si="635"/>
        <v>0</v>
      </c>
      <c r="AR917" s="1250"/>
      <c r="AS917" s="1250"/>
      <c r="AT917" s="1250">
        <f t="shared" si="636"/>
        <v>0</v>
      </c>
      <c r="AV917" s="74" t="str">
        <f t="shared" si="629"/>
        <v>PAINTING</v>
      </c>
      <c r="AW917" s="307"/>
      <c r="AX917" s="99"/>
      <c r="AY917" s="99"/>
      <c r="AZ917" s="305"/>
      <c r="BA917" s="28">
        <f t="shared" si="637"/>
        <v>0</v>
      </c>
      <c r="BB917" s="28">
        <f t="shared" si="641"/>
        <v>0</v>
      </c>
      <c r="BC917" s="28">
        <f t="shared" si="642"/>
        <v>0</v>
      </c>
      <c r="BD917" s="28">
        <f t="shared" si="638"/>
        <v>0</v>
      </c>
      <c r="BE917" s="28">
        <f>SUM(BA917:BC917)</f>
        <v>0</v>
      </c>
      <c r="BF917" s="28">
        <f t="shared" si="630"/>
        <v>0</v>
      </c>
      <c r="BG917" s="28">
        <f t="shared" si="631"/>
        <v>0</v>
      </c>
      <c r="BI917" s="66">
        <f t="shared" si="644"/>
        <v>0</v>
      </c>
      <c r="BJ917" s="66">
        <f t="shared" si="639"/>
        <v>0</v>
      </c>
      <c r="BK917" s="66">
        <f t="shared" si="645"/>
        <v>0</v>
      </c>
    </row>
    <row r="918" spans="1:63" hidden="1">
      <c r="A918" s="95"/>
      <c r="B918" s="1239"/>
      <c r="C918" s="1240"/>
      <c r="D918" s="1252"/>
      <c r="E918" s="1252"/>
      <c r="F918" s="1252"/>
      <c r="G918" s="1252"/>
      <c r="H918" s="1252"/>
      <c r="I918" s="1252"/>
      <c r="J918" s="1252"/>
      <c r="K918" s="1252"/>
      <c r="L918" s="1252"/>
      <c r="M918" s="1252"/>
      <c r="N918" s="1252"/>
      <c r="O918" s="1252"/>
      <c r="P918" s="1242"/>
      <c r="Q918" s="1242"/>
      <c r="R918" s="1243"/>
      <c r="S918" s="1242"/>
      <c r="T918" s="1242"/>
      <c r="U918" s="1244"/>
      <c r="V918" s="1245"/>
      <c r="W918" s="1245"/>
      <c r="X918" s="1245"/>
      <c r="Y918" s="1245"/>
      <c r="Z918" s="1245"/>
      <c r="AA918" s="1246"/>
      <c r="AB918" s="1247"/>
      <c r="AC918" s="1244"/>
      <c r="AD918" s="1248">
        <f t="shared" ref="AD918:AD937" si="646">((P918*U918)-AM918)</f>
        <v>0</v>
      </c>
      <c r="AE918" s="1248"/>
      <c r="AF918" s="1248"/>
      <c r="AG918" s="1248">
        <f t="shared" si="640"/>
        <v>0</v>
      </c>
      <c r="AH918" s="1248"/>
      <c r="AI918" s="1248"/>
      <c r="AJ918" s="1248">
        <f t="shared" ref="AJ918:AJ937" si="647">P918*AA918</f>
        <v>0</v>
      </c>
      <c r="AK918" s="1248"/>
      <c r="AL918" s="1248"/>
      <c r="AM918" s="1249">
        <f t="shared" si="634"/>
        <v>0</v>
      </c>
      <c r="AN918" s="1249"/>
      <c r="AO918" s="1249"/>
      <c r="AP918" s="1249"/>
      <c r="AQ918" s="1250">
        <f t="shared" ref="AQ918:AQ937" si="648">SUM(AD918:AL918)</f>
        <v>0</v>
      </c>
      <c r="AR918" s="1250"/>
      <c r="AS918" s="1250"/>
      <c r="AT918" s="1250">
        <f t="shared" ref="AT918:AT937" si="649">SUM(AD918:AL918)</f>
        <v>0</v>
      </c>
      <c r="AV918" s="74" t="str">
        <f t="shared" si="629"/>
        <v>PAINTING</v>
      </c>
      <c r="AW918" s="307"/>
      <c r="AX918" s="99"/>
      <c r="AY918" s="99"/>
      <c r="AZ918" s="305"/>
      <c r="BA918" s="28">
        <f t="shared" ref="BA918:BA937" si="650">AD918</f>
        <v>0</v>
      </c>
      <c r="BB918" s="28">
        <f>AG918</f>
        <v>0</v>
      </c>
      <c r="BC918" s="28">
        <f>AJ918</f>
        <v>0</v>
      </c>
      <c r="BD918" s="28">
        <f t="shared" ref="BD918:BD937" si="651">IF(B918="x",1,0)</f>
        <v>0</v>
      </c>
      <c r="BE918" s="28">
        <f>SUM(BA918:BC918)</f>
        <v>0</v>
      </c>
      <c r="BF918" s="28">
        <f t="shared" ref="BF918:BF937" si="652">AQ918</f>
        <v>0</v>
      </c>
      <c r="BG918" s="28">
        <f t="shared" ref="BG918:BG937" si="653">AM918</f>
        <v>0</v>
      </c>
      <c r="BI918" s="66">
        <f>AD918</f>
        <v>0</v>
      </c>
      <c r="BJ918" s="66">
        <f t="shared" ref="BJ918:BJ937" si="654">AM918</f>
        <v>0</v>
      </c>
      <c r="BK918" s="66">
        <f>BJ918+BI918</f>
        <v>0</v>
      </c>
    </row>
    <row r="919" spans="1:63" hidden="1">
      <c r="A919" s="95"/>
      <c r="B919" s="1239"/>
      <c r="C919" s="1240"/>
      <c r="D919" s="1252"/>
      <c r="E919" s="1252"/>
      <c r="F919" s="1252"/>
      <c r="G919" s="1252"/>
      <c r="H919" s="1252"/>
      <c r="I919" s="1252"/>
      <c r="J919" s="1252"/>
      <c r="K919" s="1252"/>
      <c r="L919" s="1252"/>
      <c r="M919" s="1252"/>
      <c r="N919" s="1252"/>
      <c r="O919" s="1252"/>
      <c r="P919" s="1242"/>
      <c r="Q919" s="1242"/>
      <c r="R919" s="1243"/>
      <c r="S919" s="1242"/>
      <c r="T919" s="1242"/>
      <c r="U919" s="1244"/>
      <c r="V919" s="1245"/>
      <c r="W919" s="1245"/>
      <c r="X919" s="1245"/>
      <c r="Y919" s="1245"/>
      <c r="Z919" s="1245"/>
      <c r="AA919" s="1246"/>
      <c r="AB919" s="1247"/>
      <c r="AC919" s="1244"/>
      <c r="AD919" s="1248">
        <f t="shared" si="646"/>
        <v>0</v>
      </c>
      <c r="AE919" s="1248"/>
      <c r="AF919" s="1248"/>
      <c r="AG919" s="1248">
        <f t="shared" si="640"/>
        <v>0</v>
      </c>
      <c r="AH919" s="1248"/>
      <c r="AI919" s="1248"/>
      <c r="AJ919" s="1248">
        <f t="shared" si="647"/>
        <v>0</v>
      </c>
      <c r="AK919" s="1248"/>
      <c r="AL919" s="1248"/>
      <c r="AM919" s="1249">
        <f t="shared" si="634"/>
        <v>0</v>
      </c>
      <c r="AN919" s="1249"/>
      <c r="AO919" s="1249"/>
      <c r="AP919" s="1249"/>
      <c r="AQ919" s="1250">
        <f t="shared" si="648"/>
        <v>0</v>
      </c>
      <c r="AR919" s="1250"/>
      <c r="AS919" s="1250"/>
      <c r="AT919" s="1250">
        <f t="shared" si="649"/>
        <v>0</v>
      </c>
      <c r="AV919" s="74" t="str">
        <f t="shared" si="629"/>
        <v>PAINTING</v>
      </c>
      <c r="AW919" s="307"/>
      <c r="AX919" s="99"/>
      <c r="AY919" s="99"/>
      <c r="AZ919" s="305"/>
      <c r="BA919" s="28">
        <f t="shared" si="650"/>
        <v>0</v>
      </c>
      <c r="BB919" s="28">
        <f t="shared" ref="BB919:BB937" si="655">AG919</f>
        <v>0</v>
      </c>
      <c r="BC919" s="28">
        <f t="shared" ref="BC919:BC937" si="656">AJ919</f>
        <v>0</v>
      </c>
      <c r="BD919" s="28">
        <f t="shared" si="651"/>
        <v>0</v>
      </c>
      <c r="BE919" s="28">
        <f t="shared" ref="BE919:BE935" si="657">SUM(BA919:BC919)</f>
        <v>0</v>
      </c>
      <c r="BF919" s="28">
        <f t="shared" si="652"/>
        <v>0</v>
      </c>
      <c r="BG919" s="28">
        <f t="shared" si="653"/>
        <v>0</v>
      </c>
      <c r="BI919" s="66">
        <f t="shared" ref="BI919:BI937" si="658">AD919</f>
        <v>0</v>
      </c>
      <c r="BJ919" s="66">
        <f t="shared" si="654"/>
        <v>0</v>
      </c>
      <c r="BK919" s="66">
        <f t="shared" ref="BK919:BK937" si="659">BJ919+BI919</f>
        <v>0</v>
      </c>
    </row>
    <row r="920" spans="1:63" hidden="1">
      <c r="A920" s="95"/>
      <c r="B920" s="1251"/>
      <c r="C920" s="1251"/>
      <c r="D920" s="1252"/>
      <c r="E920" s="1252"/>
      <c r="F920" s="1252"/>
      <c r="G920" s="1252"/>
      <c r="H920" s="1252"/>
      <c r="I920" s="1252"/>
      <c r="J920" s="1252"/>
      <c r="K920" s="1252"/>
      <c r="L920" s="1252"/>
      <c r="M920" s="1252"/>
      <c r="N920" s="1252"/>
      <c r="O920" s="1252"/>
      <c r="P920" s="1242"/>
      <c r="Q920" s="1242"/>
      <c r="R920" s="1243"/>
      <c r="S920" s="1242"/>
      <c r="T920" s="1242"/>
      <c r="U920" s="1244"/>
      <c r="V920" s="1245"/>
      <c r="W920" s="1245"/>
      <c r="X920" s="1245"/>
      <c r="Y920" s="1245"/>
      <c r="Z920" s="1245"/>
      <c r="AA920" s="1246"/>
      <c r="AB920" s="1247"/>
      <c r="AC920" s="1244"/>
      <c r="AD920" s="1248">
        <f t="shared" si="646"/>
        <v>0</v>
      </c>
      <c r="AE920" s="1248"/>
      <c r="AF920" s="1248"/>
      <c r="AG920" s="1248">
        <f t="shared" si="640"/>
        <v>0</v>
      </c>
      <c r="AH920" s="1248"/>
      <c r="AI920" s="1248"/>
      <c r="AJ920" s="1248">
        <f t="shared" si="647"/>
        <v>0</v>
      </c>
      <c r="AK920" s="1248"/>
      <c r="AL920" s="1248"/>
      <c r="AM920" s="1249">
        <f t="shared" si="634"/>
        <v>0</v>
      </c>
      <c r="AN920" s="1249"/>
      <c r="AO920" s="1249"/>
      <c r="AP920" s="1249"/>
      <c r="AQ920" s="1250">
        <f t="shared" si="648"/>
        <v>0</v>
      </c>
      <c r="AR920" s="1250"/>
      <c r="AS920" s="1250"/>
      <c r="AT920" s="1250">
        <f t="shared" si="649"/>
        <v>0</v>
      </c>
      <c r="AV920" s="74" t="str">
        <f t="shared" si="629"/>
        <v>PAINTING</v>
      </c>
      <c r="AW920" s="307"/>
      <c r="AX920" s="99"/>
      <c r="AY920" s="99"/>
      <c r="AZ920" s="305"/>
      <c r="BA920" s="28">
        <f t="shared" si="650"/>
        <v>0</v>
      </c>
      <c r="BB920" s="28">
        <f t="shared" si="655"/>
        <v>0</v>
      </c>
      <c r="BC920" s="28">
        <f t="shared" si="656"/>
        <v>0</v>
      </c>
      <c r="BD920" s="28">
        <f t="shared" si="651"/>
        <v>0</v>
      </c>
      <c r="BE920" s="28">
        <f t="shared" si="657"/>
        <v>0</v>
      </c>
      <c r="BF920" s="28">
        <f t="shared" si="652"/>
        <v>0</v>
      </c>
      <c r="BG920" s="28">
        <f t="shared" si="653"/>
        <v>0</v>
      </c>
      <c r="BI920" s="66">
        <f t="shared" si="658"/>
        <v>0</v>
      </c>
      <c r="BJ920" s="66">
        <f t="shared" si="654"/>
        <v>0</v>
      </c>
      <c r="BK920" s="66">
        <f t="shared" si="659"/>
        <v>0</v>
      </c>
    </row>
    <row r="921" spans="1:63" hidden="1">
      <c r="A921" s="95"/>
      <c r="B921" s="1251"/>
      <c r="C921" s="1251"/>
      <c r="D921" s="1252"/>
      <c r="E921" s="1252"/>
      <c r="F921" s="1252"/>
      <c r="G921" s="1252"/>
      <c r="H921" s="1252"/>
      <c r="I921" s="1252"/>
      <c r="J921" s="1252"/>
      <c r="K921" s="1252"/>
      <c r="L921" s="1252"/>
      <c r="M921" s="1252"/>
      <c r="N921" s="1252"/>
      <c r="O921" s="1252"/>
      <c r="P921" s="1242"/>
      <c r="Q921" s="1242"/>
      <c r="R921" s="1243"/>
      <c r="S921" s="1242"/>
      <c r="T921" s="1242"/>
      <c r="U921" s="1244"/>
      <c r="V921" s="1245"/>
      <c r="W921" s="1245"/>
      <c r="X921" s="1245"/>
      <c r="Y921" s="1245"/>
      <c r="Z921" s="1245"/>
      <c r="AA921" s="1246"/>
      <c r="AB921" s="1247"/>
      <c r="AC921" s="1244"/>
      <c r="AD921" s="1248">
        <f t="shared" si="646"/>
        <v>0</v>
      </c>
      <c r="AE921" s="1248"/>
      <c r="AF921" s="1248"/>
      <c r="AG921" s="1248">
        <f t="shared" si="640"/>
        <v>0</v>
      </c>
      <c r="AH921" s="1248"/>
      <c r="AI921" s="1248"/>
      <c r="AJ921" s="1248">
        <f t="shared" si="647"/>
        <v>0</v>
      </c>
      <c r="AK921" s="1248"/>
      <c r="AL921" s="1248"/>
      <c r="AM921" s="1249">
        <f t="shared" si="634"/>
        <v>0</v>
      </c>
      <c r="AN921" s="1249"/>
      <c r="AO921" s="1249"/>
      <c r="AP921" s="1249"/>
      <c r="AQ921" s="1250">
        <f t="shared" si="648"/>
        <v>0</v>
      </c>
      <c r="AR921" s="1250"/>
      <c r="AS921" s="1250"/>
      <c r="AT921" s="1250">
        <f t="shared" si="649"/>
        <v>0</v>
      </c>
      <c r="AV921" s="74" t="str">
        <f t="shared" si="629"/>
        <v>PAINTING</v>
      </c>
      <c r="AW921" s="307"/>
      <c r="AX921" s="99"/>
      <c r="AY921" s="99"/>
      <c r="AZ921" s="305"/>
      <c r="BA921" s="28">
        <f t="shared" si="650"/>
        <v>0</v>
      </c>
      <c r="BB921" s="28">
        <f t="shared" si="655"/>
        <v>0</v>
      </c>
      <c r="BC921" s="28">
        <f t="shared" si="656"/>
        <v>0</v>
      </c>
      <c r="BD921" s="28">
        <f t="shared" si="651"/>
        <v>0</v>
      </c>
      <c r="BE921" s="28">
        <f t="shared" si="657"/>
        <v>0</v>
      </c>
      <c r="BF921" s="28">
        <f t="shared" si="652"/>
        <v>0</v>
      </c>
      <c r="BG921" s="28">
        <f t="shared" si="653"/>
        <v>0</v>
      </c>
      <c r="BI921" s="66">
        <f t="shared" si="658"/>
        <v>0</v>
      </c>
      <c r="BJ921" s="66">
        <f t="shared" si="654"/>
        <v>0</v>
      </c>
      <c r="BK921" s="66">
        <f t="shared" si="659"/>
        <v>0</v>
      </c>
    </row>
    <row r="922" spans="1:63" hidden="1">
      <c r="A922" s="95"/>
      <c r="B922" s="1239"/>
      <c r="C922" s="1240"/>
      <c r="D922" s="1252"/>
      <c r="E922" s="1252"/>
      <c r="F922" s="1252"/>
      <c r="G922" s="1252"/>
      <c r="H922" s="1252"/>
      <c r="I922" s="1252"/>
      <c r="J922" s="1252"/>
      <c r="K922" s="1252"/>
      <c r="L922" s="1252"/>
      <c r="M922" s="1252"/>
      <c r="N922" s="1252"/>
      <c r="O922" s="1252"/>
      <c r="P922" s="1242"/>
      <c r="Q922" s="1242"/>
      <c r="R922" s="1243"/>
      <c r="S922" s="1242"/>
      <c r="T922" s="1242"/>
      <c r="U922" s="1244"/>
      <c r="V922" s="1245"/>
      <c r="W922" s="1245"/>
      <c r="X922" s="1245"/>
      <c r="Y922" s="1245"/>
      <c r="Z922" s="1245"/>
      <c r="AA922" s="1246"/>
      <c r="AB922" s="1247"/>
      <c r="AC922" s="1244"/>
      <c r="AD922" s="1248">
        <f t="shared" si="646"/>
        <v>0</v>
      </c>
      <c r="AE922" s="1248"/>
      <c r="AF922" s="1248"/>
      <c r="AG922" s="1248">
        <f t="shared" si="640"/>
        <v>0</v>
      </c>
      <c r="AH922" s="1248"/>
      <c r="AI922" s="1248"/>
      <c r="AJ922" s="1248">
        <f t="shared" si="647"/>
        <v>0</v>
      </c>
      <c r="AK922" s="1248"/>
      <c r="AL922" s="1248"/>
      <c r="AM922" s="1249">
        <f t="shared" si="634"/>
        <v>0</v>
      </c>
      <c r="AN922" s="1249"/>
      <c r="AO922" s="1249"/>
      <c r="AP922" s="1249"/>
      <c r="AQ922" s="1250">
        <f t="shared" si="648"/>
        <v>0</v>
      </c>
      <c r="AR922" s="1250"/>
      <c r="AS922" s="1250"/>
      <c r="AT922" s="1250">
        <f t="shared" si="649"/>
        <v>0</v>
      </c>
      <c r="AV922" s="74" t="str">
        <f t="shared" si="629"/>
        <v>PAINTING</v>
      </c>
      <c r="AW922" s="307"/>
      <c r="AX922" s="99"/>
      <c r="AY922" s="99"/>
      <c r="AZ922" s="305"/>
      <c r="BA922" s="28">
        <f t="shared" si="650"/>
        <v>0</v>
      </c>
      <c r="BB922" s="28">
        <f t="shared" si="655"/>
        <v>0</v>
      </c>
      <c r="BC922" s="28">
        <f t="shared" si="656"/>
        <v>0</v>
      </c>
      <c r="BD922" s="28">
        <f t="shared" si="651"/>
        <v>0</v>
      </c>
      <c r="BE922" s="28">
        <f t="shared" si="657"/>
        <v>0</v>
      </c>
      <c r="BF922" s="28">
        <f t="shared" si="652"/>
        <v>0</v>
      </c>
      <c r="BG922" s="28">
        <f t="shared" si="653"/>
        <v>0</v>
      </c>
      <c r="BI922" s="66">
        <f t="shared" si="658"/>
        <v>0</v>
      </c>
      <c r="BJ922" s="66">
        <f t="shared" si="654"/>
        <v>0</v>
      </c>
      <c r="BK922" s="66">
        <f t="shared" si="659"/>
        <v>0</v>
      </c>
    </row>
    <row r="923" spans="1:63" hidden="1">
      <c r="A923" s="95"/>
      <c r="B923" s="1239"/>
      <c r="C923" s="1240"/>
      <c r="D923" s="1252"/>
      <c r="E923" s="1252"/>
      <c r="F923" s="1252"/>
      <c r="G923" s="1252"/>
      <c r="H923" s="1252"/>
      <c r="I923" s="1252"/>
      <c r="J923" s="1252"/>
      <c r="K923" s="1252"/>
      <c r="L923" s="1252"/>
      <c r="M923" s="1252"/>
      <c r="N923" s="1252"/>
      <c r="O923" s="1252"/>
      <c r="P923" s="1242"/>
      <c r="Q923" s="1242"/>
      <c r="R923" s="1243"/>
      <c r="S923" s="1242"/>
      <c r="T923" s="1242"/>
      <c r="U923" s="1244"/>
      <c r="V923" s="1245"/>
      <c r="W923" s="1245"/>
      <c r="X923" s="1245"/>
      <c r="Y923" s="1245"/>
      <c r="Z923" s="1245"/>
      <c r="AA923" s="1246"/>
      <c r="AB923" s="1247"/>
      <c r="AC923" s="1244"/>
      <c r="AD923" s="1248">
        <f t="shared" si="646"/>
        <v>0</v>
      </c>
      <c r="AE923" s="1248"/>
      <c r="AF923" s="1248"/>
      <c r="AG923" s="1248">
        <f t="shared" si="640"/>
        <v>0</v>
      </c>
      <c r="AH923" s="1248"/>
      <c r="AI923" s="1248"/>
      <c r="AJ923" s="1248">
        <f t="shared" si="647"/>
        <v>0</v>
      </c>
      <c r="AK923" s="1248"/>
      <c r="AL923" s="1248"/>
      <c r="AM923" s="1249">
        <f t="shared" si="634"/>
        <v>0</v>
      </c>
      <c r="AN923" s="1249"/>
      <c r="AO923" s="1249"/>
      <c r="AP923" s="1249"/>
      <c r="AQ923" s="1250">
        <f t="shared" si="648"/>
        <v>0</v>
      </c>
      <c r="AR923" s="1250"/>
      <c r="AS923" s="1250"/>
      <c r="AT923" s="1250">
        <f t="shared" si="649"/>
        <v>0</v>
      </c>
      <c r="AV923" s="74" t="str">
        <f t="shared" si="629"/>
        <v>PAINTING</v>
      </c>
      <c r="AW923" s="307"/>
      <c r="AX923" s="99"/>
      <c r="AY923" s="99"/>
      <c r="AZ923" s="305"/>
      <c r="BA923" s="28">
        <f t="shared" si="650"/>
        <v>0</v>
      </c>
      <c r="BB923" s="28">
        <f t="shared" si="655"/>
        <v>0</v>
      </c>
      <c r="BC923" s="28">
        <f t="shared" si="656"/>
        <v>0</v>
      </c>
      <c r="BD923" s="28">
        <f t="shared" si="651"/>
        <v>0</v>
      </c>
      <c r="BE923" s="28">
        <f t="shared" si="657"/>
        <v>0</v>
      </c>
      <c r="BF923" s="28">
        <f t="shared" si="652"/>
        <v>0</v>
      </c>
      <c r="BG923" s="28">
        <f t="shared" si="653"/>
        <v>0</v>
      </c>
      <c r="BI923" s="66">
        <f t="shared" si="658"/>
        <v>0</v>
      </c>
      <c r="BJ923" s="66">
        <f t="shared" si="654"/>
        <v>0</v>
      </c>
      <c r="BK923" s="66">
        <f t="shared" si="659"/>
        <v>0</v>
      </c>
    </row>
    <row r="924" spans="1:63" hidden="1">
      <c r="A924" s="95"/>
      <c r="B924" s="1251"/>
      <c r="C924" s="1251"/>
      <c r="D924" s="1252"/>
      <c r="E924" s="1252"/>
      <c r="F924" s="1252"/>
      <c r="G924" s="1252"/>
      <c r="H924" s="1252"/>
      <c r="I924" s="1252"/>
      <c r="J924" s="1252"/>
      <c r="K924" s="1252"/>
      <c r="L924" s="1252"/>
      <c r="M924" s="1252"/>
      <c r="N924" s="1252"/>
      <c r="O924" s="1252"/>
      <c r="P924" s="1242"/>
      <c r="Q924" s="1242"/>
      <c r="R924" s="1243"/>
      <c r="S924" s="1242"/>
      <c r="T924" s="1242"/>
      <c r="U924" s="1244"/>
      <c r="V924" s="1245"/>
      <c r="W924" s="1245"/>
      <c r="X924" s="1245"/>
      <c r="Y924" s="1245"/>
      <c r="Z924" s="1245"/>
      <c r="AA924" s="1246"/>
      <c r="AB924" s="1247"/>
      <c r="AC924" s="1244"/>
      <c r="AD924" s="1248">
        <f t="shared" si="646"/>
        <v>0</v>
      </c>
      <c r="AE924" s="1248"/>
      <c r="AF924" s="1248"/>
      <c r="AG924" s="1248">
        <f t="shared" si="640"/>
        <v>0</v>
      </c>
      <c r="AH924" s="1248"/>
      <c r="AI924" s="1248"/>
      <c r="AJ924" s="1248">
        <f t="shared" si="647"/>
        <v>0</v>
      </c>
      <c r="AK924" s="1248"/>
      <c r="AL924" s="1248"/>
      <c r="AM924" s="1249">
        <f t="shared" si="634"/>
        <v>0</v>
      </c>
      <c r="AN924" s="1249"/>
      <c r="AO924" s="1249"/>
      <c r="AP924" s="1249"/>
      <c r="AQ924" s="1250">
        <f t="shared" si="648"/>
        <v>0</v>
      </c>
      <c r="AR924" s="1250"/>
      <c r="AS924" s="1250"/>
      <c r="AT924" s="1250">
        <f t="shared" si="649"/>
        <v>0</v>
      </c>
      <c r="AV924" s="74" t="str">
        <f t="shared" si="629"/>
        <v>PAINTING</v>
      </c>
      <c r="AW924" s="307"/>
      <c r="AX924" s="99"/>
      <c r="AY924" s="99"/>
      <c r="AZ924" s="305"/>
      <c r="BA924" s="28">
        <f t="shared" si="650"/>
        <v>0</v>
      </c>
      <c r="BB924" s="28">
        <f t="shared" si="655"/>
        <v>0</v>
      </c>
      <c r="BC924" s="28">
        <f t="shared" si="656"/>
        <v>0</v>
      </c>
      <c r="BD924" s="28">
        <f t="shared" si="651"/>
        <v>0</v>
      </c>
      <c r="BE924" s="28">
        <f t="shared" si="657"/>
        <v>0</v>
      </c>
      <c r="BF924" s="28">
        <f t="shared" si="652"/>
        <v>0</v>
      </c>
      <c r="BG924" s="28">
        <f t="shared" si="653"/>
        <v>0</v>
      </c>
      <c r="BI924" s="66">
        <f t="shared" si="658"/>
        <v>0</v>
      </c>
      <c r="BJ924" s="66">
        <f t="shared" si="654"/>
        <v>0</v>
      </c>
      <c r="BK924" s="66">
        <f t="shared" si="659"/>
        <v>0</v>
      </c>
    </row>
    <row r="925" spans="1:63" hidden="1">
      <c r="A925" s="95"/>
      <c r="B925" s="1251"/>
      <c r="C925" s="1251"/>
      <c r="D925" s="1252"/>
      <c r="E925" s="1252"/>
      <c r="F925" s="1252"/>
      <c r="G925" s="1252"/>
      <c r="H925" s="1252"/>
      <c r="I925" s="1252"/>
      <c r="J925" s="1252"/>
      <c r="K925" s="1252"/>
      <c r="L925" s="1252"/>
      <c r="M925" s="1252"/>
      <c r="N925" s="1252"/>
      <c r="O925" s="1252"/>
      <c r="P925" s="1242"/>
      <c r="Q925" s="1242"/>
      <c r="R925" s="1243"/>
      <c r="S925" s="1242"/>
      <c r="T925" s="1242"/>
      <c r="U925" s="1244"/>
      <c r="V925" s="1245"/>
      <c r="W925" s="1245"/>
      <c r="X925" s="1245"/>
      <c r="Y925" s="1245"/>
      <c r="Z925" s="1245"/>
      <c r="AA925" s="1246"/>
      <c r="AB925" s="1247"/>
      <c r="AC925" s="1244"/>
      <c r="AD925" s="1248">
        <f t="shared" si="646"/>
        <v>0</v>
      </c>
      <c r="AE925" s="1248"/>
      <c r="AF925" s="1248"/>
      <c r="AG925" s="1248">
        <f t="shared" si="640"/>
        <v>0</v>
      </c>
      <c r="AH925" s="1248"/>
      <c r="AI925" s="1248"/>
      <c r="AJ925" s="1248">
        <f t="shared" si="647"/>
        <v>0</v>
      </c>
      <c r="AK925" s="1248"/>
      <c r="AL925" s="1248"/>
      <c r="AM925" s="1249">
        <f t="shared" si="634"/>
        <v>0</v>
      </c>
      <c r="AN925" s="1249"/>
      <c r="AO925" s="1249"/>
      <c r="AP925" s="1249"/>
      <c r="AQ925" s="1250">
        <f t="shared" si="648"/>
        <v>0</v>
      </c>
      <c r="AR925" s="1250"/>
      <c r="AS925" s="1250"/>
      <c r="AT925" s="1250">
        <f t="shared" si="649"/>
        <v>0</v>
      </c>
      <c r="AV925" s="74" t="str">
        <f t="shared" si="629"/>
        <v>PAINTING</v>
      </c>
      <c r="AW925" s="307"/>
      <c r="AX925" s="99"/>
      <c r="AY925" s="99"/>
      <c r="AZ925" s="305"/>
      <c r="BA925" s="28">
        <f t="shared" si="650"/>
        <v>0</v>
      </c>
      <c r="BB925" s="28">
        <f t="shared" si="655"/>
        <v>0</v>
      </c>
      <c r="BC925" s="28">
        <f t="shared" si="656"/>
        <v>0</v>
      </c>
      <c r="BD925" s="28">
        <f t="shared" si="651"/>
        <v>0</v>
      </c>
      <c r="BE925" s="28">
        <f t="shared" si="657"/>
        <v>0</v>
      </c>
      <c r="BF925" s="28">
        <f t="shared" si="652"/>
        <v>0</v>
      </c>
      <c r="BG925" s="28">
        <f t="shared" si="653"/>
        <v>0</v>
      </c>
      <c r="BI925" s="66">
        <f t="shared" si="658"/>
        <v>0</v>
      </c>
      <c r="BJ925" s="66">
        <f t="shared" si="654"/>
        <v>0</v>
      </c>
      <c r="BK925" s="66">
        <f t="shared" si="659"/>
        <v>0</v>
      </c>
    </row>
    <row r="926" spans="1:63" hidden="1">
      <c r="A926" s="95"/>
      <c r="B926" s="1239"/>
      <c r="C926" s="1240"/>
      <c r="D926" s="1252"/>
      <c r="E926" s="1252"/>
      <c r="F926" s="1252"/>
      <c r="G926" s="1252"/>
      <c r="H926" s="1252"/>
      <c r="I926" s="1252"/>
      <c r="J926" s="1252"/>
      <c r="K926" s="1252"/>
      <c r="L926" s="1252"/>
      <c r="M926" s="1252"/>
      <c r="N926" s="1252"/>
      <c r="O926" s="1252"/>
      <c r="P926" s="1242"/>
      <c r="Q926" s="1242"/>
      <c r="R926" s="1243"/>
      <c r="S926" s="1242"/>
      <c r="T926" s="1242"/>
      <c r="U926" s="1244"/>
      <c r="V926" s="1245"/>
      <c r="W926" s="1245"/>
      <c r="X926" s="1245"/>
      <c r="Y926" s="1245"/>
      <c r="Z926" s="1245"/>
      <c r="AA926" s="1246"/>
      <c r="AB926" s="1247"/>
      <c r="AC926" s="1244"/>
      <c r="AD926" s="1248">
        <f t="shared" si="646"/>
        <v>0</v>
      </c>
      <c r="AE926" s="1248"/>
      <c r="AF926" s="1248"/>
      <c r="AG926" s="1248">
        <f t="shared" si="640"/>
        <v>0</v>
      </c>
      <c r="AH926" s="1248"/>
      <c r="AI926" s="1248"/>
      <c r="AJ926" s="1248">
        <f t="shared" si="647"/>
        <v>0</v>
      </c>
      <c r="AK926" s="1248"/>
      <c r="AL926" s="1248"/>
      <c r="AM926" s="1249">
        <f t="shared" si="634"/>
        <v>0</v>
      </c>
      <c r="AN926" s="1249"/>
      <c r="AO926" s="1249"/>
      <c r="AP926" s="1249"/>
      <c r="AQ926" s="1250">
        <f t="shared" si="648"/>
        <v>0</v>
      </c>
      <c r="AR926" s="1250"/>
      <c r="AS926" s="1250"/>
      <c r="AT926" s="1250">
        <f t="shared" si="649"/>
        <v>0</v>
      </c>
      <c r="AV926" s="74" t="str">
        <f t="shared" si="629"/>
        <v>PAINTING</v>
      </c>
      <c r="AW926" s="307"/>
      <c r="AX926" s="99"/>
      <c r="AY926" s="99"/>
      <c r="AZ926" s="305"/>
      <c r="BA926" s="28">
        <f t="shared" si="650"/>
        <v>0</v>
      </c>
      <c r="BB926" s="28">
        <f t="shared" si="655"/>
        <v>0</v>
      </c>
      <c r="BC926" s="28">
        <f t="shared" si="656"/>
        <v>0</v>
      </c>
      <c r="BD926" s="28">
        <f t="shared" si="651"/>
        <v>0</v>
      </c>
      <c r="BE926" s="28">
        <f t="shared" si="657"/>
        <v>0</v>
      </c>
      <c r="BF926" s="28">
        <f t="shared" si="652"/>
        <v>0</v>
      </c>
      <c r="BG926" s="28">
        <f t="shared" si="653"/>
        <v>0</v>
      </c>
      <c r="BI926" s="66">
        <f t="shared" si="658"/>
        <v>0</v>
      </c>
      <c r="BJ926" s="66">
        <f t="shared" si="654"/>
        <v>0</v>
      </c>
      <c r="BK926" s="66">
        <f t="shared" si="659"/>
        <v>0</v>
      </c>
    </row>
    <row r="927" spans="1:63" hidden="1">
      <c r="A927" s="95"/>
      <c r="B927" s="1239"/>
      <c r="C927" s="1240"/>
      <c r="D927" s="1252"/>
      <c r="E927" s="1252"/>
      <c r="F927" s="1252"/>
      <c r="G927" s="1252"/>
      <c r="H927" s="1252"/>
      <c r="I927" s="1252"/>
      <c r="J927" s="1252"/>
      <c r="K927" s="1252"/>
      <c r="L927" s="1252"/>
      <c r="M927" s="1252"/>
      <c r="N927" s="1252"/>
      <c r="O927" s="1252"/>
      <c r="P927" s="1242"/>
      <c r="Q927" s="1242"/>
      <c r="R927" s="1243"/>
      <c r="S927" s="1242"/>
      <c r="T927" s="1242"/>
      <c r="U927" s="1244"/>
      <c r="V927" s="1245"/>
      <c r="W927" s="1245"/>
      <c r="X927" s="1245"/>
      <c r="Y927" s="1245"/>
      <c r="Z927" s="1245"/>
      <c r="AA927" s="1246"/>
      <c r="AB927" s="1247"/>
      <c r="AC927" s="1244"/>
      <c r="AD927" s="1248">
        <f t="shared" si="646"/>
        <v>0</v>
      </c>
      <c r="AE927" s="1248"/>
      <c r="AF927" s="1248"/>
      <c r="AG927" s="1248">
        <f t="shared" si="640"/>
        <v>0</v>
      </c>
      <c r="AH927" s="1248"/>
      <c r="AI927" s="1248"/>
      <c r="AJ927" s="1248">
        <f t="shared" si="647"/>
        <v>0</v>
      </c>
      <c r="AK927" s="1248"/>
      <c r="AL927" s="1248"/>
      <c r="AM927" s="1249">
        <f t="shared" si="634"/>
        <v>0</v>
      </c>
      <c r="AN927" s="1249"/>
      <c r="AO927" s="1249"/>
      <c r="AP927" s="1249"/>
      <c r="AQ927" s="1250">
        <f t="shared" si="648"/>
        <v>0</v>
      </c>
      <c r="AR927" s="1250"/>
      <c r="AS927" s="1250"/>
      <c r="AT927" s="1250">
        <f t="shared" si="649"/>
        <v>0</v>
      </c>
      <c r="AV927" s="74" t="str">
        <f t="shared" si="629"/>
        <v>PAINTING</v>
      </c>
      <c r="AW927" s="307"/>
      <c r="AX927" s="99"/>
      <c r="AY927" s="99"/>
      <c r="AZ927" s="305"/>
      <c r="BA927" s="28">
        <f t="shared" si="650"/>
        <v>0</v>
      </c>
      <c r="BB927" s="28">
        <f t="shared" si="655"/>
        <v>0</v>
      </c>
      <c r="BC927" s="28">
        <f t="shared" si="656"/>
        <v>0</v>
      </c>
      <c r="BD927" s="28">
        <f t="shared" si="651"/>
        <v>0</v>
      </c>
      <c r="BE927" s="28">
        <f t="shared" si="657"/>
        <v>0</v>
      </c>
      <c r="BF927" s="28">
        <f t="shared" si="652"/>
        <v>0</v>
      </c>
      <c r="BG927" s="28">
        <f t="shared" si="653"/>
        <v>0</v>
      </c>
      <c r="BI927" s="66">
        <f t="shared" si="658"/>
        <v>0</v>
      </c>
      <c r="BJ927" s="66">
        <f t="shared" si="654"/>
        <v>0</v>
      </c>
      <c r="BK927" s="66">
        <f t="shared" si="659"/>
        <v>0</v>
      </c>
    </row>
    <row r="928" spans="1:63" hidden="1">
      <c r="A928" s="95"/>
      <c r="B928" s="1251"/>
      <c r="C928" s="1251"/>
      <c r="D928" s="1252"/>
      <c r="E928" s="1252"/>
      <c r="F928" s="1252"/>
      <c r="G928" s="1252"/>
      <c r="H928" s="1252"/>
      <c r="I928" s="1252"/>
      <c r="J928" s="1252"/>
      <c r="K928" s="1252"/>
      <c r="L928" s="1252"/>
      <c r="M928" s="1252"/>
      <c r="N928" s="1252"/>
      <c r="O928" s="1252"/>
      <c r="P928" s="1242"/>
      <c r="Q928" s="1242"/>
      <c r="R928" s="1243"/>
      <c r="S928" s="1242"/>
      <c r="T928" s="1242"/>
      <c r="U928" s="1244"/>
      <c r="V928" s="1245"/>
      <c r="W928" s="1245"/>
      <c r="X928" s="1245"/>
      <c r="Y928" s="1245"/>
      <c r="Z928" s="1245"/>
      <c r="AA928" s="1246"/>
      <c r="AB928" s="1247"/>
      <c r="AC928" s="1244"/>
      <c r="AD928" s="1248">
        <f t="shared" si="646"/>
        <v>0</v>
      </c>
      <c r="AE928" s="1248"/>
      <c r="AF928" s="1248"/>
      <c r="AG928" s="1248">
        <f t="shared" si="640"/>
        <v>0</v>
      </c>
      <c r="AH928" s="1248"/>
      <c r="AI928" s="1248"/>
      <c r="AJ928" s="1248">
        <f t="shared" si="647"/>
        <v>0</v>
      </c>
      <c r="AK928" s="1248"/>
      <c r="AL928" s="1248"/>
      <c r="AM928" s="1249">
        <f t="shared" si="634"/>
        <v>0</v>
      </c>
      <c r="AN928" s="1249"/>
      <c r="AO928" s="1249"/>
      <c r="AP928" s="1249"/>
      <c r="AQ928" s="1250">
        <f t="shared" si="648"/>
        <v>0</v>
      </c>
      <c r="AR928" s="1250"/>
      <c r="AS928" s="1250"/>
      <c r="AT928" s="1250">
        <f t="shared" si="649"/>
        <v>0</v>
      </c>
      <c r="AV928" s="74" t="str">
        <f t="shared" si="629"/>
        <v>PAINTING</v>
      </c>
      <c r="AW928" s="307"/>
      <c r="AX928" s="99"/>
      <c r="AY928" s="99"/>
      <c r="AZ928" s="305"/>
      <c r="BA928" s="28">
        <f t="shared" si="650"/>
        <v>0</v>
      </c>
      <c r="BB928" s="28">
        <f t="shared" si="655"/>
        <v>0</v>
      </c>
      <c r="BC928" s="28">
        <f t="shared" si="656"/>
        <v>0</v>
      </c>
      <c r="BD928" s="28">
        <f t="shared" si="651"/>
        <v>0</v>
      </c>
      <c r="BE928" s="28">
        <f t="shared" si="657"/>
        <v>0</v>
      </c>
      <c r="BF928" s="28">
        <f t="shared" si="652"/>
        <v>0</v>
      </c>
      <c r="BG928" s="28">
        <f t="shared" si="653"/>
        <v>0</v>
      </c>
      <c r="BI928" s="66">
        <f t="shared" si="658"/>
        <v>0</v>
      </c>
      <c r="BJ928" s="66">
        <f t="shared" si="654"/>
        <v>0</v>
      </c>
      <c r="BK928" s="66">
        <f t="shared" si="659"/>
        <v>0</v>
      </c>
    </row>
    <row r="929" spans="1:63" hidden="1">
      <c r="A929" s="95"/>
      <c r="B929" s="1251"/>
      <c r="C929" s="1251"/>
      <c r="D929" s="1252"/>
      <c r="E929" s="1252"/>
      <c r="F929" s="1252"/>
      <c r="G929" s="1252"/>
      <c r="H929" s="1252"/>
      <c r="I929" s="1252"/>
      <c r="J929" s="1252"/>
      <c r="K929" s="1252"/>
      <c r="L929" s="1252"/>
      <c r="M929" s="1252"/>
      <c r="N929" s="1252"/>
      <c r="O929" s="1252"/>
      <c r="P929" s="1242"/>
      <c r="Q929" s="1242"/>
      <c r="R929" s="1243"/>
      <c r="S929" s="1242"/>
      <c r="T929" s="1242"/>
      <c r="U929" s="1244"/>
      <c r="V929" s="1245"/>
      <c r="W929" s="1245"/>
      <c r="X929" s="1245"/>
      <c r="Y929" s="1245"/>
      <c r="Z929" s="1245"/>
      <c r="AA929" s="1246"/>
      <c r="AB929" s="1247"/>
      <c r="AC929" s="1244"/>
      <c r="AD929" s="1248">
        <f t="shared" si="646"/>
        <v>0</v>
      </c>
      <c r="AE929" s="1248"/>
      <c r="AF929" s="1248"/>
      <c r="AG929" s="1248">
        <f t="shared" si="640"/>
        <v>0</v>
      </c>
      <c r="AH929" s="1248"/>
      <c r="AI929" s="1248"/>
      <c r="AJ929" s="1248">
        <f t="shared" si="647"/>
        <v>0</v>
      </c>
      <c r="AK929" s="1248"/>
      <c r="AL929" s="1248"/>
      <c r="AM929" s="1249">
        <f t="shared" si="634"/>
        <v>0</v>
      </c>
      <c r="AN929" s="1249"/>
      <c r="AO929" s="1249"/>
      <c r="AP929" s="1249"/>
      <c r="AQ929" s="1250">
        <f t="shared" si="648"/>
        <v>0</v>
      </c>
      <c r="AR929" s="1250"/>
      <c r="AS929" s="1250"/>
      <c r="AT929" s="1250">
        <f t="shared" si="649"/>
        <v>0</v>
      </c>
      <c r="AV929" s="74" t="str">
        <f t="shared" si="629"/>
        <v>PAINTING</v>
      </c>
      <c r="AW929" s="307"/>
      <c r="AX929" s="99"/>
      <c r="AY929" s="99"/>
      <c r="AZ929" s="305"/>
      <c r="BA929" s="28">
        <f t="shared" si="650"/>
        <v>0</v>
      </c>
      <c r="BB929" s="28">
        <f t="shared" si="655"/>
        <v>0</v>
      </c>
      <c r="BC929" s="28">
        <f t="shared" si="656"/>
        <v>0</v>
      </c>
      <c r="BD929" s="28">
        <f t="shared" si="651"/>
        <v>0</v>
      </c>
      <c r="BE929" s="28">
        <f t="shared" si="657"/>
        <v>0</v>
      </c>
      <c r="BF929" s="28">
        <f t="shared" si="652"/>
        <v>0</v>
      </c>
      <c r="BG929" s="28">
        <f t="shared" si="653"/>
        <v>0</v>
      </c>
      <c r="BI929" s="66">
        <f t="shared" si="658"/>
        <v>0</v>
      </c>
      <c r="BJ929" s="66">
        <f t="shared" si="654"/>
        <v>0</v>
      </c>
      <c r="BK929" s="66">
        <f t="shared" si="659"/>
        <v>0</v>
      </c>
    </row>
    <row r="930" spans="1:63" hidden="1">
      <c r="A930" s="95"/>
      <c r="B930" s="1239"/>
      <c r="C930" s="1240"/>
      <c r="D930" s="1252"/>
      <c r="E930" s="1252"/>
      <c r="F930" s="1252"/>
      <c r="G930" s="1252"/>
      <c r="H930" s="1252"/>
      <c r="I930" s="1252"/>
      <c r="J930" s="1252"/>
      <c r="K930" s="1252"/>
      <c r="L930" s="1252"/>
      <c r="M930" s="1252"/>
      <c r="N930" s="1252"/>
      <c r="O930" s="1252"/>
      <c r="P930" s="1242"/>
      <c r="Q930" s="1242"/>
      <c r="R930" s="1243"/>
      <c r="S930" s="1242"/>
      <c r="T930" s="1242"/>
      <c r="U930" s="1244"/>
      <c r="V930" s="1245"/>
      <c r="W930" s="1245"/>
      <c r="X930" s="1245"/>
      <c r="Y930" s="1245"/>
      <c r="Z930" s="1245"/>
      <c r="AA930" s="1246"/>
      <c r="AB930" s="1247"/>
      <c r="AC930" s="1244"/>
      <c r="AD930" s="1248">
        <f t="shared" si="646"/>
        <v>0</v>
      </c>
      <c r="AE930" s="1248"/>
      <c r="AF930" s="1248"/>
      <c r="AG930" s="1248">
        <f t="shared" si="640"/>
        <v>0</v>
      </c>
      <c r="AH930" s="1248"/>
      <c r="AI930" s="1248"/>
      <c r="AJ930" s="1248">
        <f t="shared" si="647"/>
        <v>0</v>
      </c>
      <c r="AK930" s="1248"/>
      <c r="AL930" s="1248"/>
      <c r="AM930" s="1249">
        <f t="shared" si="634"/>
        <v>0</v>
      </c>
      <c r="AN930" s="1249"/>
      <c r="AO930" s="1249"/>
      <c r="AP930" s="1249"/>
      <c r="AQ930" s="1250">
        <f t="shared" si="648"/>
        <v>0</v>
      </c>
      <c r="AR930" s="1250"/>
      <c r="AS930" s="1250"/>
      <c r="AT930" s="1250">
        <f t="shared" si="649"/>
        <v>0</v>
      </c>
      <c r="AV930" s="74" t="str">
        <f t="shared" si="629"/>
        <v>PAINTING</v>
      </c>
      <c r="AW930" s="307"/>
      <c r="AX930" s="99"/>
      <c r="AY930" s="99"/>
      <c r="AZ930" s="305"/>
      <c r="BA930" s="28">
        <f t="shared" si="650"/>
        <v>0</v>
      </c>
      <c r="BB930" s="28">
        <f t="shared" si="655"/>
        <v>0</v>
      </c>
      <c r="BC930" s="28">
        <f t="shared" si="656"/>
        <v>0</v>
      </c>
      <c r="BD930" s="28">
        <f t="shared" si="651"/>
        <v>0</v>
      </c>
      <c r="BE930" s="28">
        <f t="shared" si="657"/>
        <v>0</v>
      </c>
      <c r="BF930" s="28">
        <f t="shared" si="652"/>
        <v>0</v>
      </c>
      <c r="BG930" s="28">
        <f t="shared" si="653"/>
        <v>0</v>
      </c>
      <c r="BI930" s="66">
        <f t="shared" si="658"/>
        <v>0</v>
      </c>
      <c r="BJ930" s="66">
        <f t="shared" si="654"/>
        <v>0</v>
      </c>
      <c r="BK930" s="66">
        <f t="shared" si="659"/>
        <v>0</v>
      </c>
    </row>
    <row r="931" spans="1:63" hidden="1">
      <c r="A931" s="95"/>
      <c r="B931" s="1239"/>
      <c r="C931" s="1240"/>
      <c r="D931" s="1252"/>
      <c r="E931" s="1252"/>
      <c r="F931" s="1252"/>
      <c r="G931" s="1252"/>
      <c r="H931" s="1252"/>
      <c r="I931" s="1252"/>
      <c r="J931" s="1252"/>
      <c r="K931" s="1252"/>
      <c r="L931" s="1252"/>
      <c r="M931" s="1252"/>
      <c r="N931" s="1252"/>
      <c r="O931" s="1252"/>
      <c r="P931" s="1242"/>
      <c r="Q931" s="1242"/>
      <c r="R931" s="1243"/>
      <c r="S931" s="1242"/>
      <c r="T931" s="1242"/>
      <c r="U931" s="1244"/>
      <c r="V931" s="1245"/>
      <c r="W931" s="1245"/>
      <c r="X931" s="1245"/>
      <c r="Y931" s="1245"/>
      <c r="Z931" s="1245"/>
      <c r="AA931" s="1246"/>
      <c r="AB931" s="1247"/>
      <c r="AC931" s="1244"/>
      <c r="AD931" s="1248">
        <f t="shared" si="646"/>
        <v>0</v>
      </c>
      <c r="AE931" s="1248"/>
      <c r="AF931" s="1248"/>
      <c r="AG931" s="1248">
        <f t="shared" si="640"/>
        <v>0</v>
      </c>
      <c r="AH931" s="1248"/>
      <c r="AI931" s="1248"/>
      <c r="AJ931" s="1248">
        <f t="shared" si="647"/>
        <v>0</v>
      </c>
      <c r="AK931" s="1248"/>
      <c r="AL931" s="1248"/>
      <c r="AM931" s="1249">
        <f t="shared" si="634"/>
        <v>0</v>
      </c>
      <c r="AN931" s="1249"/>
      <c r="AO931" s="1249"/>
      <c r="AP931" s="1249"/>
      <c r="AQ931" s="1250">
        <f t="shared" si="648"/>
        <v>0</v>
      </c>
      <c r="AR931" s="1250"/>
      <c r="AS931" s="1250"/>
      <c r="AT931" s="1250">
        <f t="shared" si="649"/>
        <v>0</v>
      </c>
      <c r="AV931" s="74" t="str">
        <f t="shared" si="629"/>
        <v>PAINTING</v>
      </c>
      <c r="AW931" s="307"/>
      <c r="AX931" s="99"/>
      <c r="AY931" s="99"/>
      <c r="AZ931" s="305"/>
      <c r="BA931" s="28">
        <f t="shared" si="650"/>
        <v>0</v>
      </c>
      <c r="BB931" s="28">
        <f t="shared" si="655"/>
        <v>0</v>
      </c>
      <c r="BC931" s="28">
        <f t="shared" si="656"/>
        <v>0</v>
      </c>
      <c r="BD931" s="28">
        <f t="shared" si="651"/>
        <v>0</v>
      </c>
      <c r="BE931" s="28">
        <f t="shared" si="657"/>
        <v>0</v>
      </c>
      <c r="BF931" s="28">
        <f t="shared" si="652"/>
        <v>0</v>
      </c>
      <c r="BG931" s="28">
        <f t="shared" si="653"/>
        <v>0</v>
      </c>
      <c r="BI931" s="66">
        <f t="shared" si="658"/>
        <v>0</v>
      </c>
      <c r="BJ931" s="66">
        <f t="shared" si="654"/>
        <v>0</v>
      </c>
      <c r="BK931" s="66">
        <f t="shared" si="659"/>
        <v>0</v>
      </c>
    </row>
    <row r="932" spans="1:63" hidden="1">
      <c r="A932" s="95"/>
      <c r="B932" s="1251"/>
      <c r="C932" s="1251"/>
      <c r="D932" s="1252"/>
      <c r="E932" s="1252"/>
      <c r="F932" s="1252"/>
      <c r="G932" s="1252"/>
      <c r="H932" s="1252"/>
      <c r="I932" s="1252"/>
      <c r="J932" s="1252"/>
      <c r="K932" s="1252"/>
      <c r="L932" s="1252"/>
      <c r="M932" s="1252"/>
      <c r="N932" s="1252"/>
      <c r="O932" s="1252"/>
      <c r="P932" s="1242"/>
      <c r="Q932" s="1242"/>
      <c r="R932" s="1243"/>
      <c r="S932" s="1242"/>
      <c r="T932" s="1242"/>
      <c r="U932" s="1244"/>
      <c r="V932" s="1245"/>
      <c r="W932" s="1245"/>
      <c r="X932" s="1245"/>
      <c r="Y932" s="1245"/>
      <c r="Z932" s="1245"/>
      <c r="AA932" s="1246"/>
      <c r="AB932" s="1247"/>
      <c r="AC932" s="1244"/>
      <c r="AD932" s="1248">
        <f t="shared" si="646"/>
        <v>0</v>
      </c>
      <c r="AE932" s="1248"/>
      <c r="AF932" s="1248"/>
      <c r="AG932" s="1248">
        <f t="shared" si="640"/>
        <v>0</v>
      </c>
      <c r="AH932" s="1248"/>
      <c r="AI932" s="1248"/>
      <c r="AJ932" s="1248">
        <f t="shared" si="647"/>
        <v>0</v>
      </c>
      <c r="AK932" s="1248"/>
      <c r="AL932" s="1248"/>
      <c r="AM932" s="1249">
        <f t="shared" si="634"/>
        <v>0</v>
      </c>
      <c r="AN932" s="1249"/>
      <c r="AO932" s="1249"/>
      <c r="AP932" s="1249"/>
      <c r="AQ932" s="1250">
        <f t="shared" si="648"/>
        <v>0</v>
      </c>
      <c r="AR932" s="1250"/>
      <c r="AS932" s="1250"/>
      <c r="AT932" s="1250">
        <f t="shared" si="649"/>
        <v>0</v>
      </c>
      <c r="AV932" s="74" t="str">
        <f t="shared" si="629"/>
        <v>PAINTING</v>
      </c>
      <c r="AW932" s="307"/>
      <c r="AX932" s="99"/>
      <c r="AY932" s="99"/>
      <c r="AZ932" s="305"/>
      <c r="BA932" s="28">
        <f t="shared" si="650"/>
        <v>0</v>
      </c>
      <c r="BB932" s="28">
        <f t="shared" si="655"/>
        <v>0</v>
      </c>
      <c r="BC932" s="28">
        <f t="shared" si="656"/>
        <v>0</v>
      </c>
      <c r="BD932" s="28">
        <f t="shared" si="651"/>
        <v>0</v>
      </c>
      <c r="BE932" s="28">
        <f t="shared" si="657"/>
        <v>0</v>
      </c>
      <c r="BF932" s="28">
        <f t="shared" si="652"/>
        <v>0</v>
      </c>
      <c r="BG932" s="28">
        <f t="shared" si="653"/>
        <v>0</v>
      </c>
      <c r="BI932" s="66">
        <f t="shared" si="658"/>
        <v>0</v>
      </c>
      <c r="BJ932" s="66">
        <f t="shared" si="654"/>
        <v>0</v>
      </c>
      <c r="BK932" s="66">
        <f t="shared" si="659"/>
        <v>0</v>
      </c>
    </row>
    <row r="933" spans="1:63" hidden="1">
      <c r="A933" s="95"/>
      <c r="B933" s="1251"/>
      <c r="C933" s="1251"/>
      <c r="D933" s="1252"/>
      <c r="E933" s="1252"/>
      <c r="F933" s="1252"/>
      <c r="G933" s="1252"/>
      <c r="H933" s="1252"/>
      <c r="I933" s="1252"/>
      <c r="J933" s="1252"/>
      <c r="K933" s="1252"/>
      <c r="L933" s="1252"/>
      <c r="M933" s="1252"/>
      <c r="N933" s="1252"/>
      <c r="O933" s="1252"/>
      <c r="P933" s="1242"/>
      <c r="Q933" s="1242"/>
      <c r="R933" s="1243"/>
      <c r="S933" s="1242"/>
      <c r="T933" s="1242"/>
      <c r="U933" s="1244"/>
      <c r="V933" s="1245"/>
      <c r="W933" s="1245"/>
      <c r="X933" s="1245"/>
      <c r="Y933" s="1245"/>
      <c r="Z933" s="1245"/>
      <c r="AA933" s="1246"/>
      <c r="AB933" s="1247"/>
      <c r="AC933" s="1244"/>
      <c r="AD933" s="1248">
        <f t="shared" si="646"/>
        <v>0</v>
      </c>
      <c r="AE933" s="1248"/>
      <c r="AF933" s="1248"/>
      <c r="AG933" s="1248">
        <f t="shared" si="640"/>
        <v>0</v>
      </c>
      <c r="AH933" s="1248"/>
      <c r="AI933" s="1248"/>
      <c r="AJ933" s="1248">
        <f t="shared" si="647"/>
        <v>0</v>
      </c>
      <c r="AK933" s="1248"/>
      <c r="AL933" s="1248"/>
      <c r="AM933" s="1249">
        <f t="shared" si="634"/>
        <v>0</v>
      </c>
      <c r="AN933" s="1249"/>
      <c r="AO933" s="1249"/>
      <c r="AP933" s="1249"/>
      <c r="AQ933" s="1250">
        <f t="shared" si="648"/>
        <v>0</v>
      </c>
      <c r="AR933" s="1250"/>
      <c r="AS933" s="1250"/>
      <c r="AT933" s="1250">
        <f t="shared" si="649"/>
        <v>0</v>
      </c>
      <c r="AV933" s="74" t="str">
        <f t="shared" si="629"/>
        <v>PAINTING</v>
      </c>
      <c r="AW933" s="307"/>
      <c r="AX933" s="99"/>
      <c r="AY933" s="99"/>
      <c r="AZ933" s="305"/>
      <c r="BA933" s="28">
        <f t="shared" si="650"/>
        <v>0</v>
      </c>
      <c r="BB933" s="28">
        <f t="shared" si="655"/>
        <v>0</v>
      </c>
      <c r="BC933" s="28">
        <f t="shared" si="656"/>
        <v>0</v>
      </c>
      <c r="BD933" s="28">
        <f t="shared" si="651"/>
        <v>0</v>
      </c>
      <c r="BE933" s="28">
        <f t="shared" si="657"/>
        <v>0</v>
      </c>
      <c r="BF933" s="28">
        <f t="shared" si="652"/>
        <v>0</v>
      </c>
      <c r="BG933" s="28">
        <f t="shared" si="653"/>
        <v>0</v>
      </c>
      <c r="BI933" s="66">
        <f t="shared" si="658"/>
        <v>0</v>
      </c>
      <c r="BJ933" s="66">
        <f t="shared" si="654"/>
        <v>0</v>
      </c>
      <c r="BK933" s="66">
        <f t="shared" si="659"/>
        <v>0</v>
      </c>
    </row>
    <row r="934" spans="1:63" hidden="1">
      <c r="A934" s="95"/>
      <c r="B934" s="1239"/>
      <c r="C934" s="1240"/>
      <c r="D934" s="1252"/>
      <c r="E934" s="1252"/>
      <c r="F934" s="1252"/>
      <c r="G934" s="1252"/>
      <c r="H934" s="1252"/>
      <c r="I934" s="1252"/>
      <c r="J934" s="1252"/>
      <c r="K934" s="1252"/>
      <c r="L934" s="1252"/>
      <c r="M934" s="1252"/>
      <c r="N934" s="1252"/>
      <c r="O934" s="1252"/>
      <c r="P934" s="1242"/>
      <c r="Q934" s="1242"/>
      <c r="R934" s="1243"/>
      <c r="S934" s="1242"/>
      <c r="T934" s="1242"/>
      <c r="U934" s="1244"/>
      <c r="V934" s="1245"/>
      <c r="W934" s="1245"/>
      <c r="X934" s="1245"/>
      <c r="Y934" s="1245"/>
      <c r="Z934" s="1245"/>
      <c r="AA934" s="1246"/>
      <c r="AB934" s="1247"/>
      <c r="AC934" s="1244"/>
      <c r="AD934" s="1248">
        <f t="shared" si="646"/>
        <v>0</v>
      </c>
      <c r="AE934" s="1248"/>
      <c r="AF934" s="1248"/>
      <c r="AG934" s="1248">
        <f t="shared" si="640"/>
        <v>0</v>
      </c>
      <c r="AH934" s="1248"/>
      <c r="AI934" s="1248"/>
      <c r="AJ934" s="1248">
        <f t="shared" si="647"/>
        <v>0</v>
      </c>
      <c r="AK934" s="1248"/>
      <c r="AL934" s="1248"/>
      <c r="AM934" s="1249">
        <f t="shared" si="634"/>
        <v>0</v>
      </c>
      <c r="AN934" s="1249"/>
      <c r="AO934" s="1249"/>
      <c r="AP934" s="1249"/>
      <c r="AQ934" s="1250">
        <f t="shared" si="648"/>
        <v>0</v>
      </c>
      <c r="AR934" s="1250"/>
      <c r="AS934" s="1250"/>
      <c r="AT934" s="1250">
        <f t="shared" si="649"/>
        <v>0</v>
      </c>
      <c r="AV934" s="74" t="str">
        <f t="shared" si="629"/>
        <v>PAINTING</v>
      </c>
      <c r="AW934" s="307"/>
      <c r="AX934" s="99"/>
      <c r="AY934" s="99"/>
      <c r="AZ934" s="305"/>
      <c r="BA934" s="28">
        <f t="shared" si="650"/>
        <v>0</v>
      </c>
      <c r="BB934" s="28">
        <f t="shared" si="655"/>
        <v>0</v>
      </c>
      <c r="BC934" s="28">
        <f t="shared" si="656"/>
        <v>0</v>
      </c>
      <c r="BD934" s="28">
        <f t="shared" si="651"/>
        <v>0</v>
      </c>
      <c r="BE934" s="28">
        <f t="shared" si="657"/>
        <v>0</v>
      </c>
      <c r="BF934" s="28">
        <f t="shared" si="652"/>
        <v>0</v>
      </c>
      <c r="BG934" s="28">
        <f t="shared" si="653"/>
        <v>0</v>
      </c>
      <c r="BI934" s="66">
        <f t="shared" si="658"/>
        <v>0</v>
      </c>
      <c r="BJ934" s="66">
        <f t="shared" si="654"/>
        <v>0</v>
      </c>
      <c r="BK934" s="66">
        <f t="shared" si="659"/>
        <v>0</v>
      </c>
    </row>
    <row r="935" spans="1:63" hidden="1">
      <c r="A935" s="95"/>
      <c r="B935" s="1239"/>
      <c r="C935" s="1240"/>
      <c r="D935" s="1252"/>
      <c r="E935" s="1252"/>
      <c r="F935" s="1252"/>
      <c r="G935" s="1252"/>
      <c r="H935" s="1252"/>
      <c r="I935" s="1252"/>
      <c r="J935" s="1252"/>
      <c r="K935" s="1252"/>
      <c r="L935" s="1252"/>
      <c r="M935" s="1252"/>
      <c r="N935" s="1252"/>
      <c r="O935" s="1252"/>
      <c r="P935" s="1242"/>
      <c r="Q935" s="1242"/>
      <c r="R935" s="1243"/>
      <c r="S935" s="1242"/>
      <c r="T935" s="1242"/>
      <c r="U935" s="1244"/>
      <c r="V935" s="1245"/>
      <c r="W935" s="1245"/>
      <c r="X935" s="1245"/>
      <c r="Y935" s="1245"/>
      <c r="Z935" s="1245"/>
      <c r="AA935" s="1246"/>
      <c r="AB935" s="1247"/>
      <c r="AC935" s="1244"/>
      <c r="AD935" s="1248">
        <f t="shared" si="646"/>
        <v>0</v>
      </c>
      <c r="AE935" s="1248"/>
      <c r="AF935" s="1248"/>
      <c r="AG935" s="1248">
        <f t="shared" si="640"/>
        <v>0</v>
      </c>
      <c r="AH935" s="1248"/>
      <c r="AI935" s="1248"/>
      <c r="AJ935" s="1248">
        <f t="shared" si="647"/>
        <v>0</v>
      </c>
      <c r="AK935" s="1248"/>
      <c r="AL935" s="1248"/>
      <c r="AM935" s="1249">
        <f t="shared" si="634"/>
        <v>0</v>
      </c>
      <c r="AN935" s="1249"/>
      <c r="AO935" s="1249"/>
      <c r="AP935" s="1249"/>
      <c r="AQ935" s="1250">
        <f t="shared" si="648"/>
        <v>0</v>
      </c>
      <c r="AR935" s="1250"/>
      <c r="AS935" s="1250"/>
      <c r="AT935" s="1250">
        <f t="shared" si="649"/>
        <v>0</v>
      </c>
      <c r="AV935" s="74" t="str">
        <f t="shared" si="629"/>
        <v>PAINTING</v>
      </c>
      <c r="AW935" s="307"/>
      <c r="AX935" s="99"/>
      <c r="AY935" s="99"/>
      <c r="AZ935" s="305"/>
      <c r="BA935" s="28">
        <f t="shared" si="650"/>
        <v>0</v>
      </c>
      <c r="BB935" s="28">
        <f t="shared" si="655"/>
        <v>0</v>
      </c>
      <c r="BC935" s="28">
        <f t="shared" si="656"/>
        <v>0</v>
      </c>
      <c r="BD935" s="28">
        <f t="shared" si="651"/>
        <v>0</v>
      </c>
      <c r="BE935" s="28">
        <f t="shared" si="657"/>
        <v>0</v>
      </c>
      <c r="BF935" s="28">
        <f t="shared" si="652"/>
        <v>0</v>
      </c>
      <c r="BG935" s="28">
        <f t="shared" si="653"/>
        <v>0</v>
      </c>
      <c r="BI935" s="66">
        <f t="shared" si="658"/>
        <v>0</v>
      </c>
      <c r="BJ935" s="66">
        <f t="shared" si="654"/>
        <v>0</v>
      </c>
      <c r="BK935" s="66">
        <f t="shared" si="659"/>
        <v>0</v>
      </c>
    </row>
    <row r="936" spans="1:63" hidden="1">
      <c r="A936" s="95"/>
      <c r="B936" s="1251"/>
      <c r="C936" s="1251"/>
      <c r="D936" s="1252"/>
      <c r="E936" s="1252"/>
      <c r="F936" s="1252"/>
      <c r="G936" s="1252"/>
      <c r="H936" s="1252"/>
      <c r="I936" s="1252"/>
      <c r="J936" s="1252"/>
      <c r="K936" s="1252"/>
      <c r="L936" s="1252"/>
      <c r="M936" s="1252"/>
      <c r="N936" s="1252"/>
      <c r="O936" s="1252"/>
      <c r="P936" s="1242"/>
      <c r="Q936" s="1242"/>
      <c r="R936" s="1243"/>
      <c r="S936" s="1242"/>
      <c r="T936" s="1242"/>
      <c r="U936" s="1244"/>
      <c r="V936" s="1245"/>
      <c r="W936" s="1245"/>
      <c r="X936" s="1245"/>
      <c r="Y936" s="1245"/>
      <c r="Z936" s="1245"/>
      <c r="AA936" s="1246"/>
      <c r="AB936" s="1247"/>
      <c r="AC936" s="1244"/>
      <c r="AD936" s="1248">
        <f t="shared" si="646"/>
        <v>0</v>
      </c>
      <c r="AE936" s="1248"/>
      <c r="AF936" s="1248"/>
      <c r="AG936" s="1248">
        <f t="shared" si="640"/>
        <v>0</v>
      </c>
      <c r="AH936" s="1248"/>
      <c r="AI936" s="1248"/>
      <c r="AJ936" s="1248">
        <f t="shared" si="647"/>
        <v>0</v>
      </c>
      <c r="AK936" s="1248"/>
      <c r="AL936" s="1248"/>
      <c r="AM936" s="1249">
        <f t="shared" si="634"/>
        <v>0</v>
      </c>
      <c r="AN936" s="1249"/>
      <c r="AO936" s="1249"/>
      <c r="AP936" s="1249"/>
      <c r="AQ936" s="1250">
        <f t="shared" si="648"/>
        <v>0</v>
      </c>
      <c r="AR936" s="1250"/>
      <c r="AS936" s="1250"/>
      <c r="AT936" s="1250">
        <f t="shared" si="649"/>
        <v>0</v>
      </c>
      <c r="AV936" s="74" t="str">
        <f t="shared" si="629"/>
        <v>PAINTING</v>
      </c>
      <c r="AW936" s="307"/>
      <c r="AX936" s="99"/>
      <c r="AY936" s="99"/>
      <c r="AZ936" s="305"/>
      <c r="BA936" s="28">
        <f t="shared" si="650"/>
        <v>0</v>
      </c>
      <c r="BB936" s="28">
        <f t="shared" si="655"/>
        <v>0</v>
      </c>
      <c r="BC936" s="28">
        <f t="shared" si="656"/>
        <v>0</v>
      </c>
      <c r="BD936" s="28">
        <f t="shared" si="651"/>
        <v>0</v>
      </c>
      <c r="BE936" s="28">
        <f>SUM(BA936:BC936)</f>
        <v>0</v>
      </c>
      <c r="BF936" s="28">
        <f t="shared" si="652"/>
        <v>0</v>
      </c>
      <c r="BG936" s="28">
        <f t="shared" si="653"/>
        <v>0</v>
      </c>
      <c r="BI936" s="66">
        <f t="shared" si="658"/>
        <v>0</v>
      </c>
      <c r="BJ936" s="66">
        <f t="shared" si="654"/>
        <v>0</v>
      </c>
      <c r="BK936" s="66">
        <f t="shared" si="659"/>
        <v>0</v>
      </c>
    </row>
    <row r="937" spans="1:63" hidden="1">
      <c r="A937" s="95"/>
      <c r="B937" s="1251"/>
      <c r="C937" s="1251"/>
      <c r="D937" s="1252"/>
      <c r="E937" s="1252"/>
      <c r="F937" s="1252"/>
      <c r="G937" s="1252"/>
      <c r="H937" s="1252"/>
      <c r="I937" s="1252"/>
      <c r="J937" s="1252"/>
      <c r="K937" s="1252"/>
      <c r="L937" s="1252"/>
      <c r="M937" s="1252"/>
      <c r="N937" s="1252"/>
      <c r="O937" s="1252"/>
      <c r="P937" s="1242"/>
      <c r="Q937" s="1242"/>
      <c r="R937" s="1243"/>
      <c r="S937" s="1242"/>
      <c r="T937" s="1242"/>
      <c r="U937" s="1244"/>
      <c r="V937" s="1245"/>
      <c r="W937" s="1245"/>
      <c r="X937" s="1245"/>
      <c r="Y937" s="1245"/>
      <c r="Z937" s="1245"/>
      <c r="AA937" s="1246"/>
      <c r="AB937" s="1247"/>
      <c r="AC937" s="1244"/>
      <c r="AD937" s="1248">
        <f t="shared" si="646"/>
        <v>0</v>
      </c>
      <c r="AE937" s="1248"/>
      <c r="AF937" s="1248"/>
      <c r="AG937" s="1248">
        <f t="shared" si="640"/>
        <v>0</v>
      </c>
      <c r="AH937" s="1248"/>
      <c r="AI937" s="1248"/>
      <c r="AJ937" s="1248">
        <f t="shared" si="647"/>
        <v>0</v>
      </c>
      <c r="AK937" s="1248"/>
      <c r="AL937" s="1248"/>
      <c r="AM937" s="1249">
        <f t="shared" si="634"/>
        <v>0</v>
      </c>
      <c r="AN937" s="1249"/>
      <c r="AO937" s="1249"/>
      <c r="AP937" s="1249"/>
      <c r="AQ937" s="1250">
        <f t="shared" si="648"/>
        <v>0</v>
      </c>
      <c r="AR937" s="1250"/>
      <c r="AS937" s="1250"/>
      <c r="AT937" s="1250">
        <f t="shared" si="649"/>
        <v>0</v>
      </c>
      <c r="AV937" s="74" t="str">
        <f t="shared" si="629"/>
        <v>PAINTING</v>
      </c>
      <c r="AW937" s="307"/>
      <c r="AX937" s="99"/>
      <c r="AY937" s="99"/>
      <c r="AZ937" s="305"/>
      <c r="BA937" s="28">
        <f t="shared" si="650"/>
        <v>0</v>
      </c>
      <c r="BB937" s="28">
        <f t="shared" si="655"/>
        <v>0</v>
      </c>
      <c r="BC937" s="28">
        <f t="shared" si="656"/>
        <v>0</v>
      </c>
      <c r="BD937" s="28">
        <f t="shared" si="651"/>
        <v>0</v>
      </c>
      <c r="BE937" s="28">
        <f>SUM(BA937:BC937)</f>
        <v>0</v>
      </c>
      <c r="BF937" s="28">
        <f t="shared" si="652"/>
        <v>0</v>
      </c>
      <c r="BG937" s="28">
        <f t="shared" si="653"/>
        <v>0</v>
      </c>
      <c r="BI937" s="66">
        <f t="shared" si="658"/>
        <v>0</v>
      </c>
      <c r="BJ937" s="66">
        <f t="shared" si="654"/>
        <v>0</v>
      </c>
      <c r="BK937" s="66">
        <f t="shared" si="659"/>
        <v>0</v>
      </c>
    </row>
    <row r="938" spans="1:63" ht="5.0999999999999996" hidden="1" customHeight="1">
      <c r="A938" s="95"/>
      <c r="B938" s="42"/>
      <c r="C938" s="42"/>
      <c r="D938" s="353"/>
      <c r="E938" s="353"/>
      <c r="F938" s="353"/>
      <c r="G938" s="353"/>
      <c r="H938" s="353"/>
      <c r="I938" s="353"/>
      <c r="J938" s="353"/>
      <c r="K938" s="353"/>
      <c r="L938" s="353"/>
      <c r="M938" s="353"/>
      <c r="N938" s="353"/>
      <c r="O938" s="353"/>
      <c r="P938" s="44"/>
      <c r="Q938" s="44"/>
      <c r="R938" s="44"/>
      <c r="S938" s="44"/>
      <c r="T938" s="44"/>
      <c r="U938" s="45"/>
      <c r="V938" s="45"/>
      <c r="W938" s="45"/>
      <c r="X938" s="45"/>
      <c r="Y938" s="45"/>
      <c r="Z938" s="45"/>
      <c r="AA938" s="45"/>
      <c r="AB938" s="45"/>
      <c r="AC938" s="45"/>
      <c r="AD938" s="46"/>
      <c r="AE938" s="46"/>
      <c r="AF938" s="46"/>
      <c r="AG938" s="46"/>
      <c r="AH938" s="46"/>
      <c r="AI938" s="46"/>
      <c r="AJ938" s="46"/>
      <c r="AK938" s="46"/>
      <c r="AL938" s="46"/>
      <c r="AM938" s="47"/>
      <c r="AN938" s="47"/>
      <c r="AO938" s="47"/>
      <c r="AP938" s="47"/>
      <c r="AQ938" s="295"/>
      <c r="AR938" s="295"/>
      <c r="AS938" s="295"/>
      <c r="AT938" s="295"/>
      <c r="AV938" s="201" t="str">
        <f t="shared" si="629"/>
        <v>PAINTING</v>
      </c>
      <c r="AW938" s="322"/>
      <c r="AX938" s="322"/>
      <c r="AY938" s="322"/>
      <c r="AZ938" s="201"/>
      <c r="BA938" s="53">
        <f>BA897</f>
        <v>0</v>
      </c>
      <c r="BB938" s="53">
        <f>BB897</f>
        <v>0</v>
      </c>
      <c r="BC938" s="53">
        <f>BC897</f>
        <v>0</v>
      </c>
      <c r="BD938" s="53">
        <f>BD897</f>
        <v>0</v>
      </c>
      <c r="BE938" s="53">
        <f>BE897</f>
        <v>0</v>
      </c>
      <c r="BF938" s="53"/>
      <c r="BG938" s="53"/>
      <c r="BI938" s="53"/>
      <c r="BJ938" s="53"/>
      <c r="BK938" s="53"/>
    </row>
    <row r="939" spans="1:63" ht="21.6" hidden="1" customHeight="1">
      <c r="A939" s="95"/>
      <c r="B939" s="1335"/>
      <c r="C939" s="1335"/>
      <c r="D939" s="354"/>
      <c r="E939" s="354"/>
      <c r="F939" s="354"/>
      <c r="G939" s="354"/>
      <c r="H939" s="354"/>
      <c r="I939" s="354"/>
      <c r="J939" s="354"/>
      <c r="K939" s="354"/>
      <c r="L939" s="354"/>
      <c r="M939" s="354"/>
      <c r="N939" s="354"/>
      <c r="O939" s="354"/>
      <c r="P939" s="19"/>
      <c r="Q939" s="19"/>
      <c r="R939" s="19"/>
      <c r="S939" s="19"/>
      <c r="T939" s="19"/>
      <c r="U939" s="19"/>
      <c r="V939" s="19"/>
      <c r="W939" s="19"/>
      <c r="X939" s="19"/>
      <c r="Y939" s="19"/>
      <c r="Z939" s="19"/>
      <c r="AA939" s="19"/>
      <c r="AB939" s="19"/>
      <c r="AC939" s="202" t="str">
        <f>CONCATENATE(D897," ","TOTAL")</f>
        <v>PAINTING TOTAL</v>
      </c>
      <c r="AD939" s="1260">
        <f>SUBTOTAL(9,AD898:AD938)</f>
        <v>0</v>
      </c>
      <c r="AE939" s="1260"/>
      <c r="AF939" s="1260"/>
      <c r="AG939" s="1260">
        <f>SUBTOTAL(9,AG898:AG938)</f>
        <v>0</v>
      </c>
      <c r="AH939" s="1260"/>
      <c r="AI939" s="1260"/>
      <c r="AJ939" s="1260">
        <f>SUBTOTAL(9,AJ898:AJ938)</f>
        <v>0</v>
      </c>
      <c r="AK939" s="1260"/>
      <c r="AL939" s="1260"/>
      <c r="AM939" s="1260">
        <f>SUBTOTAL(9,AM898:AM938)</f>
        <v>0</v>
      </c>
      <c r="AN939" s="1260"/>
      <c r="AO939" s="1260"/>
      <c r="AP939" s="1260"/>
      <c r="AQ939" s="1254">
        <f>SUBTOTAL(9,AQ898:AQ938)</f>
        <v>0</v>
      </c>
      <c r="AR939" s="1254"/>
      <c r="AS939" s="1254"/>
      <c r="AT939" s="1254" t="e">
        <f>SUM(AT895:AT930)</f>
        <v>#REF!</v>
      </c>
      <c r="AV939" s="74" t="str">
        <f t="shared" si="629"/>
        <v>PAINTING</v>
      </c>
      <c r="AW939" s="308"/>
      <c r="AX939" s="321"/>
      <c r="AY939" s="321"/>
      <c r="AZ939" s="118"/>
      <c r="BA939" s="52">
        <f>BA897</f>
        <v>0</v>
      </c>
      <c r="BB939" s="52">
        <f>BB897</f>
        <v>0</v>
      </c>
      <c r="BC939" s="52">
        <f>BC897</f>
        <v>0</v>
      </c>
      <c r="BD939" s="52">
        <f>BD897</f>
        <v>0</v>
      </c>
      <c r="BE939" s="52">
        <f>BE897</f>
        <v>0</v>
      </c>
      <c r="BF939" s="52">
        <f>SUM(BF897:BF938)</f>
        <v>0</v>
      </c>
      <c r="BG939" s="28">
        <f>SUM(BG897:BG938)</f>
        <v>0</v>
      </c>
      <c r="BI939" s="52">
        <f>SUM(BI898:BI938)</f>
        <v>0</v>
      </c>
      <c r="BJ939" s="52">
        <f>SUM(BJ898:BJ938)</f>
        <v>0</v>
      </c>
      <c r="BK939" s="28">
        <f>SUM(BK898:BK938)</f>
        <v>0</v>
      </c>
    </row>
    <row r="940" spans="1:63" ht="5.0999999999999996" hidden="1" customHeight="1">
      <c r="A940" s="95"/>
      <c r="B940" s="42"/>
      <c r="C940" s="42"/>
      <c r="D940" s="353"/>
      <c r="E940" s="353"/>
      <c r="F940" s="353"/>
      <c r="G940" s="353"/>
      <c r="H940" s="353"/>
      <c r="I940" s="353"/>
      <c r="J940" s="353"/>
      <c r="K940" s="353"/>
      <c r="L940" s="353"/>
      <c r="M940" s="353"/>
      <c r="N940" s="353"/>
      <c r="O940" s="353"/>
      <c r="P940" s="44"/>
      <c r="Q940" s="44"/>
      <c r="R940" s="44"/>
      <c r="S940" s="44"/>
      <c r="T940" s="44"/>
      <c r="U940" s="45"/>
      <c r="V940" s="45"/>
      <c r="W940" s="45"/>
      <c r="X940" s="45"/>
      <c r="Y940" s="45"/>
      <c r="Z940" s="45"/>
      <c r="AA940" s="45"/>
      <c r="AB940" s="45"/>
      <c r="AC940" s="45"/>
      <c r="AD940" s="46"/>
      <c r="AE940" s="46"/>
      <c r="AF940" s="46"/>
      <c r="AG940" s="46"/>
      <c r="AH940" s="46"/>
      <c r="AI940" s="46"/>
      <c r="AJ940" s="46"/>
      <c r="AK940" s="46"/>
      <c r="AL940" s="46"/>
      <c r="AM940" s="47"/>
      <c r="AN940" s="47"/>
      <c r="AO940" s="47"/>
      <c r="AP940" s="47"/>
      <c r="AQ940" s="295"/>
      <c r="AR940" s="295"/>
      <c r="AS940" s="295"/>
      <c r="AT940" s="295"/>
      <c r="AV940" s="201" t="str">
        <f t="shared" si="629"/>
        <v>PAINTING</v>
      </c>
      <c r="AW940" s="322"/>
      <c r="AX940" s="322"/>
      <c r="AY940" s="322"/>
      <c r="AZ940" s="201"/>
      <c r="BA940" s="53">
        <f>BA897</f>
        <v>0</v>
      </c>
      <c r="BB940" s="53">
        <f>BB897</f>
        <v>0</v>
      </c>
      <c r="BC940" s="53">
        <f>BC897</f>
        <v>0</v>
      </c>
      <c r="BD940" s="53">
        <f>BD897</f>
        <v>0</v>
      </c>
      <c r="BE940" s="53">
        <f>BE897</f>
        <v>0</v>
      </c>
      <c r="BF940" s="53"/>
      <c r="BG940" s="53"/>
      <c r="BI940" s="53"/>
      <c r="BJ940" s="53"/>
      <c r="BK940" s="53"/>
    </row>
    <row r="941" spans="1:63" ht="9.6999999999999993" hidden="1" customHeight="1">
      <c r="A941" s="95"/>
      <c r="B941" s="49"/>
      <c r="C941" s="49"/>
      <c r="D941" s="355"/>
      <c r="E941" s="355"/>
      <c r="F941" s="355"/>
      <c r="G941" s="355"/>
      <c r="H941" s="355"/>
      <c r="I941" s="355"/>
      <c r="J941" s="355"/>
      <c r="K941" s="355"/>
      <c r="L941" s="355"/>
      <c r="M941" s="355"/>
      <c r="N941" s="355"/>
      <c r="O941" s="355"/>
      <c r="P941" s="50"/>
      <c r="Q941" s="50"/>
      <c r="R941" s="50"/>
      <c r="S941" s="50"/>
      <c r="T941" s="50"/>
      <c r="U941" s="50"/>
      <c r="V941" s="50"/>
      <c r="W941" s="50"/>
      <c r="X941" s="50"/>
      <c r="Y941" s="50"/>
      <c r="Z941" s="50"/>
      <c r="AA941" s="50"/>
      <c r="AB941" s="50"/>
      <c r="AC941" s="51"/>
      <c r="AD941" s="296"/>
      <c r="AE941" s="296"/>
      <c r="AF941" s="296"/>
      <c r="AG941" s="296"/>
      <c r="AH941" s="296"/>
      <c r="AI941" s="296"/>
      <c r="AJ941" s="296"/>
      <c r="AK941" s="296"/>
      <c r="AL941" s="296"/>
      <c r="AM941" s="296"/>
      <c r="AN941" s="296"/>
      <c r="AO941" s="296"/>
      <c r="AP941" s="296"/>
      <c r="AQ941" s="297"/>
      <c r="AR941" s="297"/>
      <c r="AS941" s="297"/>
      <c r="AT941" s="297"/>
      <c r="AV941" s="203" t="str">
        <f t="shared" si="629"/>
        <v>PAINTING</v>
      </c>
      <c r="AW941" s="325"/>
      <c r="AX941" s="344"/>
      <c r="AY941" s="344"/>
      <c r="AZ941" s="203"/>
      <c r="BA941" s="65">
        <f>BA939</f>
        <v>0</v>
      </c>
      <c r="BB941" s="65">
        <f t="shared" ref="BB941:BG941" si="660">BB939</f>
        <v>0</v>
      </c>
      <c r="BC941" s="65">
        <f>BC939</f>
        <v>0</v>
      </c>
      <c r="BD941" s="65">
        <f t="shared" si="660"/>
        <v>0</v>
      </c>
      <c r="BE941" s="65">
        <f t="shared" si="660"/>
        <v>0</v>
      </c>
      <c r="BF941" s="65">
        <f t="shared" si="660"/>
        <v>0</v>
      </c>
      <c r="BG941" s="65">
        <f t="shared" si="660"/>
        <v>0</v>
      </c>
      <c r="BI941" s="65"/>
      <c r="BJ941" s="65"/>
      <c r="BK941" s="65"/>
    </row>
    <row r="942" spans="1:63" ht="23.1" customHeight="1">
      <c r="A942" s="94" t="s">
        <v>665</v>
      </c>
      <c r="B942" s="1261"/>
      <c r="C942" s="1262"/>
      <c r="D942" s="1301" t="str">
        <f>T(AJ78)</f>
        <v>APPLIANCES</v>
      </c>
      <c r="E942" s="1302"/>
      <c r="F942" s="1302"/>
      <c r="G942" s="1302"/>
      <c r="H942" s="1302"/>
      <c r="I942" s="1302"/>
      <c r="J942" s="1302"/>
      <c r="K942" s="1302"/>
      <c r="L942" s="1302"/>
      <c r="M942" s="1302"/>
      <c r="N942" s="1302"/>
      <c r="O942" s="1303"/>
      <c r="P942" s="1263"/>
      <c r="Q942" s="1263"/>
      <c r="R942" s="1263"/>
      <c r="S942" s="1264"/>
      <c r="T942" s="1265"/>
      <c r="U942" s="1266"/>
      <c r="V942" s="1266"/>
      <c r="W942" s="1266"/>
      <c r="X942" s="1266"/>
      <c r="Y942" s="1266"/>
      <c r="Z942" s="1266"/>
      <c r="AA942" s="1266"/>
      <c r="AB942" s="1266"/>
      <c r="AC942" s="1266"/>
      <c r="AD942" s="1260">
        <f>AD984</f>
        <v>0</v>
      </c>
      <c r="AE942" s="1260"/>
      <c r="AF942" s="1260"/>
      <c r="AG942" s="1260">
        <f>AG984</f>
        <v>0</v>
      </c>
      <c r="AH942" s="1260"/>
      <c r="AI942" s="1260"/>
      <c r="AJ942" s="1260">
        <f>AJ984</f>
        <v>0</v>
      </c>
      <c r="AK942" s="1260"/>
      <c r="AL942" s="1260"/>
      <c r="AM942" s="1260">
        <f>AM984</f>
        <v>0</v>
      </c>
      <c r="AN942" s="1260"/>
      <c r="AO942" s="1260"/>
      <c r="AP942" s="1260"/>
      <c r="AQ942" s="1254">
        <f>AQ984</f>
        <v>0</v>
      </c>
      <c r="AR942" s="1254"/>
      <c r="AS942" s="1254"/>
      <c r="AT942" s="1254" t="e">
        <f>SUM(#REF!)</f>
        <v>#REF!</v>
      </c>
      <c r="AV942" s="74" t="str">
        <f t="shared" ref="AV942:AV986" si="661">$D$942</f>
        <v>APPLIANCES</v>
      </c>
      <c r="AW942" s="326"/>
      <c r="AX942" s="326"/>
      <c r="AY942" s="326"/>
      <c r="AZ942" s="327"/>
      <c r="BA942" s="28">
        <f>SUM(BA943:BA982)</f>
        <v>0</v>
      </c>
      <c r="BB942" s="28">
        <f>SUM(BB943:BB982)</f>
        <v>0</v>
      </c>
      <c r="BC942" s="28">
        <f>SUM(BC943:BC982)</f>
        <v>0</v>
      </c>
      <c r="BD942" s="28">
        <f>SUM(BD943:BD982)</f>
        <v>0</v>
      </c>
      <c r="BE942" s="28">
        <f>SUM(BE943:BE982)</f>
        <v>0</v>
      </c>
      <c r="BF942" s="28">
        <f t="shared" ref="BF942:BF962" si="662">AQ942</f>
        <v>0</v>
      </c>
      <c r="BG942" s="28">
        <f t="shared" ref="BG942:BG962" si="663">AM942</f>
        <v>0</v>
      </c>
      <c r="BI942" s="66">
        <f>AD942</f>
        <v>0</v>
      </c>
      <c r="BJ942" s="66">
        <f>AM942</f>
        <v>0</v>
      </c>
      <c r="BK942" s="66">
        <f>BJ942+BI942</f>
        <v>0</v>
      </c>
    </row>
    <row r="943" spans="1:63" hidden="1">
      <c r="A943" s="95"/>
      <c r="B943" s="1239"/>
      <c r="C943" s="1240"/>
      <c r="D943" s="1256" t="s">
        <v>536</v>
      </c>
      <c r="E943" s="1256"/>
      <c r="F943" s="1256"/>
      <c r="G943" s="1256"/>
      <c r="H943" s="1256"/>
      <c r="I943" s="1256"/>
      <c r="J943" s="1256"/>
      <c r="K943" s="1256"/>
      <c r="L943" s="1256"/>
      <c r="M943" s="1256"/>
      <c r="N943" s="1256"/>
      <c r="O943" s="1256"/>
      <c r="P943" s="1242"/>
      <c r="Q943" s="1242"/>
      <c r="R943" s="1243"/>
      <c r="S943" s="1242" t="s">
        <v>1</v>
      </c>
      <c r="T943" s="1242"/>
      <c r="U943" s="1244"/>
      <c r="V943" s="1245"/>
      <c r="W943" s="1245"/>
      <c r="X943" s="1245">
        <v>2500</v>
      </c>
      <c r="Y943" s="1245"/>
      <c r="Z943" s="1245"/>
      <c r="AA943" s="1246"/>
      <c r="AB943" s="1247"/>
      <c r="AC943" s="1244"/>
      <c r="AD943" s="1248">
        <f t="shared" ref="AD943:AD962" si="664">((P943*U943)-AM943)</f>
        <v>0</v>
      </c>
      <c r="AE943" s="1248"/>
      <c r="AF943" s="1248"/>
      <c r="AG943" s="1248">
        <f>P943*X943*(1+$Y$85)</f>
        <v>0</v>
      </c>
      <c r="AH943" s="1248"/>
      <c r="AI943" s="1248"/>
      <c r="AJ943" s="1248">
        <f t="shared" ref="AJ943:AJ962" si="665">P943*AA943</f>
        <v>0</v>
      </c>
      <c r="AK943" s="1248"/>
      <c r="AL943" s="1248"/>
      <c r="AM943" s="1249">
        <f t="shared" ref="AM943:AM982" si="666">IF($B943="x",$P943*$U943,0)</f>
        <v>0</v>
      </c>
      <c r="AN943" s="1249"/>
      <c r="AO943" s="1249"/>
      <c r="AP943" s="1249"/>
      <c r="AQ943" s="1250">
        <f t="shared" ref="AQ943:AQ962" si="667">SUM(AD943:AL943)</f>
        <v>0</v>
      </c>
      <c r="AR943" s="1250"/>
      <c r="AS943" s="1250"/>
      <c r="AT943" s="1250">
        <f t="shared" ref="AT943:AT962" si="668">SUM(AD943:AL943)</f>
        <v>0</v>
      </c>
      <c r="AV943" s="74" t="str">
        <f t="shared" si="661"/>
        <v>APPLIANCES</v>
      </c>
      <c r="AW943" s="307" t="s">
        <v>36</v>
      </c>
      <c r="AX943" s="99"/>
      <c r="AY943" s="99"/>
      <c r="AZ943" s="305"/>
      <c r="BA943" s="28">
        <f t="shared" ref="BA943:BA962" si="669">AD943</f>
        <v>0</v>
      </c>
      <c r="BB943" s="28">
        <f>AG943</f>
        <v>0</v>
      </c>
      <c r="BC943" s="28">
        <f>AJ943</f>
        <v>0</v>
      </c>
      <c r="BD943" s="28">
        <f t="shared" ref="BD943:BD962" si="670">IF(B943="x",1,0)</f>
        <v>0</v>
      </c>
      <c r="BE943" s="28">
        <f>SUM(BA943:BC943)</f>
        <v>0</v>
      </c>
      <c r="BF943" s="28">
        <f t="shared" si="662"/>
        <v>0</v>
      </c>
      <c r="BG943" s="28">
        <f t="shared" si="663"/>
        <v>0</v>
      </c>
      <c r="BI943" s="66">
        <f>AD943</f>
        <v>0</v>
      </c>
      <c r="BJ943" s="66">
        <f t="shared" ref="BJ943:BJ962" si="671">AM943</f>
        <v>0</v>
      </c>
      <c r="BK943" s="66">
        <f>BJ943+BI943</f>
        <v>0</v>
      </c>
    </row>
    <row r="944" spans="1:63" hidden="1">
      <c r="A944" s="95"/>
      <c r="B944" s="1239"/>
      <c r="C944" s="1240"/>
      <c r="D944" s="1252"/>
      <c r="E944" s="1252"/>
      <c r="F944" s="1252"/>
      <c r="G944" s="1252"/>
      <c r="H944" s="1252"/>
      <c r="I944" s="1252"/>
      <c r="J944" s="1252"/>
      <c r="K944" s="1252"/>
      <c r="L944" s="1252"/>
      <c r="M944" s="1252"/>
      <c r="N944" s="1252"/>
      <c r="O944" s="1252"/>
      <c r="P944" s="1242"/>
      <c r="Q944" s="1242"/>
      <c r="R944" s="1243"/>
      <c r="S944" s="1242"/>
      <c r="T944" s="1242"/>
      <c r="U944" s="1244"/>
      <c r="V944" s="1245"/>
      <c r="W944" s="1245"/>
      <c r="X944" s="1245"/>
      <c r="Y944" s="1245"/>
      <c r="Z944" s="1245"/>
      <c r="AA944" s="1246"/>
      <c r="AB944" s="1247"/>
      <c r="AC944" s="1244"/>
      <c r="AD944" s="1248">
        <f t="shared" si="664"/>
        <v>0</v>
      </c>
      <c r="AE944" s="1248"/>
      <c r="AF944" s="1248"/>
      <c r="AG944" s="1248">
        <f t="shared" ref="AG944:AG982" si="672">P944*X944*(1+$Y$85)</f>
        <v>0</v>
      </c>
      <c r="AH944" s="1248"/>
      <c r="AI944" s="1248"/>
      <c r="AJ944" s="1248">
        <f t="shared" si="665"/>
        <v>0</v>
      </c>
      <c r="AK944" s="1248"/>
      <c r="AL944" s="1248"/>
      <c r="AM944" s="1249">
        <f t="shared" si="666"/>
        <v>0</v>
      </c>
      <c r="AN944" s="1249"/>
      <c r="AO944" s="1249"/>
      <c r="AP944" s="1249"/>
      <c r="AQ944" s="1250">
        <f t="shared" si="667"/>
        <v>0</v>
      </c>
      <c r="AR944" s="1250"/>
      <c r="AS944" s="1250"/>
      <c r="AT944" s="1250">
        <f t="shared" si="668"/>
        <v>0</v>
      </c>
      <c r="AV944" s="74" t="str">
        <f t="shared" si="661"/>
        <v>APPLIANCES</v>
      </c>
      <c r="AW944" s="307" t="s">
        <v>36</v>
      </c>
      <c r="AX944" s="99"/>
      <c r="AY944" s="99"/>
      <c r="AZ944" s="305"/>
      <c r="BA944" s="28">
        <f t="shared" si="669"/>
        <v>0</v>
      </c>
      <c r="BB944" s="28">
        <f t="shared" ref="BB944:BB962" si="673">AG944</f>
        <v>0</v>
      </c>
      <c r="BC944" s="28">
        <f t="shared" ref="BC944:BC962" si="674">AJ944</f>
        <v>0</v>
      </c>
      <c r="BD944" s="28">
        <f t="shared" si="670"/>
        <v>0</v>
      </c>
      <c r="BE944" s="28">
        <f t="shared" ref="BE944:BE960" si="675">SUM(BA944:BC944)</f>
        <v>0</v>
      </c>
      <c r="BF944" s="28">
        <f t="shared" si="662"/>
        <v>0</v>
      </c>
      <c r="BG944" s="28">
        <f t="shared" si="663"/>
        <v>0</v>
      </c>
      <c r="BI944" s="66">
        <f t="shared" ref="BI944:BI962" si="676">AD944</f>
        <v>0</v>
      </c>
      <c r="BJ944" s="66">
        <f t="shared" si="671"/>
        <v>0</v>
      </c>
      <c r="BK944" s="66">
        <f t="shared" ref="BK944:BK962" si="677">BJ944+BI944</f>
        <v>0</v>
      </c>
    </row>
    <row r="945" spans="1:63" hidden="1">
      <c r="A945" s="95"/>
      <c r="B945" s="1251"/>
      <c r="C945" s="1251"/>
      <c r="D945" s="1255" t="s">
        <v>902</v>
      </c>
      <c r="E945" s="1255"/>
      <c r="F945" s="1255"/>
      <c r="G945" s="1255"/>
      <c r="H945" s="1255"/>
      <c r="I945" s="1255"/>
      <c r="J945" s="1255"/>
      <c r="K945" s="1255"/>
      <c r="L945" s="1255"/>
      <c r="M945" s="1255"/>
      <c r="N945" s="1255"/>
      <c r="O945" s="1255"/>
      <c r="P945" s="1242"/>
      <c r="Q945" s="1242"/>
      <c r="R945" s="1243"/>
      <c r="S945" s="1242"/>
      <c r="T945" s="1242"/>
      <c r="U945" s="1244"/>
      <c r="V945" s="1245"/>
      <c r="W945" s="1245"/>
      <c r="X945" s="1245"/>
      <c r="Y945" s="1245"/>
      <c r="Z945" s="1245"/>
      <c r="AA945" s="1246"/>
      <c r="AB945" s="1247"/>
      <c r="AC945" s="1244"/>
      <c r="AD945" s="1248">
        <f t="shared" si="664"/>
        <v>0</v>
      </c>
      <c r="AE945" s="1248"/>
      <c r="AF945" s="1248"/>
      <c r="AG945" s="1248">
        <f t="shared" si="672"/>
        <v>0</v>
      </c>
      <c r="AH945" s="1248"/>
      <c r="AI945" s="1248"/>
      <c r="AJ945" s="1248">
        <f t="shared" si="665"/>
        <v>0</v>
      </c>
      <c r="AK945" s="1248"/>
      <c r="AL945" s="1248"/>
      <c r="AM945" s="1249">
        <f t="shared" si="666"/>
        <v>0</v>
      </c>
      <c r="AN945" s="1249"/>
      <c r="AO945" s="1249"/>
      <c r="AP945" s="1249"/>
      <c r="AQ945" s="1250">
        <f t="shared" si="667"/>
        <v>0</v>
      </c>
      <c r="AR945" s="1250"/>
      <c r="AS945" s="1250"/>
      <c r="AT945" s="1250">
        <f t="shared" si="668"/>
        <v>0</v>
      </c>
      <c r="AV945" s="74" t="str">
        <f t="shared" si="661"/>
        <v>APPLIANCES</v>
      </c>
      <c r="AW945" s="307" t="s">
        <v>36</v>
      </c>
      <c r="AX945" s="99"/>
      <c r="AY945" s="99"/>
      <c r="AZ945" s="305"/>
      <c r="BA945" s="28">
        <f t="shared" si="669"/>
        <v>0</v>
      </c>
      <c r="BB945" s="28">
        <f t="shared" si="673"/>
        <v>0</v>
      </c>
      <c r="BC945" s="28">
        <f t="shared" si="674"/>
        <v>0</v>
      </c>
      <c r="BD945" s="28">
        <f t="shared" si="670"/>
        <v>0</v>
      </c>
      <c r="BE945" s="28">
        <f t="shared" si="675"/>
        <v>0</v>
      </c>
      <c r="BF945" s="28">
        <f t="shared" si="662"/>
        <v>0</v>
      </c>
      <c r="BG945" s="28">
        <f t="shared" si="663"/>
        <v>0</v>
      </c>
      <c r="BI945" s="66">
        <f t="shared" si="676"/>
        <v>0</v>
      </c>
      <c r="BJ945" s="66">
        <f t="shared" si="671"/>
        <v>0</v>
      </c>
      <c r="BK945" s="66">
        <f t="shared" si="677"/>
        <v>0</v>
      </c>
    </row>
    <row r="946" spans="1:63" hidden="1">
      <c r="A946" s="95"/>
      <c r="B946" s="1251"/>
      <c r="C946" s="1251"/>
      <c r="D946" s="1252" t="s">
        <v>904</v>
      </c>
      <c r="E946" s="1252"/>
      <c r="F946" s="1252"/>
      <c r="G946" s="1252"/>
      <c r="H946" s="1252"/>
      <c r="I946" s="1252"/>
      <c r="J946" s="1252"/>
      <c r="K946" s="1252"/>
      <c r="L946" s="1252"/>
      <c r="M946" s="1252"/>
      <c r="N946" s="1252"/>
      <c r="O946" s="1252"/>
      <c r="P946" s="1242"/>
      <c r="Q946" s="1242"/>
      <c r="R946" s="1243"/>
      <c r="S946" s="1242" t="s">
        <v>0</v>
      </c>
      <c r="T946" s="1242"/>
      <c r="U946" s="1244"/>
      <c r="V946" s="1245"/>
      <c r="W946" s="1245"/>
      <c r="X946" s="1245">
        <v>1800</v>
      </c>
      <c r="Y946" s="1245"/>
      <c r="Z946" s="1245"/>
      <c r="AA946" s="1246"/>
      <c r="AB946" s="1247"/>
      <c r="AC946" s="1244"/>
      <c r="AD946" s="1248">
        <f t="shared" si="664"/>
        <v>0</v>
      </c>
      <c r="AE946" s="1248"/>
      <c r="AF946" s="1248"/>
      <c r="AG946" s="1248">
        <f t="shared" si="672"/>
        <v>0</v>
      </c>
      <c r="AH946" s="1248"/>
      <c r="AI946" s="1248"/>
      <c r="AJ946" s="1248">
        <f t="shared" si="665"/>
        <v>0</v>
      </c>
      <c r="AK946" s="1248"/>
      <c r="AL946" s="1248"/>
      <c r="AM946" s="1249">
        <f t="shared" si="666"/>
        <v>0</v>
      </c>
      <c r="AN946" s="1249"/>
      <c r="AO946" s="1249"/>
      <c r="AP946" s="1249"/>
      <c r="AQ946" s="1250">
        <f t="shared" si="667"/>
        <v>0</v>
      </c>
      <c r="AR946" s="1250"/>
      <c r="AS946" s="1250"/>
      <c r="AT946" s="1250">
        <f t="shared" si="668"/>
        <v>0</v>
      </c>
      <c r="AV946" s="74" t="str">
        <f t="shared" si="661"/>
        <v>APPLIANCES</v>
      </c>
      <c r="AW946" s="307" t="s">
        <v>36</v>
      </c>
      <c r="AX946" s="99"/>
      <c r="AY946" s="99"/>
      <c r="AZ946" s="305"/>
      <c r="BA946" s="28">
        <f t="shared" si="669"/>
        <v>0</v>
      </c>
      <c r="BB946" s="28">
        <f t="shared" si="673"/>
        <v>0</v>
      </c>
      <c r="BC946" s="28">
        <f t="shared" si="674"/>
        <v>0</v>
      </c>
      <c r="BD946" s="28">
        <f t="shared" si="670"/>
        <v>0</v>
      </c>
      <c r="BE946" s="28">
        <f t="shared" si="675"/>
        <v>0</v>
      </c>
      <c r="BF946" s="28">
        <f t="shared" si="662"/>
        <v>0</v>
      </c>
      <c r="BG946" s="28">
        <f t="shared" si="663"/>
        <v>0</v>
      </c>
      <c r="BI946" s="66">
        <f t="shared" si="676"/>
        <v>0</v>
      </c>
      <c r="BJ946" s="66">
        <f t="shared" si="671"/>
        <v>0</v>
      </c>
      <c r="BK946" s="66">
        <f t="shared" si="677"/>
        <v>0</v>
      </c>
    </row>
    <row r="947" spans="1:63" hidden="1">
      <c r="A947" s="95"/>
      <c r="B947" s="1239"/>
      <c r="C947" s="1240"/>
      <c r="D947" s="1252" t="s">
        <v>903</v>
      </c>
      <c r="E947" s="1252"/>
      <c r="F947" s="1252"/>
      <c r="G947" s="1252"/>
      <c r="H947" s="1252"/>
      <c r="I947" s="1252"/>
      <c r="J947" s="1252"/>
      <c r="K947" s="1252"/>
      <c r="L947" s="1252"/>
      <c r="M947" s="1252"/>
      <c r="N947" s="1252"/>
      <c r="O947" s="1252"/>
      <c r="P947" s="1242"/>
      <c r="Q947" s="1242"/>
      <c r="R947" s="1243"/>
      <c r="S947" s="1242" t="s">
        <v>0</v>
      </c>
      <c r="T947" s="1242"/>
      <c r="U947" s="1244"/>
      <c r="V947" s="1245"/>
      <c r="W947" s="1245"/>
      <c r="X947" s="1245">
        <v>3000</v>
      </c>
      <c r="Y947" s="1245"/>
      <c r="Z947" s="1245"/>
      <c r="AA947" s="1246"/>
      <c r="AB947" s="1247"/>
      <c r="AC947" s="1244"/>
      <c r="AD947" s="1248">
        <f t="shared" si="664"/>
        <v>0</v>
      </c>
      <c r="AE947" s="1248"/>
      <c r="AF947" s="1248"/>
      <c r="AG947" s="1248">
        <f t="shared" si="672"/>
        <v>0</v>
      </c>
      <c r="AH947" s="1248"/>
      <c r="AI947" s="1248"/>
      <c r="AJ947" s="1248">
        <f t="shared" si="665"/>
        <v>0</v>
      </c>
      <c r="AK947" s="1248"/>
      <c r="AL947" s="1248"/>
      <c r="AM947" s="1249">
        <f t="shared" si="666"/>
        <v>0</v>
      </c>
      <c r="AN947" s="1249"/>
      <c r="AO947" s="1249"/>
      <c r="AP947" s="1249"/>
      <c r="AQ947" s="1250">
        <f t="shared" si="667"/>
        <v>0</v>
      </c>
      <c r="AR947" s="1250"/>
      <c r="AS947" s="1250"/>
      <c r="AT947" s="1250">
        <f t="shared" si="668"/>
        <v>0</v>
      </c>
      <c r="AV947" s="74" t="str">
        <f t="shared" si="661"/>
        <v>APPLIANCES</v>
      </c>
      <c r="AW947" s="307" t="s">
        <v>36</v>
      </c>
      <c r="AX947" s="99"/>
      <c r="AY947" s="99"/>
      <c r="AZ947" s="305"/>
      <c r="BA947" s="28">
        <f t="shared" si="669"/>
        <v>0</v>
      </c>
      <c r="BB947" s="28">
        <f t="shared" si="673"/>
        <v>0</v>
      </c>
      <c r="BC947" s="28">
        <f t="shared" si="674"/>
        <v>0</v>
      </c>
      <c r="BD947" s="28">
        <f t="shared" si="670"/>
        <v>0</v>
      </c>
      <c r="BE947" s="28">
        <f t="shared" si="675"/>
        <v>0</v>
      </c>
      <c r="BF947" s="28">
        <f t="shared" si="662"/>
        <v>0</v>
      </c>
      <c r="BG947" s="28">
        <f t="shared" si="663"/>
        <v>0</v>
      </c>
      <c r="BI947" s="66">
        <f t="shared" si="676"/>
        <v>0</v>
      </c>
      <c r="BJ947" s="66">
        <f t="shared" si="671"/>
        <v>0</v>
      </c>
      <c r="BK947" s="66">
        <f t="shared" si="677"/>
        <v>0</v>
      </c>
    </row>
    <row r="948" spans="1:63" hidden="1">
      <c r="A948" s="95"/>
      <c r="B948" s="1239"/>
      <c r="C948" s="1240"/>
      <c r="D948" s="1252" t="s">
        <v>910</v>
      </c>
      <c r="E948" s="1252"/>
      <c r="F948" s="1252"/>
      <c r="G948" s="1252"/>
      <c r="H948" s="1252"/>
      <c r="I948" s="1252"/>
      <c r="J948" s="1252"/>
      <c r="K948" s="1252"/>
      <c r="L948" s="1252"/>
      <c r="M948" s="1252"/>
      <c r="N948" s="1252"/>
      <c r="O948" s="1252"/>
      <c r="P948" s="1242"/>
      <c r="Q948" s="1242"/>
      <c r="R948" s="1243"/>
      <c r="S948" s="1242" t="s">
        <v>0</v>
      </c>
      <c r="T948" s="1242"/>
      <c r="U948" s="1244"/>
      <c r="V948" s="1245"/>
      <c r="W948" s="1245"/>
      <c r="X948" s="1245">
        <v>7500</v>
      </c>
      <c r="Y948" s="1245"/>
      <c r="Z948" s="1245"/>
      <c r="AA948" s="1246"/>
      <c r="AB948" s="1247"/>
      <c r="AC948" s="1244"/>
      <c r="AD948" s="1248">
        <f t="shared" si="664"/>
        <v>0</v>
      </c>
      <c r="AE948" s="1248"/>
      <c r="AF948" s="1248"/>
      <c r="AG948" s="1248">
        <f t="shared" si="672"/>
        <v>0</v>
      </c>
      <c r="AH948" s="1248"/>
      <c r="AI948" s="1248"/>
      <c r="AJ948" s="1248">
        <f t="shared" si="665"/>
        <v>0</v>
      </c>
      <c r="AK948" s="1248"/>
      <c r="AL948" s="1248"/>
      <c r="AM948" s="1249">
        <f t="shared" si="666"/>
        <v>0</v>
      </c>
      <c r="AN948" s="1249"/>
      <c r="AO948" s="1249"/>
      <c r="AP948" s="1249"/>
      <c r="AQ948" s="1250">
        <f t="shared" si="667"/>
        <v>0</v>
      </c>
      <c r="AR948" s="1250"/>
      <c r="AS948" s="1250"/>
      <c r="AT948" s="1250">
        <f t="shared" si="668"/>
        <v>0</v>
      </c>
      <c r="AV948" s="74" t="str">
        <f t="shared" si="661"/>
        <v>APPLIANCES</v>
      </c>
      <c r="AW948" s="307" t="s">
        <v>36</v>
      </c>
      <c r="AX948" s="99"/>
      <c r="AY948" s="99"/>
      <c r="AZ948" s="305"/>
      <c r="BA948" s="28">
        <f t="shared" si="669"/>
        <v>0</v>
      </c>
      <c r="BB948" s="28">
        <f t="shared" si="673"/>
        <v>0</v>
      </c>
      <c r="BC948" s="28">
        <f t="shared" si="674"/>
        <v>0</v>
      </c>
      <c r="BD948" s="28">
        <f t="shared" si="670"/>
        <v>0</v>
      </c>
      <c r="BE948" s="28">
        <f t="shared" si="675"/>
        <v>0</v>
      </c>
      <c r="BF948" s="28">
        <f t="shared" si="662"/>
        <v>0</v>
      </c>
      <c r="BG948" s="28">
        <f t="shared" si="663"/>
        <v>0</v>
      </c>
      <c r="BI948" s="66">
        <f t="shared" si="676"/>
        <v>0</v>
      </c>
      <c r="BJ948" s="66">
        <f t="shared" si="671"/>
        <v>0</v>
      </c>
      <c r="BK948" s="66">
        <f t="shared" si="677"/>
        <v>0</v>
      </c>
    </row>
    <row r="949" spans="1:63" hidden="1">
      <c r="A949" s="95"/>
      <c r="B949" s="1239"/>
      <c r="C949" s="1240"/>
      <c r="D949" s="1252"/>
      <c r="E949" s="1252"/>
      <c r="F949" s="1252"/>
      <c r="G949" s="1252"/>
      <c r="H949" s="1252"/>
      <c r="I949" s="1252"/>
      <c r="J949" s="1252"/>
      <c r="K949" s="1252"/>
      <c r="L949" s="1252"/>
      <c r="M949" s="1252"/>
      <c r="N949" s="1252"/>
      <c r="O949" s="1252"/>
      <c r="P949" s="1242"/>
      <c r="Q949" s="1242"/>
      <c r="R949" s="1243"/>
      <c r="S949" s="1242"/>
      <c r="T949" s="1242"/>
      <c r="U949" s="1244"/>
      <c r="V949" s="1245"/>
      <c r="W949" s="1245"/>
      <c r="X949" s="1245"/>
      <c r="Y949" s="1245"/>
      <c r="Z949" s="1245"/>
      <c r="AA949" s="1246"/>
      <c r="AB949" s="1247"/>
      <c r="AC949" s="1244"/>
      <c r="AD949" s="1248">
        <f t="shared" si="664"/>
        <v>0</v>
      </c>
      <c r="AE949" s="1248"/>
      <c r="AF949" s="1248"/>
      <c r="AG949" s="1248">
        <f t="shared" si="672"/>
        <v>0</v>
      </c>
      <c r="AH949" s="1248"/>
      <c r="AI949" s="1248"/>
      <c r="AJ949" s="1248">
        <f t="shared" si="665"/>
        <v>0</v>
      </c>
      <c r="AK949" s="1248"/>
      <c r="AL949" s="1248"/>
      <c r="AM949" s="1249">
        <f t="shared" si="666"/>
        <v>0</v>
      </c>
      <c r="AN949" s="1249"/>
      <c r="AO949" s="1249"/>
      <c r="AP949" s="1249"/>
      <c r="AQ949" s="1250">
        <f t="shared" si="667"/>
        <v>0</v>
      </c>
      <c r="AR949" s="1250"/>
      <c r="AS949" s="1250"/>
      <c r="AT949" s="1250">
        <f t="shared" si="668"/>
        <v>0</v>
      </c>
      <c r="AV949" s="74" t="str">
        <f t="shared" si="661"/>
        <v>APPLIANCES</v>
      </c>
      <c r="AW949" s="307" t="s">
        <v>36</v>
      </c>
      <c r="AX949" s="99"/>
      <c r="AY949" s="99"/>
      <c r="AZ949" s="305"/>
      <c r="BA949" s="28">
        <f t="shared" si="669"/>
        <v>0</v>
      </c>
      <c r="BB949" s="28">
        <f t="shared" si="673"/>
        <v>0</v>
      </c>
      <c r="BC949" s="28">
        <f t="shared" si="674"/>
        <v>0</v>
      </c>
      <c r="BD949" s="28">
        <f t="shared" si="670"/>
        <v>0</v>
      </c>
      <c r="BE949" s="28">
        <f t="shared" si="675"/>
        <v>0</v>
      </c>
      <c r="BF949" s="28">
        <f t="shared" si="662"/>
        <v>0</v>
      </c>
      <c r="BG949" s="28">
        <f t="shared" si="663"/>
        <v>0</v>
      </c>
      <c r="BI949" s="66">
        <f t="shared" si="676"/>
        <v>0</v>
      </c>
      <c r="BJ949" s="66">
        <f t="shared" si="671"/>
        <v>0</v>
      </c>
      <c r="BK949" s="66">
        <f t="shared" si="677"/>
        <v>0</v>
      </c>
    </row>
    <row r="950" spans="1:63" hidden="1">
      <c r="A950" s="95"/>
      <c r="B950" s="1251"/>
      <c r="C950" s="1251"/>
      <c r="D950" s="1252"/>
      <c r="E950" s="1252"/>
      <c r="F950" s="1252"/>
      <c r="G950" s="1252"/>
      <c r="H950" s="1252"/>
      <c r="I950" s="1252"/>
      <c r="J950" s="1252"/>
      <c r="K950" s="1252"/>
      <c r="L950" s="1252"/>
      <c r="M950" s="1252"/>
      <c r="N950" s="1252"/>
      <c r="O950" s="1252"/>
      <c r="P950" s="1242"/>
      <c r="Q950" s="1242"/>
      <c r="R950" s="1243"/>
      <c r="S950" s="1242"/>
      <c r="T950" s="1242"/>
      <c r="U950" s="1244"/>
      <c r="V950" s="1245"/>
      <c r="W950" s="1245"/>
      <c r="X950" s="1245"/>
      <c r="Y950" s="1245"/>
      <c r="Z950" s="1245"/>
      <c r="AA950" s="1246"/>
      <c r="AB950" s="1247"/>
      <c r="AC950" s="1244"/>
      <c r="AD950" s="1248">
        <f t="shared" si="664"/>
        <v>0</v>
      </c>
      <c r="AE950" s="1248"/>
      <c r="AF950" s="1248"/>
      <c r="AG950" s="1248">
        <f t="shared" si="672"/>
        <v>0</v>
      </c>
      <c r="AH950" s="1248"/>
      <c r="AI950" s="1248"/>
      <c r="AJ950" s="1248">
        <f t="shared" si="665"/>
        <v>0</v>
      </c>
      <c r="AK950" s="1248"/>
      <c r="AL950" s="1248"/>
      <c r="AM950" s="1249">
        <f t="shared" si="666"/>
        <v>0</v>
      </c>
      <c r="AN950" s="1249"/>
      <c r="AO950" s="1249"/>
      <c r="AP950" s="1249"/>
      <c r="AQ950" s="1250">
        <f t="shared" si="667"/>
        <v>0</v>
      </c>
      <c r="AR950" s="1250"/>
      <c r="AS950" s="1250"/>
      <c r="AT950" s="1250">
        <f t="shared" si="668"/>
        <v>0</v>
      </c>
      <c r="AV950" s="74" t="str">
        <f t="shared" si="661"/>
        <v>APPLIANCES</v>
      </c>
      <c r="AW950" s="307" t="s">
        <v>36</v>
      </c>
      <c r="AX950" s="99"/>
      <c r="AY950" s="99"/>
      <c r="AZ950" s="305"/>
      <c r="BA950" s="28">
        <f t="shared" si="669"/>
        <v>0</v>
      </c>
      <c r="BB950" s="28">
        <f t="shared" si="673"/>
        <v>0</v>
      </c>
      <c r="BC950" s="28">
        <f t="shared" si="674"/>
        <v>0</v>
      </c>
      <c r="BD950" s="28">
        <f t="shared" si="670"/>
        <v>0</v>
      </c>
      <c r="BE950" s="28">
        <f t="shared" si="675"/>
        <v>0</v>
      </c>
      <c r="BF950" s="28">
        <f t="shared" si="662"/>
        <v>0</v>
      </c>
      <c r="BG950" s="28">
        <f t="shared" si="663"/>
        <v>0</v>
      </c>
      <c r="BI950" s="66">
        <f t="shared" si="676"/>
        <v>0</v>
      </c>
      <c r="BJ950" s="66">
        <f t="shared" si="671"/>
        <v>0</v>
      </c>
      <c r="BK950" s="66">
        <f t="shared" si="677"/>
        <v>0</v>
      </c>
    </row>
    <row r="951" spans="1:63" hidden="1">
      <c r="A951" s="95"/>
      <c r="B951" s="1251"/>
      <c r="C951" s="1251"/>
      <c r="D951" s="1255" t="s">
        <v>909</v>
      </c>
      <c r="E951" s="1255"/>
      <c r="F951" s="1255"/>
      <c r="G951" s="1255"/>
      <c r="H951" s="1255"/>
      <c r="I951" s="1255"/>
      <c r="J951" s="1255"/>
      <c r="K951" s="1255"/>
      <c r="L951" s="1255"/>
      <c r="M951" s="1255"/>
      <c r="N951" s="1255"/>
      <c r="O951" s="1255"/>
      <c r="P951" s="1242"/>
      <c r="Q951" s="1242"/>
      <c r="R951" s="1243"/>
      <c r="S951" s="1242"/>
      <c r="T951" s="1242"/>
      <c r="U951" s="1244"/>
      <c r="V951" s="1245"/>
      <c r="W951" s="1245"/>
      <c r="X951" s="1245"/>
      <c r="Y951" s="1245"/>
      <c r="Z951" s="1245"/>
      <c r="AA951" s="1246"/>
      <c r="AB951" s="1247"/>
      <c r="AC951" s="1244"/>
      <c r="AD951" s="1248">
        <f t="shared" si="664"/>
        <v>0</v>
      </c>
      <c r="AE951" s="1248"/>
      <c r="AF951" s="1248"/>
      <c r="AG951" s="1248">
        <f t="shared" si="672"/>
        <v>0</v>
      </c>
      <c r="AH951" s="1248"/>
      <c r="AI951" s="1248"/>
      <c r="AJ951" s="1248">
        <f t="shared" si="665"/>
        <v>0</v>
      </c>
      <c r="AK951" s="1248"/>
      <c r="AL951" s="1248"/>
      <c r="AM951" s="1249">
        <f t="shared" si="666"/>
        <v>0</v>
      </c>
      <c r="AN951" s="1249"/>
      <c r="AO951" s="1249"/>
      <c r="AP951" s="1249"/>
      <c r="AQ951" s="1250">
        <f t="shared" si="667"/>
        <v>0</v>
      </c>
      <c r="AR951" s="1250"/>
      <c r="AS951" s="1250"/>
      <c r="AT951" s="1250">
        <f t="shared" si="668"/>
        <v>0</v>
      </c>
      <c r="AV951" s="74" t="str">
        <f t="shared" si="661"/>
        <v>APPLIANCES</v>
      </c>
      <c r="AW951" s="307" t="s">
        <v>36</v>
      </c>
      <c r="AX951" s="99"/>
      <c r="AY951" s="99"/>
      <c r="AZ951" s="305"/>
      <c r="BA951" s="28">
        <f t="shared" si="669"/>
        <v>0</v>
      </c>
      <c r="BB951" s="28">
        <f t="shared" si="673"/>
        <v>0</v>
      </c>
      <c r="BC951" s="28">
        <f t="shared" si="674"/>
        <v>0</v>
      </c>
      <c r="BD951" s="28">
        <f t="shared" si="670"/>
        <v>0</v>
      </c>
      <c r="BE951" s="28">
        <f t="shared" si="675"/>
        <v>0</v>
      </c>
      <c r="BF951" s="28">
        <f t="shared" si="662"/>
        <v>0</v>
      </c>
      <c r="BG951" s="28">
        <f t="shared" si="663"/>
        <v>0</v>
      </c>
      <c r="BI951" s="66">
        <f t="shared" si="676"/>
        <v>0</v>
      </c>
      <c r="BJ951" s="66">
        <f t="shared" si="671"/>
        <v>0</v>
      </c>
      <c r="BK951" s="66">
        <f t="shared" si="677"/>
        <v>0</v>
      </c>
    </row>
    <row r="952" spans="1:63" hidden="1">
      <c r="A952" s="95"/>
      <c r="B952" s="1239"/>
      <c r="C952" s="1240"/>
      <c r="D952" s="1236" t="s">
        <v>539</v>
      </c>
      <c r="E952" s="1237"/>
      <c r="F952" s="1237"/>
      <c r="G952" s="1237"/>
      <c r="H952" s="1237"/>
      <c r="I952" s="1237"/>
      <c r="J952" s="1237"/>
      <c r="K952" s="1237"/>
      <c r="L952" s="1237"/>
      <c r="M952" s="1237"/>
      <c r="N952" s="1237"/>
      <c r="O952" s="1238"/>
      <c r="P952" s="1242"/>
      <c r="Q952" s="1242"/>
      <c r="R952" s="1243"/>
      <c r="S952" s="1242" t="s">
        <v>0</v>
      </c>
      <c r="T952" s="1242"/>
      <c r="U952" s="1244"/>
      <c r="V952" s="1245"/>
      <c r="W952" s="1245"/>
      <c r="X952" s="1245">
        <v>750</v>
      </c>
      <c r="Y952" s="1245"/>
      <c r="Z952" s="1245"/>
      <c r="AA952" s="1246"/>
      <c r="AB952" s="1247"/>
      <c r="AC952" s="1244"/>
      <c r="AD952" s="1248">
        <f t="shared" si="664"/>
        <v>0</v>
      </c>
      <c r="AE952" s="1248"/>
      <c r="AF952" s="1248"/>
      <c r="AG952" s="1248">
        <f t="shared" si="672"/>
        <v>0</v>
      </c>
      <c r="AH952" s="1248"/>
      <c r="AI952" s="1248"/>
      <c r="AJ952" s="1248">
        <f t="shared" si="665"/>
        <v>0</v>
      </c>
      <c r="AK952" s="1248"/>
      <c r="AL952" s="1248"/>
      <c r="AM952" s="1249">
        <f t="shared" si="666"/>
        <v>0</v>
      </c>
      <c r="AN952" s="1249"/>
      <c r="AO952" s="1249"/>
      <c r="AP952" s="1249"/>
      <c r="AQ952" s="1250">
        <f t="shared" si="667"/>
        <v>0</v>
      </c>
      <c r="AR952" s="1250"/>
      <c r="AS952" s="1250"/>
      <c r="AT952" s="1250">
        <f t="shared" si="668"/>
        <v>0</v>
      </c>
      <c r="AV952" s="74" t="str">
        <f t="shared" si="661"/>
        <v>APPLIANCES</v>
      </c>
      <c r="AW952" s="307" t="s">
        <v>36</v>
      </c>
      <c r="AX952" s="99"/>
      <c r="AY952" s="99"/>
      <c r="AZ952" s="305"/>
      <c r="BA952" s="28">
        <f t="shared" si="669"/>
        <v>0</v>
      </c>
      <c r="BB952" s="28">
        <f t="shared" si="673"/>
        <v>0</v>
      </c>
      <c r="BC952" s="28">
        <f t="shared" si="674"/>
        <v>0</v>
      </c>
      <c r="BD952" s="28">
        <f t="shared" si="670"/>
        <v>0</v>
      </c>
      <c r="BE952" s="28">
        <f t="shared" si="675"/>
        <v>0</v>
      </c>
      <c r="BF952" s="28">
        <f t="shared" si="662"/>
        <v>0</v>
      </c>
      <c r="BG952" s="28">
        <f t="shared" si="663"/>
        <v>0</v>
      </c>
      <c r="BI952" s="66">
        <f t="shared" si="676"/>
        <v>0</v>
      </c>
      <c r="BJ952" s="66">
        <f t="shared" si="671"/>
        <v>0</v>
      </c>
      <c r="BK952" s="66">
        <f t="shared" si="677"/>
        <v>0</v>
      </c>
    </row>
    <row r="953" spans="1:63" hidden="1">
      <c r="A953" s="95"/>
      <c r="B953" s="1239"/>
      <c r="C953" s="1240"/>
      <c r="D953" s="1236" t="s">
        <v>537</v>
      </c>
      <c r="E953" s="1237"/>
      <c r="F953" s="1237"/>
      <c r="G953" s="1237"/>
      <c r="H953" s="1237"/>
      <c r="I953" s="1237"/>
      <c r="J953" s="1237"/>
      <c r="K953" s="1237"/>
      <c r="L953" s="1237"/>
      <c r="M953" s="1237"/>
      <c r="N953" s="1237"/>
      <c r="O953" s="1238"/>
      <c r="P953" s="1243"/>
      <c r="Q953" s="1257"/>
      <c r="R953" s="1258"/>
      <c r="S953" s="1242" t="s">
        <v>0</v>
      </c>
      <c r="T953" s="1242"/>
      <c r="U953" s="1244"/>
      <c r="V953" s="1245"/>
      <c r="W953" s="1245"/>
      <c r="X953" s="1245">
        <v>375</v>
      </c>
      <c r="Y953" s="1245"/>
      <c r="Z953" s="1245"/>
      <c r="AA953" s="1246"/>
      <c r="AB953" s="1247"/>
      <c r="AC953" s="1244"/>
      <c r="AD953" s="1248">
        <f t="shared" si="664"/>
        <v>0</v>
      </c>
      <c r="AE953" s="1248"/>
      <c r="AF953" s="1248"/>
      <c r="AG953" s="1248">
        <f t="shared" si="672"/>
        <v>0</v>
      </c>
      <c r="AH953" s="1248"/>
      <c r="AI953" s="1248"/>
      <c r="AJ953" s="1248">
        <f t="shared" si="665"/>
        <v>0</v>
      </c>
      <c r="AK953" s="1248"/>
      <c r="AL953" s="1248"/>
      <c r="AM953" s="1249">
        <f t="shared" si="666"/>
        <v>0</v>
      </c>
      <c r="AN953" s="1249"/>
      <c r="AO953" s="1249"/>
      <c r="AP953" s="1249"/>
      <c r="AQ953" s="1250">
        <f t="shared" si="667"/>
        <v>0</v>
      </c>
      <c r="AR953" s="1250"/>
      <c r="AS953" s="1250"/>
      <c r="AT953" s="1250">
        <f t="shared" si="668"/>
        <v>0</v>
      </c>
      <c r="AV953" s="74" t="str">
        <f t="shared" si="661"/>
        <v>APPLIANCES</v>
      </c>
      <c r="AW953" s="307" t="s">
        <v>36</v>
      </c>
      <c r="AX953" s="99"/>
      <c r="AY953" s="99"/>
      <c r="AZ953" s="305"/>
      <c r="BA953" s="28">
        <f t="shared" si="669"/>
        <v>0</v>
      </c>
      <c r="BB953" s="28">
        <f t="shared" si="673"/>
        <v>0</v>
      </c>
      <c r="BC953" s="28">
        <f t="shared" si="674"/>
        <v>0</v>
      </c>
      <c r="BD953" s="28">
        <f t="shared" si="670"/>
        <v>0</v>
      </c>
      <c r="BE953" s="28">
        <f t="shared" si="675"/>
        <v>0</v>
      </c>
      <c r="BF953" s="28">
        <f t="shared" si="662"/>
        <v>0</v>
      </c>
      <c r="BG953" s="28">
        <f t="shared" si="663"/>
        <v>0</v>
      </c>
      <c r="BI953" s="66">
        <f t="shared" si="676"/>
        <v>0</v>
      </c>
      <c r="BJ953" s="66">
        <f t="shared" si="671"/>
        <v>0</v>
      </c>
      <c r="BK953" s="66">
        <f t="shared" si="677"/>
        <v>0</v>
      </c>
    </row>
    <row r="954" spans="1:63" hidden="1">
      <c r="A954" s="95"/>
      <c r="B954" s="1251"/>
      <c r="C954" s="1251"/>
      <c r="D954" s="1236" t="s">
        <v>911</v>
      </c>
      <c r="E954" s="1237"/>
      <c r="F954" s="1237"/>
      <c r="G954" s="1237"/>
      <c r="H954" s="1237"/>
      <c r="I954" s="1237"/>
      <c r="J954" s="1237"/>
      <c r="K954" s="1237"/>
      <c r="L954" s="1237"/>
      <c r="M954" s="1237"/>
      <c r="N954" s="1237"/>
      <c r="O954" s="1238"/>
      <c r="P954" s="1242"/>
      <c r="Q954" s="1242"/>
      <c r="R954" s="1243"/>
      <c r="S954" s="1242" t="s">
        <v>0</v>
      </c>
      <c r="T954" s="1242"/>
      <c r="U954" s="1244"/>
      <c r="V954" s="1245"/>
      <c r="W954" s="1245"/>
      <c r="X954" s="1245">
        <v>200</v>
      </c>
      <c r="Y954" s="1245"/>
      <c r="Z954" s="1245"/>
      <c r="AA954" s="1246"/>
      <c r="AB954" s="1247"/>
      <c r="AC954" s="1244"/>
      <c r="AD954" s="1248">
        <f t="shared" si="664"/>
        <v>0</v>
      </c>
      <c r="AE954" s="1248"/>
      <c r="AF954" s="1248"/>
      <c r="AG954" s="1248">
        <f t="shared" si="672"/>
        <v>0</v>
      </c>
      <c r="AH954" s="1248"/>
      <c r="AI954" s="1248"/>
      <c r="AJ954" s="1248">
        <f t="shared" si="665"/>
        <v>0</v>
      </c>
      <c r="AK954" s="1248"/>
      <c r="AL954" s="1248"/>
      <c r="AM954" s="1249">
        <f t="shared" si="666"/>
        <v>0</v>
      </c>
      <c r="AN954" s="1249"/>
      <c r="AO954" s="1249"/>
      <c r="AP954" s="1249"/>
      <c r="AQ954" s="1250">
        <f t="shared" si="667"/>
        <v>0</v>
      </c>
      <c r="AR954" s="1250"/>
      <c r="AS954" s="1250"/>
      <c r="AT954" s="1250">
        <f t="shared" si="668"/>
        <v>0</v>
      </c>
      <c r="AV954" s="74" t="str">
        <f t="shared" si="661"/>
        <v>APPLIANCES</v>
      </c>
      <c r="AW954" s="307" t="s">
        <v>36</v>
      </c>
      <c r="AX954" s="99"/>
      <c r="AY954" s="99"/>
      <c r="AZ954" s="305"/>
      <c r="BA954" s="28">
        <f t="shared" si="669"/>
        <v>0</v>
      </c>
      <c r="BB954" s="28">
        <f t="shared" si="673"/>
        <v>0</v>
      </c>
      <c r="BC954" s="28">
        <f t="shared" si="674"/>
        <v>0</v>
      </c>
      <c r="BD954" s="28">
        <f t="shared" si="670"/>
        <v>0</v>
      </c>
      <c r="BE954" s="28">
        <f t="shared" si="675"/>
        <v>0</v>
      </c>
      <c r="BF954" s="28">
        <f t="shared" si="662"/>
        <v>0</v>
      </c>
      <c r="BG954" s="28">
        <f t="shared" si="663"/>
        <v>0</v>
      </c>
      <c r="BI954" s="66">
        <f t="shared" si="676"/>
        <v>0</v>
      </c>
      <c r="BJ954" s="66">
        <f t="shared" si="671"/>
        <v>0</v>
      </c>
      <c r="BK954" s="66">
        <f t="shared" si="677"/>
        <v>0</v>
      </c>
    </row>
    <row r="955" spans="1:63" hidden="1">
      <c r="A955" s="95"/>
      <c r="B955" s="1251"/>
      <c r="C955" s="1251"/>
      <c r="D955" s="1252" t="s">
        <v>541</v>
      </c>
      <c r="E955" s="1252"/>
      <c r="F955" s="1252"/>
      <c r="G955" s="1252"/>
      <c r="H955" s="1252"/>
      <c r="I955" s="1252"/>
      <c r="J955" s="1252"/>
      <c r="K955" s="1252"/>
      <c r="L955" s="1252"/>
      <c r="M955" s="1252"/>
      <c r="N955" s="1252"/>
      <c r="O955" s="1252"/>
      <c r="P955" s="1242"/>
      <c r="Q955" s="1242"/>
      <c r="R955" s="1243"/>
      <c r="S955" s="1242" t="s">
        <v>0</v>
      </c>
      <c r="T955" s="1242"/>
      <c r="U955" s="1244"/>
      <c r="V955" s="1245"/>
      <c r="W955" s="1245"/>
      <c r="X955" s="1245">
        <v>300</v>
      </c>
      <c r="Y955" s="1245"/>
      <c r="Z955" s="1245"/>
      <c r="AA955" s="1246"/>
      <c r="AB955" s="1247"/>
      <c r="AC955" s="1244"/>
      <c r="AD955" s="1248">
        <f t="shared" si="664"/>
        <v>0</v>
      </c>
      <c r="AE955" s="1248"/>
      <c r="AF955" s="1248"/>
      <c r="AG955" s="1248">
        <f t="shared" si="672"/>
        <v>0</v>
      </c>
      <c r="AH955" s="1248"/>
      <c r="AI955" s="1248"/>
      <c r="AJ955" s="1248">
        <f t="shared" si="665"/>
        <v>0</v>
      </c>
      <c r="AK955" s="1248"/>
      <c r="AL955" s="1248"/>
      <c r="AM955" s="1249">
        <f t="shared" si="666"/>
        <v>0</v>
      </c>
      <c r="AN955" s="1249"/>
      <c r="AO955" s="1249"/>
      <c r="AP955" s="1249"/>
      <c r="AQ955" s="1250">
        <f t="shared" si="667"/>
        <v>0</v>
      </c>
      <c r="AR955" s="1250"/>
      <c r="AS955" s="1250"/>
      <c r="AT955" s="1250">
        <f t="shared" si="668"/>
        <v>0</v>
      </c>
      <c r="AV955" s="74" t="str">
        <f t="shared" si="661"/>
        <v>APPLIANCES</v>
      </c>
      <c r="AW955" s="307" t="s">
        <v>36</v>
      </c>
      <c r="AX955" s="99"/>
      <c r="AY955" s="99"/>
      <c r="AZ955" s="305"/>
      <c r="BA955" s="28">
        <f t="shared" si="669"/>
        <v>0</v>
      </c>
      <c r="BB955" s="28">
        <f t="shared" si="673"/>
        <v>0</v>
      </c>
      <c r="BC955" s="28">
        <f t="shared" si="674"/>
        <v>0</v>
      </c>
      <c r="BD955" s="28">
        <f t="shared" si="670"/>
        <v>0</v>
      </c>
      <c r="BE955" s="28">
        <f t="shared" si="675"/>
        <v>0</v>
      </c>
      <c r="BF955" s="28">
        <f t="shared" si="662"/>
        <v>0</v>
      </c>
      <c r="BG955" s="28">
        <f t="shared" si="663"/>
        <v>0</v>
      </c>
      <c r="BI955" s="66">
        <f t="shared" si="676"/>
        <v>0</v>
      </c>
      <c r="BJ955" s="66">
        <f t="shared" si="671"/>
        <v>0</v>
      </c>
      <c r="BK955" s="66">
        <f t="shared" si="677"/>
        <v>0</v>
      </c>
    </row>
    <row r="956" spans="1:63" hidden="1">
      <c r="A956" s="95"/>
      <c r="B956" s="1239"/>
      <c r="C956" s="1240"/>
      <c r="D956" s="1252" t="s">
        <v>912</v>
      </c>
      <c r="E956" s="1252"/>
      <c r="F956" s="1252"/>
      <c r="G956" s="1252"/>
      <c r="H956" s="1252"/>
      <c r="I956" s="1252"/>
      <c r="J956" s="1252"/>
      <c r="K956" s="1252"/>
      <c r="L956" s="1252"/>
      <c r="M956" s="1252"/>
      <c r="N956" s="1252"/>
      <c r="O956" s="1252"/>
      <c r="P956" s="1242"/>
      <c r="Q956" s="1242"/>
      <c r="R956" s="1243"/>
      <c r="S956" s="1242" t="s">
        <v>0</v>
      </c>
      <c r="T956" s="1242"/>
      <c r="U956" s="1244"/>
      <c r="V956" s="1245"/>
      <c r="W956" s="1245"/>
      <c r="X956" s="1245">
        <v>100</v>
      </c>
      <c r="Y956" s="1245"/>
      <c r="Z956" s="1245"/>
      <c r="AA956" s="1246"/>
      <c r="AB956" s="1247"/>
      <c r="AC956" s="1244"/>
      <c r="AD956" s="1248">
        <f t="shared" si="664"/>
        <v>0</v>
      </c>
      <c r="AE956" s="1248"/>
      <c r="AF956" s="1248"/>
      <c r="AG956" s="1248">
        <f t="shared" si="672"/>
        <v>0</v>
      </c>
      <c r="AH956" s="1248"/>
      <c r="AI956" s="1248"/>
      <c r="AJ956" s="1248">
        <f t="shared" si="665"/>
        <v>0</v>
      </c>
      <c r="AK956" s="1248"/>
      <c r="AL956" s="1248"/>
      <c r="AM956" s="1249">
        <f t="shared" si="666"/>
        <v>0</v>
      </c>
      <c r="AN956" s="1249"/>
      <c r="AO956" s="1249"/>
      <c r="AP956" s="1249"/>
      <c r="AQ956" s="1250">
        <f t="shared" si="667"/>
        <v>0</v>
      </c>
      <c r="AR956" s="1250"/>
      <c r="AS956" s="1250"/>
      <c r="AT956" s="1250">
        <f t="shared" si="668"/>
        <v>0</v>
      </c>
      <c r="AV956" s="74" t="str">
        <f t="shared" si="661"/>
        <v>APPLIANCES</v>
      </c>
      <c r="AW956" s="307" t="s">
        <v>36</v>
      </c>
      <c r="AX956" s="99"/>
      <c r="AY956" s="99"/>
      <c r="AZ956" s="305"/>
      <c r="BA956" s="28">
        <f t="shared" si="669"/>
        <v>0</v>
      </c>
      <c r="BB956" s="28">
        <f t="shared" si="673"/>
        <v>0</v>
      </c>
      <c r="BC956" s="28">
        <f t="shared" si="674"/>
        <v>0</v>
      </c>
      <c r="BD956" s="28">
        <f t="shared" si="670"/>
        <v>0</v>
      </c>
      <c r="BE956" s="28">
        <f t="shared" si="675"/>
        <v>0</v>
      </c>
      <c r="BF956" s="28">
        <f t="shared" si="662"/>
        <v>0</v>
      </c>
      <c r="BG956" s="28">
        <f t="shared" si="663"/>
        <v>0</v>
      </c>
      <c r="BI956" s="66">
        <f t="shared" si="676"/>
        <v>0</v>
      </c>
      <c r="BJ956" s="66">
        <f t="shared" si="671"/>
        <v>0</v>
      </c>
      <c r="BK956" s="66">
        <f t="shared" si="677"/>
        <v>0</v>
      </c>
    </row>
    <row r="957" spans="1:63" hidden="1">
      <c r="A957" s="95"/>
      <c r="B957" s="1239"/>
      <c r="C957" s="1240"/>
      <c r="D957" s="1252" t="s">
        <v>908</v>
      </c>
      <c r="E957" s="1252"/>
      <c r="F957" s="1252"/>
      <c r="G957" s="1252"/>
      <c r="H957" s="1252"/>
      <c r="I957" s="1252"/>
      <c r="J957" s="1252"/>
      <c r="K957" s="1252"/>
      <c r="L957" s="1252"/>
      <c r="M957" s="1252"/>
      <c r="N957" s="1252"/>
      <c r="O957" s="1252"/>
      <c r="P957" s="1242"/>
      <c r="Q957" s="1242"/>
      <c r="R957" s="1243"/>
      <c r="S957" s="1242" t="s">
        <v>0</v>
      </c>
      <c r="T957" s="1242"/>
      <c r="U957" s="1244"/>
      <c r="V957" s="1245"/>
      <c r="W957" s="1245"/>
      <c r="X957" s="1245">
        <v>75</v>
      </c>
      <c r="Y957" s="1245"/>
      <c r="Z957" s="1245"/>
      <c r="AA957" s="1246"/>
      <c r="AB957" s="1247"/>
      <c r="AC957" s="1244"/>
      <c r="AD957" s="1248">
        <f t="shared" si="664"/>
        <v>0</v>
      </c>
      <c r="AE957" s="1248"/>
      <c r="AF957" s="1248"/>
      <c r="AG957" s="1248">
        <f t="shared" si="672"/>
        <v>0</v>
      </c>
      <c r="AH957" s="1248"/>
      <c r="AI957" s="1248"/>
      <c r="AJ957" s="1248">
        <f t="shared" si="665"/>
        <v>0</v>
      </c>
      <c r="AK957" s="1248"/>
      <c r="AL957" s="1248"/>
      <c r="AM957" s="1249">
        <f t="shared" si="666"/>
        <v>0</v>
      </c>
      <c r="AN957" s="1249"/>
      <c r="AO957" s="1249"/>
      <c r="AP957" s="1249"/>
      <c r="AQ957" s="1250">
        <f t="shared" si="667"/>
        <v>0</v>
      </c>
      <c r="AR957" s="1250"/>
      <c r="AS957" s="1250"/>
      <c r="AT957" s="1250">
        <f t="shared" si="668"/>
        <v>0</v>
      </c>
      <c r="AV957" s="74" t="str">
        <f t="shared" si="661"/>
        <v>APPLIANCES</v>
      </c>
      <c r="AW957" s="307" t="s">
        <v>36</v>
      </c>
      <c r="AX957" s="99"/>
      <c r="AY957" s="99"/>
      <c r="AZ957" s="305"/>
      <c r="BA957" s="28">
        <f t="shared" si="669"/>
        <v>0</v>
      </c>
      <c r="BB957" s="28">
        <f t="shared" si="673"/>
        <v>0</v>
      </c>
      <c r="BC957" s="28">
        <f t="shared" si="674"/>
        <v>0</v>
      </c>
      <c r="BD957" s="28">
        <f t="shared" si="670"/>
        <v>0</v>
      </c>
      <c r="BE957" s="28">
        <f t="shared" si="675"/>
        <v>0</v>
      </c>
      <c r="BF957" s="28">
        <f t="shared" si="662"/>
        <v>0</v>
      </c>
      <c r="BG957" s="28">
        <f t="shared" si="663"/>
        <v>0</v>
      </c>
      <c r="BI957" s="66">
        <f t="shared" si="676"/>
        <v>0</v>
      </c>
      <c r="BJ957" s="66">
        <f t="shared" si="671"/>
        <v>0</v>
      </c>
      <c r="BK957" s="66">
        <f t="shared" si="677"/>
        <v>0</v>
      </c>
    </row>
    <row r="958" spans="1:63" hidden="1">
      <c r="A958" s="95"/>
      <c r="B958" s="1239"/>
      <c r="C958" s="1240"/>
      <c r="D958" s="1252"/>
      <c r="E958" s="1252"/>
      <c r="F958" s="1252"/>
      <c r="G958" s="1252"/>
      <c r="H958" s="1252"/>
      <c r="I958" s="1252"/>
      <c r="J958" s="1252"/>
      <c r="K958" s="1252"/>
      <c r="L958" s="1252"/>
      <c r="M958" s="1252"/>
      <c r="N958" s="1252"/>
      <c r="O958" s="1252"/>
      <c r="P958" s="1242"/>
      <c r="Q958" s="1242"/>
      <c r="R958" s="1243"/>
      <c r="S958" s="1242"/>
      <c r="T958" s="1242"/>
      <c r="U958" s="1244"/>
      <c r="V958" s="1245"/>
      <c r="W958" s="1245"/>
      <c r="X958" s="1245"/>
      <c r="Y958" s="1245"/>
      <c r="Z958" s="1245"/>
      <c r="AA958" s="1246"/>
      <c r="AB958" s="1247"/>
      <c r="AC958" s="1244"/>
      <c r="AD958" s="1248">
        <f t="shared" si="664"/>
        <v>0</v>
      </c>
      <c r="AE958" s="1248"/>
      <c r="AF958" s="1248"/>
      <c r="AG958" s="1248">
        <f t="shared" si="672"/>
        <v>0</v>
      </c>
      <c r="AH958" s="1248"/>
      <c r="AI958" s="1248"/>
      <c r="AJ958" s="1248">
        <f t="shared" si="665"/>
        <v>0</v>
      </c>
      <c r="AK958" s="1248"/>
      <c r="AL958" s="1248"/>
      <c r="AM958" s="1249">
        <f t="shared" si="666"/>
        <v>0</v>
      </c>
      <c r="AN958" s="1249"/>
      <c r="AO958" s="1249"/>
      <c r="AP958" s="1249"/>
      <c r="AQ958" s="1250">
        <f t="shared" si="667"/>
        <v>0</v>
      </c>
      <c r="AR958" s="1250"/>
      <c r="AS958" s="1250"/>
      <c r="AT958" s="1250">
        <f t="shared" si="668"/>
        <v>0</v>
      </c>
      <c r="AV958" s="74" t="str">
        <f t="shared" si="661"/>
        <v>APPLIANCES</v>
      </c>
      <c r="AW958" s="307" t="s">
        <v>36</v>
      </c>
      <c r="AX958" s="99"/>
      <c r="AY958" s="99"/>
      <c r="AZ958" s="305"/>
      <c r="BA958" s="28">
        <f t="shared" si="669"/>
        <v>0</v>
      </c>
      <c r="BB958" s="28">
        <f t="shared" si="673"/>
        <v>0</v>
      </c>
      <c r="BC958" s="28">
        <f t="shared" si="674"/>
        <v>0</v>
      </c>
      <c r="BD958" s="28">
        <f t="shared" si="670"/>
        <v>0</v>
      </c>
      <c r="BE958" s="28">
        <f t="shared" si="675"/>
        <v>0</v>
      </c>
      <c r="BF958" s="28">
        <f t="shared" si="662"/>
        <v>0</v>
      </c>
      <c r="BG958" s="28">
        <f t="shared" si="663"/>
        <v>0</v>
      </c>
      <c r="BI958" s="66">
        <f t="shared" si="676"/>
        <v>0</v>
      </c>
      <c r="BJ958" s="66">
        <f t="shared" si="671"/>
        <v>0</v>
      </c>
      <c r="BK958" s="66">
        <f t="shared" si="677"/>
        <v>0</v>
      </c>
    </row>
    <row r="959" spans="1:63" hidden="1">
      <c r="A959" s="95"/>
      <c r="B959" s="1251"/>
      <c r="C959" s="1251"/>
      <c r="D959" s="1252"/>
      <c r="E959" s="1252"/>
      <c r="F959" s="1252"/>
      <c r="G959" s="1252"/>
      <c r="H959" s="1252"/>
      <c r="I959" s="1252"/>
      <c r="J959" s="1252"/>
      <c r="K959" s="1252"/>
      <c r="L959" s="1252"/>
      <c r="M959" s="1252"/>
      <c r="N959" s="1252"/>
      <c r="O959" s="1252"/>
      <c r="P959" s="1242"/>
      <c r="Q959" s="1242"/>
      <c r="R959" s="1243"/>
      <c r="S959" s="1242"/>
      <c r="T959" s="1242"/>
      <c r="U959" s="1244"/>
      <c r="V959" s="1245"/>
      <c r="W959" s="1245"/>
      <c r="X959" s="1245"/>
      <c r="Y959" s="1245"/>
      <c r="Z959" s="1245"/>
      <c r="AA959" s="1246"/>
      <c r="AB959" s="1247"/>
      <c r="AC959" s="1244"/>
      <c r="AD959" s="1248">
        <f t="shared" si="664"/>
        <v>0</v>
      </c>
      <c r="AE959" s="1248"/>
      <c r="AF959" s="1248"/>
      <c r="AG959" s="1248">
        <f t="shared" si="672"/>
        <v>0</v>
      </c>
      <c r="AH959" s="1248"/>
      <c r="AI959" s="1248"/>
      <c r="AJ959" s="1248">
        <f t="shared" si="665"/>
        <v>0</v>
      </c>
      <c r="AK959" s="1248"/>
      <c r="AL959" s="1248"/>
      <c r="AM959" s="1249">
        <f t="shared" si="666"/>
        <v>0</v>
      </c>
      <c r="AN959" s="1249"/>
      <c r="AO959" s="1249"/>
      <c r="AP959" s="1249"/>
      <c r="AQ959" s="1250">
        <f t="shared" si="667"/>
        <v>0</v>
      </c>
      <c r="AR959" s="1250"/>
      <c r="AS959" s="1250"/>
      <c r="AT959" s="1250">
        <f t="shared" si="668"/>
        <v>0</v>
      </c>
      <c r="AV959" s="74" t="str">
        <f t="shared" si="661"/>
        <v>APPLIANCES</v>
      </c>
      <c r="AW959" s="307" t="s">
        <v>36</v>
      </c>
      <c r="AX959" s="99"/>
      <c r="AY959" s="99"/>
      <c r="AZ959" s="305"/>
      <c r="BA959" s="28">
        <f t="shared" si="669"/>
        <v>0</v>
      </c>
      <c r="BB959" s="28">
        <f t="shared" si="673"/>
        <v>0</v>
      </c>
      <c r="BC959" s="28">
        <f t="shared" si="674"/>
        <v>0</v>
      </c>
      <c r="BD959" s="28">
        <f t="shared" si="670"/>
        <v>0</v>
      </c>
      <c r="BE959" s="28">
        <f t="shared" si="675"/>
        <v>0</v>
      </c>
      <c r="BF959" s="28">
        <f t="shared" si="662"/>
        <v>0</v>
      </c>
      <c r="BG959" s="28">
        <f t="shared" si="663"/>
        <v>0</v>
      </c>
      <c r="BI959" s="66">
        <f t="shared" si="676"/>
        <v>0</v>
      </c>
      <c r="BJ959" s="66">
        <f t="shared" si="671"/>
        <v>0</v>
      </c>
      <c r="BK959" s="66">
        <f t="shared" si="677"/>
        <v>0</v>
      </c>
    </row>
    <row r="960" spans="1:63" hidden="1">
      <c r="A960" s="95"/>
      <c r="B960" s="1251"/>
      <c r="C960" s="1251"/>
      <c r="D960" s="1255" t="s">
        <v>905</v>
      </c>
      <c r="E960" s="1255"/>
      <c r="F960" s="1255"/>
      <c r="G960" s="1255"/>
      <c r="H960" s="1255"/>
      <c r="I960" s="1255"/>
      <c r="J960" s="1255"/>
      <c r="K960" s="1255"/>
      <c r="L960" s="1255"/>
      <c r="M960" s="1255"/>
      <c r="N960" s="1255"/>
      <c r="O960" s="1255"/>
      <c r="P960" s="1242"/>
      <c r="Q960" s="1242"/>
      <c r="R960" s="1243"/>
      <c r="S960" s="1242"/>
      <c r="T960" s="1242"/>
      <c r="U960" s="1244"/>
      <c r="V960" s="1245"/>
      <c r="W960" s="1245"/>
      <c r="X960" s="1245"/>
      <c r="Y960" s="1245"/>
      <c r="Z960" s="1245"/>
      <c r="AA960" s="1246"/>
      <c r="AB960" s="1247"/>
      <c r="AC960" s="1244"/>
      <c r="AD960" s="1248">
        <f t="shared" si="664"/>
        <v>0</v>
      </c>
      <c r="AE960" s="1248"/>
      <c r="AF960" s="1248"/>
      <c r="AG960" s="1248">
        <f t="shared" si="672"/>
        <v>0</v>
      </c>
      <c r="AH960" s="1248"/>
      <c r="AI960" s="1248"/>
      <c r="AJ960" s="1248">
        <f t="shared" si="665"/>
        <v>0</v>
      </c>
      <c r="AK960" s="1248"/>
      <c r="AL960" s="1248"/>
      <c r="AM960" s="1249">
        <f t="shared" si="666"/>
        <v>0</v>
      </c>
      <c r="AN960" s="1249"/>
      <c r="AO960" s="1249"/>
      <c r="AP960" s="1249"/>
      <c r="AQ960" s="1250">
        <f t="shared" si="667"/>
        <v>0</v>
      </c>
      <c r="AR960" s="1250"/>
      <c r="AS960" s="1250"/>
      <c r="AT960" s="1250">
        <f t="shared" si="668"/>
        <v>0</v>
      </c>
      <c r="AV960" s="74" t="str">
        <f t="shared" si="661"/>
        <v>APPLIANCES</v>
      </c>
      <c r="AW960" s="307" t="s">
        <v>36</v>
      </c>
      <c r="AX960" s="99"/>
      <c r="AY960" s="99"/>
      <c r="AZ960" s="305"/>
      <c r="BA960" s="28">
        <f t="shared" si="669"/>
        <v>0</v>
      </c>
      <c r="BB960" s="28">
        <f t="shared" si="673"/>
        <v>0</v>
      </c>
      <c r="BC960" s="28">
        <f t="shared" si="674"/>
        <v>0</v>
      </c>
      <c r="BD960" s="28">
        <f t="shared" si="670"/>
        <v>0</v>
      </c>
      <c r="BE960" s="28">
        <f t="shared" si="675"/>
        <v>0</v>
      </c>
      <c r="BF960" s="28">
        <f t="shared" si="662"/>
        <v>0</v>
      </c>
      <c r="BG960" s="28">
        <f t="shared" si="663"/>
        <v>0</v>
      </c>
      <c r="BI960" s="66">
        <f t="shared" si="676"/>
        <v>0</v>
      </c>
      <c r="BJ960" s="66">
        <f t="shared" si="671"/>
        <v>0</v>
      </c>
      <c r="BK960" s="66">
        <f t="shared" si="677"/>
        <v>0</v>
      </c>
    </row>
    <row r="961" spans="1:63" hidden="1">
      <c r="A961" s="95"/>
      <c r="B961" s="1239"/>
      <c r="C961" s="1240"/>
      <c r="D961" s="1236" t="s">
        <v>540</v>
      </c>
      <c r="E961" s="1237"/>
      <c r="F961" s="1237"/>
      <c r="G961" s="1237"/>
      <c r="H961" s="1237"/>
      <c r="I961" s="1237"/>
      <c r="J961" s="1237"/>
      <c r="K961" s="1237"/>
      <c r="L961" s="1237"/>
      <c r="M961" s="1237"/>
      <c r="N961" s="1237"/>
      <c r="O961" s="1238"/>
      <c r="P961" s="1242"/>
      <c r="Q961" s="1242"/>
      <c r="R961" s="1243"/>
      <c r="S961" s="1242" t="s">
        <v>0</v>
      </c>
      <c r="T961" s="1242"/>
      <c r="U961" s="1244"/>
      <c r="V961" s="1245"/>
      <c r="W961" s="1245"/>
      <c r="X961" s="1245">
        <v>1150</v>
      </c>
      <c r="Y961" s="1245"/>
      <c r="Z961" s="1245"/>
      <c r="AA961" s="1246"/>
      <c r="AB961" s="1247"/>
      <c r="AC961" s="1244"/>
      <c r="AD961" s="1248">
        <f t="shared" si="664"/>
        <v>0</v>
      </c>
      <c r="AE961" s="1248"/>
      <c r="AF961" s="1248"/>
      <c r="AG961" s="1248">
        <f t="shared" si="672"/>
        <v>0</v>
      </c>
      <c r="AH961" s="1248"/>
      <c r="AI961" s="1248"/>
      <c r="AJ961" s="1248">
        <f t="shared" si="665"/>
        <v>0</v>
      </c>
      <c r="AK961" s="1248"/>
      <c r="AL961" s="1248"/>
      <c r="AM961" s="1249">
        <f t="shared" si="666"/>
        <v>0</v>
      </c>
      <c r="AN961" s="1249"/>
      <c r="AO961" s="1249"/>
      <c r="AP961" s="1249"/>
      <c r="AQ961" s="1250">
        <f t="shared" si="667"/>
        <v>0</v>
      </c>
      <c r="AR961" s="1250"/>
      <c r="AS961" s="1250"/>
      <c r="AT961" s="1250">
        <f t="shared" si="668"/>
        <v>0</v>
      </c>
      <c r="AV961" s="74" t="str">
        <f t="shared" si="661"/>
        <v>APPLIANCES</v>
      </c>
      <c r="AW961" s="307"/>
      <c r="AX961" s="99"/>
      <c r="AY961" s="99"/>
      <c r="AZ961" s="305"/>
      <c r="BA961" s="28">
        <f t="shared" si="669"/>
        <v>0</v>
      </c>
      <c r="BB961" s="28">
        <f t="shared" si="673"/>
        <v>0</v>
      </c>
      <c r="BC961" s="28">
        <f t="shared" si="674"/>
        <v>0</v>
      </c>
      <c r="BD961" s="28">
        <f t="shared" si="670"/>
        <v>0</v>
      </c>
      <c r="BE961" s="28">
        <f>SUM(BA961:BC961)</f>
        <v>0</v>
      </c>
      <c r="BF961" s="28">
        <f t="shared" si="662"/>
        <v>0</v>
      </c>
      <c r="BG961" s="28">
        <f t="shared" si="663"/>
        <v>0</v>
      </c>
      <c r="BI961" s="66">
        <f t="shared" si="676"/>
        <v>0</v>
      </c>
      <c r="BJ961" s="66">
        <f t="shared" si="671"/>
        <v>0</v>
      </c>
      <c r="BK961" s="66">
        <f t="shared" si="677"/>
        <v>0</v>
      </c>
    </row>
    <row r="962" spans="1:63" hidden="1">
      <c r="A962" s="95"/>
      <c r="B962" s="1239"/>
      <c r="C962" s="1240"/>
      <c r="D962" s="1236" t="s">
        <v>538</v>
      </c>
      <c r="E962" s="1237"/>
      <c r="F962" s="1237"/>
      <c r="G962" s="1237"/>
      <c r="H962" s="1237"/>
      <c r="I962" s="1237"/>
      <c r="J962" s="1237"/>
      <c r="K962" s="1237"/>
      <c r="L962" s="1237"/>
      <c r="M962" s="1237"/>
      <c r="N962" s="1237"/>
      <c r="O962" s="1238"/>
      <c r="P962" s="1242"/>
      <c r="Q962" s="1242"/>
      <c r="R962" s="1243"/>
      <c r="S962" s="1242" t="s">
        <v>0</v>
      </c>
      <c r="T962" s="1242"/>
      <c r="U962" s="1244"/>
      <c r="V962" s="1245"/>
      <c r="W962" s="1245"/>
      <c r="X962" s="1245">
        <v>750</v>
      </c>
      <c r="Y962" s="1245"/>
      <c r="Z962" s="1245"/>
      <c r="AA962" s="1246"/>
      <c r="AB962" s="1247"/>
      <c r="AC962" s="1244"/>
      <c r="AD962" s="1248">
        <f t="shared" si="664"/>
        <v>0</v>
      </c>
      <c r="AE962" s="1248"/>
      <c r="AF962" s="1248"/>
      <c r="AG962" s="1248">
        <f t="shared" si="672"/>
        <v>0</v>
      </c>
      <c r="AH962" s="1248"/>
      <c r="AI962" s="1248"/>
      <c r="AJ962" s="1248">
        <f t="shared" si="665"/>
        <v>0</v>
      </c>
      <c r="AK962" s="1248"/>
      <c r="AL962" s="1248"/>
      <c r="AM962" s="1249">
        <f t="shared" si="666"/>
        <v>0</v>
      </c>
      <c r="AN962" s="1249"/>
      <c r="AO962" s="1249"/>
      <c r="AP962" s="1249"/>
      <c r="AQ962" s="1250">
        <f t="shared" si="667"/>
        <v>0</v>
      </c>
      <c r="AR962" s="1250"/>
      <c r="AS962" s="1250"/>
      <c r="AT962" s="1250">
        <f t="shared" si="668"/>
        <v>0</v>
      </c>
      <c r="AV962" s="74" t="str">
        <f t="shared" si="661"/>
        <v>APPLIANCES</v>
      </c>
      <c r="AW962" s="307"/>
      <c r="AX962" s="99"/>
      <c r="AY962" s="99"/>
      <c r="AZ962" s="305"/>
      <c r="BA962" s="28">
        <f t="shared" si="669"/>
        <v>0</v>
      </c>
      <c r="BB962" s="28">
        <f t="shared" si="673"/>
        <v>0</v>
      </c>
      <c r="BC962" s="28">
        <f t="shared" si="674"/>
        <v>0</v>
      </c>
      <c r="BD962" s="28">
        <f t="shared" si="670"/>
        <v>0</v>
      </c>
      <c r="BE962" s="28">
        <f>SUM(BA962:BC962)</f>
        <v>0</v>
      </c>
      <c r="BF962" s="28">
        <f t="shared" si="662"/>
        <v>0</v>
      </c>
      <c r="BG962" s="28">
        <f t="shared" si="663"/>
        <v>0</v>
      </c>
      <c r="BI962" s="66">
        <f t="shared" si="676"/>
        <v>0</v>
      </c>
      <c r="BJ962" s="66">
        <f t="shared" si="671"/>
        <v>0</v>
      </c>
      <c r="BK962" s="66">
        <f t="shared" si="677"/>
        <v>0</v>
      </c>
    </row>
    <row r="963" spans="1:63" hidden="1">
      <c r="A963" s="95"/>
      <c r="B963" s="1239"/>
      <c r="C963" s="1240"/>
      <c r="D963" s="1236" t="s">
        <v>906</v>
      </c>
      <c r="E963" s="1237"/>
      <c r="F963" s="1237"/>
      <c r="G963" s="1237"/>
      <c r="H963" s="1237"/>
      <c r="I963" s="1237"/>
      <c r="J963" s="1237"/>
      <c r="K963" s="1237"/>
      <c r="L963" s="1237"/>
      <c r="M963" s="1237"/>
      <c r="N963" s="1237"/>
      <c r="O963" s="1238"/>
      <c r="P963" s="1242"/>
      <c r="Q963" s="1242"/>
      <c r="R963" s="1243"/>
      <c r="S963" s="1242" t="s">
        <v>0</v>
      </c>
      <c r="T963" s="1242"/>
      <c r="U963" s="1244"/>
      <c r="V963" s="1245"/>
      <c r="W963" s="1245"/>
      <c r="X963" s="1245">
        <v>350</v>
      </c>
      <c r="Y963" s="1245"/>
      <c r="Z963" s="1245"/>
      <c r="AA963" s="1246"/>
      <c r="AB963" s="1247"/>
      <c r="AC963" s="1244"/>
      <c r="AD963" s="1248">
        <f t="shared" ref="AD963:AD982" si="678">((P963*U963)-AM963)</f>
        <v>0</v>
      </c>
      <c r="AE963" s="1248"/>
      <c r="AF963" s="1248"/>
      <c r="AG963" s="1248">
        <f t="shared" si="672"/>
        <v>0</v>
      </c>
      <c r="AH963" s="1248"/>
      <c r="AI963" s="1248"/>
      <c r="AJ963" s="1248">
        <f t="shared" ref="AJ963:AJ982" si="679">P963*AA963</f>
        <v>0</v>
      </c>
      <c r="AK963" s="1248"/>
      <c r="AL963" s="1248"/>
      <c r="AM963" s="1249">
        <f t="shared" si="666"/>
        <v>0</v>
      </c>
      <c r="AN963" s="1249"/>
      <c r="AO963" s="1249"/>
      <c r="AP963" s="1249"/>
      <c r="AQ963" s="1250">
        <f t="shared" ref="AQ963:AQ982" si="680">SUM(AD963:AL963)</f>
        <v>0</v>
      </c>
      <c r="AR963" s="1250"/>
      <c r="AS963" s="1250"/>
      <c r="AT963" s="1250">
        <f t="shared" ref="AT963:AT982" si="681">SUM(AD963:AL963)</f>
        <v>0</v>
      </c>
      <c r="AV963" s="74" t="str">
        <f t="shared" si="661"/>
        <v>APPLIANCES</v>
      </c>
      <c r="AW963" s="307"/>
      <c r="AX963" s="99"/>
      <c r="AY963" s="99"/>
      <c r="AZ963" s="305"/>
      <c r="BA963" s="28">
        <f t="shared" ref="BA963:BA982" si="682">AD963</f>
        <v>0</v>
      </c>
      <c r="BB963" s="28">
        <f>AG963</f>
        <v>0</v>
      </c>
      <c r="BC963" s="28">
        <f>AJ963</f>
        <v>0</v>
      </c>
      <c r="BD963" s="28">
        <f t="shared" ref="BD963:BD982" si="683">IF(B963="x",1,0)</f>
        <v>0</v>
      </c>
      <c r="BE963" s="28">
        <f>SUM(BA963:BC963)</f>
        <v>0</v>
      </c>
      <c r="BF963" s="28">
        <f t="shared" ref="BF963:BF982" si="684">AQ963</f>
        <v>0</v>
      </c>
      <c r="BG963" s="28">
        <f t="shared" ref="BG963:BG982" si="685">AM963</f>
        <v>0</v>
      </c>
      <c r="BI963" s="66">
        <f>AD963</f>
        <v>0</v>
      </c>
      <c r="BJ963" s="66">
        <f t="shared" ref="BJ963:BJ982" si="686">AM963</f>
        <v>0</v>
      </c>
      <c r="BK963" s="66">
        <f>BJ963+BI963</f>
        <v>0</v>
      </c>
    </row>
    <row r="964" spans="1:63" hidden="1">
      <c r="A964" s="95"/>
      <c r="B964" s="1239"/>
      <c r="C964" s="1240"/>
      <c r="D964" s="1252" t="s">
        <v>542</v>
      </c>
      <c r="E964" s="1252"/>
      <c r="F964" s="1252"/>
      <c r="G964" s="1252"/>
      <c r="H964" s="1252"/>
      <c r="I964" s="1252"/>
      <c r="J964" s="1252"/>
      <c r="K964" s="1252"/>
      <c r="L964" s="1252"/>
      <c r="M964" s="1252"/>
      <c r="N964" s="1252"/>
      <c r="O964" s="1252"/>
      <c r="P964" s="1242"/>
      <c r="Q964" s="1242"/>
      <c r="R964" s="1243"/>
      <c r="S964" s="1242" t="s">
        <v>0</v>
      </c>
      <c r="T964" s="1242"/>
      <c r="U964" s="1244"/>
      <c r="V964" s="1245"/>
      <c r="W964" s="1245"/>
      <c r="X964" s="1245">
        <v>500</v>
      </c>
      <c r="Y964" s="1245"/>
      <c r="Z964" s="1245"/>
      <c r="AA964" s="1246"/>
      <c r="AB964" s="1247"/>
      <c r="AC964" s="1244"/>
      <c r="AD964" s="1248">
        <f t="shared" si="678"/>
        <v>0</v>
      </c>
      <c r="AE964" s="1248"/>
      <c r="AF964" s="1248"/>
      <c r="AG964" s="1248">
        <f t="shared" si="672"/>
        <v>0</v>
      </c>
      <c r="AH964" s="1248"/>
      <c r="AI964" s="1248"/>
      <c r="AJ964" s="1248">
        <f t="shared" si="679"/>
        <v>0</v>
      </c>
      <c r="AK964" s="1248"/>
      <c r="AL964" s="1248"/>
      <c r="AM964" s="1249">
        <f t="shared" si="666"/>
        <v>0</v>
      </c>
      <c r="AN964" s="1249"/>
      <c r="AO964" s="1249"/>
      <c r="AP964" s="1249"/>
      <c r="AQ964" s="1250">
        <f t="shared" si="680"/>
        <v>0</v>
      </c>
      <c r="AR964" s="1250"/>
      <c r="AS964" s="1250"/>
      <c r="AT964" s="1250">
        <f t="shared" si="681"/>
        <v>0</v>
      </c>
      <c r="AV964" s="74" t="str">
        <f t="shared" si="661"/>
        <v>APPLIANCES</v>
      </c>
      <c r="AW964" s="307"/>
      <c r="AX964" s="99"/>
      <c r="AY964" s="99"/>
      <c r="AZ964" s="305"/>
      <c r="BA964" s="28">
        <f t="shared" si="682"/>
        <v>0</v>
      </c>
      <c r="BB964" s="28">
        <f t="shared" ref="BB964:BB982" si="687">AG964</f>
        <v>0</v>
      </c>
      <c r="BC964" s="28">
        <f t="shared" ref="BC964:BC982" si="688">AJ964</f>
        <v>0</v>
      </c>
      <c r="BD964" s="28">
        <f t="shared" si="683"/>
        <v>0</v>
      </c>
      <c r="BE964" s="28">
        <f t="shared" ref="BE964:BE980" si="689">SUM(BA964:BC964)</f>
        <v>0</v>
      </c>
      <c r="BF964" s="28">
        <f t="shared" si="684"/>
        <v>0</v>
      </c>
      <c r="BG964" s="28">
        <f t="shared" si="685"/>
        <v>0</v>
      </c>
      <c r="BI964" s="66">
        <f t="shared" ref="BI964:BI982" si="690">AD964</f>
        <v>0</v>
      </c>
      <c r="BJ964" s="66">
        <f t="shared" si="686"/>
        <v>0</v>
      </c>
      <c r="BK964" s="66">
        <f t="shared" ref="BK964:BK982" si="691">BJ964+BI964</f>
        <v>0</v>
      </c>
    </row>
    <row r="965" spans="1:63" hidden="1">
      <c r="A965" s="95"/>
      <c r="B965" s="1251"/>
      <c r="C965" s="1251"/>
      <c r="D965" s="1252" t="s">
        <v>907</v>
      </c>
      <c r="E965" s="1252"/>
      <c r="F965" s="1252"/>
      <c r="G965" s="1252"/>
      <c r="H965" s="1252"/>
      <c r="I965" s="1252"/>
      <c r="J965" s="1252"/>
      <c r="K965" s="1252"/>
      <c r="L965" s="1252"/>
      <c r="M965" s="1252"/>
      <c r="N965" s="1252"/>
      <c r="O965" s="1252"/>
      <c r="P965" s="1242"/>
      <c r="Q965" s="1242"/>
      <c r="R965" s="1243"/>
      <c r="S965" s="1242" t="s">
        <v>0</v>
      </c>
      <c r="T965" s="1242"/>
      <c r="U965" s="1244"/>
      <c r="V965" s="1245"/>
      <c r="W965" s="1245"/>
      <c r="X965" s="1245">
        <v>175</v>
      </c>
      <c r="Y965" s="1245"/>
      <c r="Z965" s="1245"/>
      <c r="AA965" s="1246"/>
      <c r="AB965" s="1247"/>
      <c r="AC965" s="1244"/>
      <c r="AD965" s="1248">
        <f t="shared" si="678"/>
        <v>0</v>
      </c>
      <c r="AE965" s="1248"/>
      <c r="AF965" s="1248"/>
      <c r="AG965" s="1248">
        <f t="shared" si="672"/>
        <v>0</v>
      </c>
      <c r="AH965" s="1248"/>
      <c r="AI965" s="1248"/>
      <c r="AJ965" s="1248">
        <f t="shared" si="679"/>
        <v>0</v>
      </c>
      <c r="AK965" s="1248"/>
      <c r="AL965" s="1248"/>
      <c r="AM965" s="1249">
        <f t="shared" si="666"/>
        <v>0</v>
      </c>
      <c r="AN965" s="1249"/>
      <c r="AO965" s="1249"/>
      <c r="AP965" s="1249"/>
      <c r="AQ965" s="1250">
        <f t="shared" si="680"/>
        <v>0</v>
      </c>
      <c r="AR965" s="1250"/>
      <c r="AS965" s="1250"/>
      <c r="AT965" s="1250">
        <f t="shared" si="681"/>
        <v>0</v>
      </c>
      <c r="AV965" s="74" t="str">
        <f t="shared" si="661"/>
        <v>APPLIANCES</v>
      </c>
      <c r="AW965" s="307"/>
      <c r="AX965" s="99"/>
      <c r="AY965" s="99"/>
      <c r="AZ965" s="305"/>
      <c r="BA965" s="28">
        <f t="shared" si="682"/>
        <v>0</v>
      </c>
      <c r="BB965" s="28">
        <f t="shared" si="687"/>
        <v>0</v>
      </c>
      <c r="BC965" s="28">
        <f t="shared" si="688"/>
        <v>0</v>
      </c>
      <c r="BD965" s="28">
        <f t="shared" si="683"/>
        <v>0</v>
      </c>
      <c r="BE965" s="28">
        <f t="shared" si="689"/>
        <v>0</v>
      </c>
      <c r="BF965" s="28">
        <f t="shared" si="684"/>
        <v>0</v>
      </c>
      <c r="BG965" s="28">
        <f t="shared" si="685"/>
        <v>0</v>
      </c>
      <c r="BI965" s="66">
        <f t="shared" si="690"/>
        <v>0</v>
      </c>
      <c r="BJ965" s="66">
        <f t="shared" si="686"/>
        <v>0</v>
      </c>
      <c r="BK965" s="66">
        <f t="shared" si="691"/>
        <v>0</v>
      </c>
    </row>
    <row r="966" spans="1:63" hidden="1">
      <c r="A966" s="95"/>
      <c r="B966" s="1251"/>
      <c r="C966" s="1251"/>
      <c r="D966" s="1252" t="s">
        <v>908</v>
      </c>
      <c r="E966" s="1252"/>
      <c r="F966" s="1252"/>
      <c r="G966" s="1252"/>
      <c r="H966" s="1252"/>
      <c r="I966" s="1252"/>
      <c r="J966" s="1252"/>
      <c r="K966" s="1252"/>
      <c r="L966" s="1252"/>
      <c r="M966" s="1252"/>
      <c r="N966" s="1252"/>
      <c r="O966" s="1252"/>
      <c r="P966" s="1242"/>
      <c r="Q966" s="1242"/>
      <c r="R966" s="1243"/>
      <c r="S966" s="1242" t="s">
        <v>0</v>
      </c>
      <c r="T966" s="1242"/>
      <c r="U966" s="1244"/>
      <c r="V966" s="1245"/>
      <c r="W966" s="1245"/>
      <c r="X966" s="1245">
        <v>75</v>
      </c>
      <c r="Y966" s="1245"/>
      <c r="Z966" s="1245"/>
      <c r="AA966" s="1246"/>
      <c r="AB966" s="1247"/>
      <c r="AC966" s="1244"/>
      <c r="AD966" s="1248">
        <f t="shared" si="678"/>
        <v>0</v>
      </c>
      <c r="AE966" s="1248"/>
      <c r="AF966" s="1248"/>
      <c r="AG966" s="1248">
        <f t="shared" si="672"/>
        <v>0</v>
      </c>
      <c r="AH966" s="1248"/>
      <c r="AI966" s="1248"/>
      <c r="AJ966" s="1248">
        <f t="shared" si="679"/>
        <v>0</v>
      </c>
      <c r="AK966" s="1248"/>
      <c r="AL966" s="1248"/>
      <c r="AM966" s="1249">
        <f t="shared" si="666"/>
        <v>0</v>
      </c>
      <c r="AN966" s="1249"/>
      <c r="AO966" s="1249"/>
      <c r="AP966" s="1249"/>
      <c r="AQ966" s="1250">
        <f t="shared" si="680"/>
        <v>0</v>
      </c>
      <c r="AR966" s="1250"/>
      <c r="AS966" s="1250"/>
      <c r="AT966" s="1250">
        <f t="shared" si="681"/>
        <v>0</v>
      </c>
      <c r="AV966" s="74" t="str">
        <f t="shared" si="661"/>
        <v>APPLIANCES</v>
      </c>
      <c r="AW966" s="307"/>
      <c r="AX966" s="99"/>
      <c r="AY966" s="99"/>
      <c r="AZ966" s="305"/>
      <c r="BA966" s="28">
        <f t="shared" si="682"/>
        <v>0</v>
      </c>
      <c r="BB966" s="28">
        <f t="shared" si="687"/>
        <v>0</v>
      </c>
      <c r="BC966" s="28">
        <f t="shared" si="688"/>
        <v>0</v>
      </c>
      <c r="BD966" s="28">
        <f t="shared" si="683"/>
        <v>0</v>
      </c>
      <c r="BE966" s="28">
        <f t="shared" si="689"/>
        <v>0</v>
      </c>
      <c r="BF966" s="28">
        <f t="shared" si="684"/>
        <v>0</v>
      </c>
      <c r="BG966" s="28">
        <f t="shared" si="685"/>
        <v>0</v>
      </c>
      <c r="BI966" s="66">
        <f t="shared" si="690"/>
        <v>0</v>
      </c>
      <c r="BJ966" s="66">
        <f t="shared" si="686"/>
        <v>0</v>
      </c>
      <c r="BK966" s="66">
        <f t="shared" si="691"/>
        <v>0</v>
      </c>
    </row>
    <row r="967" spans="1:63" hidden="1">
      <c r="A967" s="95"/>
      <c r="B967" s="1239"/>
      <c r="C967" s="1240"/>
      <c r="D967" s="1252"/>
      <c r="E967" s="1252"/>
      <c r="F967" s="1252"/>
      <c r="G967" s="1252"/>
      <c r="H967" s="1252"/>
      <c r="I967" s="1252"/>
      <c r="J967" s="1252"/>
      <c r="K967" s="1252"/>
      <c r="L967" s="1252"/>
      <c r="M967" s="1252"/>
      <c r="N967" s="1252"/>
      <c r="O967" s="1252"/>
      <c r="P967" s="1242"/>
      <c r="Q967" s="1242"/>
      <c r="R967" s="1243"/>
      <c r="S967" s="1242"/>
      <c r="T967" s="1242"/>
      <c r="U967" s="1244"/>
      <c r="V967" s="1245"/>
      <c r="W967" s="1245"/>
      <c r="X967" s="1245"/>
      <c r="Y967" s="1245"/>
      <c r="Z967" s="1245"/>
      <c r="AA967" s="1246"/>
      <c r="AB967" s="1247"/>
      <c r="AC967" s="1244"/>
      <c r="AD967" s="1248">
        <f t="shared" si="678"/>
        <v>0</v>
      </c>
      <c r="AE967" s="1248"/>
      <c r="AF967" s="1248"/>
      <c r="AG967" s="1248">
        <f t="shared" si="672"/>
        <v>0</v>
      </c>
      <c r="AH967" s="1248"/>
      <c r="AI967" s="1248"/>
      <c r="AJ967" s="1248">
        <f t="shared" si="679"/>
        <v>0</v>
      </c>
      <c r="AK967" s="1248"/>
      <c r="AL967" s="1248"/>
      <c r="AM967" s="1249">
        <f t="shared" si="666"/>
        <v>0</v>
      </c>
      <c r="AN967" s="1249"/>
      <c r="AO967" s="1249"/>
      <c r="AP967" s="1249"/>
      <c r="AQ967" s="1250">
        <f t="shared" si="680"/>
        <v>0</v>
      </c>
      <c r="AR967" s="1250"/>
      <c r="AS967" s="1250"/>
      <c r="AT967" s="1250">
        <f t="shared" si="681"/>
        <v>0</v>
      </c>
      <c r="AV967" s="74" t="str">
        <f t="shared" si="661"/>
        <v>APPLIANCES</v>
      </c>
      <c r="AW967" s="307"/>
      <c r="AX967" s="99"/>
      <c r="AY967" s="99"/>
      <c r="AZ967" s="305"/>
      <c r="BA967" s="28">
        <f t="shared" si="682"/>
        <v>0</v>
      </c>
      <c r="BB967" s="28">
        <f t="shared" si="687"/>
        <v>0</v>
      </c>
      <c r="BC967" s="28">
        <f t="shared" si="688"/>
        <v>0</v>
      </c>
      <c r="BD967" s="28">
        <f t="shared" si="683"/>
        <v>0</v>
      </c>
      <c r="BE967" s="28">
        <f t="shared" si="689"/>
        <v>0</v>
      </c>
      <c r="BF967" s="28">
        <f t="shared" si="684"/>
        <v>0</v>
      </c>
      <c r="BG967" s="28">
        <f t="shared" si="685"/>
        <v>0</v>
      </c>
      <c r="BI967" s="66">
        <f t="shared" si="690"/>
        <v>0</v>
      </c>
      <c r="BJ967" s="66">
        <f t="shared" si="686"/>
        <v>0</v>
      </c>
      <c r="BK967" s="66">
        <f t="shared" si="691"/>
        <v>0</v>
      </c>
    </row>
    <row r="968" spans="1:63" hidden="1">
      <c r="A968" s="95"/>
      <c r="B968" s="1239"/>
      <c r="C968" s="1240"/>
      <c r="D968" s="1252"/>
      <c r="E968" s="1252"/>
      <c r="F968" s="1252"/>
      <c r="G968" s="1252"/>
      <c r="H968" s="1252"/>
      <c r="I968" s="1252"/>
      <c r="J968" s="1252"/>
      <c r="K968" s="1252"/>
      <c r="L968" s="1252"/>
      <c r="M968" s="1252"/>
      <c r="N968" s="1252"/>
      <c r="O968" s="1252"/>
      <c r="P968" s="1242"/>
      <c r="Q968" s="1242"/>
      <c r="R968" s="1243"/>
      <c r="S968" s="1242"/>
      <c r="T968" s="1242"/>
      <c r="U968" s="1244"/>
      <c r="V968" s="1245"/>
      <c r="W968" s="1245"/>
      <c r="X968" s="1245"/>
      <c r="Y968" s="1245"/>
      <c r="Z968" s="1245"/>
      <c r="AA968" s="1246"/>
      <c r="AB968" s="1247"/>
      <c r="AC968" s="1244"/>
      <c r="AD968" s="1248">
        <f t="shared" si="678"/>
        <v>0</v>
      </c>
      <c r="AE968" s="1248"/>
      <c r="AF968" s="1248"/>
      <c r="AG968" s="1248">
        <f t="shared" si="672"/>
        <v>0</v>
      </c>
      <c r="AH968" s="1248"/>
      <c r="AI968" s="1248"/>
      <c r="AJ968" s="1248">
        <f t="shared" si="679"/>
        <v>0</v>
      </c>
      <c r="AK968" s="1248"/>
      <c r="AL968" s="1248"/>
      <c r="AM968" s="1249">
        <f t="shared" si="666"/>
        <v>0</v>
      </c>
      <c r="AN968" s="1249"/>
      <c r="AO968" s="1249"/>
      <c r="AP968" s="1249"/>
      <c r="AQ968" s="1250">
        <f t="shared" si="680"/>
        <v>0</v>
      </c>
      <c r="AR968" s="1250"/>
      <c r="AS968" s="1250"/>
      <c r="AT968" s="1250">
        <f t="shared" si="681"/>
        <v>0</v>
      </c>
      <c r="AV968" s="74" t="str">
        <f t="shared" si="661"/>
        <v>APPLIANCES</v>
      </c>
      <c r="AW968" s="307"/>
      <c r="AX968" s="99"/>
      <c r="AY968" s="99"/>
      <c r="AZ968" s="305"/>
      <c r="BA968" s="28">
        <f t="shared" si="682"/>
        <v>0</v>
      </c>
      <c r="BB968" s="28">
        <f t="shared" si="687"/>
        <v>0</v>
      </c>
      <c r="BC968" s="28">
        <f t="shared" si="688"/>
        <v>0</v>
      </c>
      <c r="BD968" s="28">
        <f t="shared" si="683"/>
        <v>0</v>
      </c>
      <c r="BE968" s="28">
        <f t="shared" si="689"/>
        <v>0</v>
      </c>
      <c r="BF968" s="28">
        <f t="shared" si="684"/>
        <v>0</v>
      </c>
      <c r="BG968" s="28">
        <f t="shared" si="685"/>
        <v>0</v>
      </c>
      <c r="BI968" s="66">
        <f t="shared" si="690"/>
        <v>0</v>
      </c>
      <c r="BJ968" s="66">
        <f t="shared" si="686"/>
        <v>0</v>
      </c>
      <c r="BK968" s="66">
        <f t="shared" si="691"/>
        <v>0</v>
      </c>
    </row>
    <row r="969" spans="1:63" hidden="1">
      <c r="A969" s="95"/>
      <c r="B969" s="1239"/>
      <c r="C969" s="1240"/>
      <c r="D969" s="1255" t="s">
        <v>913</v>
      </c>
      <c r="E969" s="1255"/>
      <c r="F969" s="1255"/>
      <c r="G969" s="1255"/>
      <c r="H969" s="1255"/>
      <c r="I969" s="1255"/>
      <c r="J969" s="1255"/>
      <c r="K969" s="1255"/>
      <c r="L969" s="1255"/>
      <c r="M969" s="1255"/>
      <c r="N969" s="1255"/>
      <c r="O969" s="1255"/>
      <c r="P969" s="1242"/>
      <c r="Q969" s="1242"/>
      <c r="R969" s="1243"/>
      <c r="S969" s="1242"/>
      <c r="T969" s="1242"/>
      <c r="U969" s="1244"/>
      <c r="V969" s="1245"/>
      <c r="W969" s="1245"/>
      <c r="X969" s="1245"/>
      <c r="Y969" s="1245"/>
      <c r="Z969" s="1245"/>
      <c r="AA969" s="1246"/>
      <c r="AB969" s="1247"/>
      <c r="AC969" s="1244"/>
      <c r="AD969" s="1248">
        <f t="shared" si="678"/>
        <v>0</v>
      </c>
      <c r="AE969" s="1248"/>
      <c r="AF969" s="1248"/>
      <c r="AG969" s="1248">
        <f t="shared" si="672"/>
        <v>0</v>
      </c>
      <c r="AH969" s="1248"/>
      <c r="AI969" s="1248"/>
      <c r="AJ969" s="1248">
        <f t="shared" si="679"/>
        <v>0</v>
      </c>
      <c r="AK969" s="1248"/>
      <c r="AL969" s="1248"/>
      <c r="AM969" s="1249">
        <f t="shared" si="666"/>
        <v>0</v>
      </c>
      <c r="AN969" s="1249"/>
      <c r="AO969" s="1249"/>
      <c r="AP969" s="1249"/>
      <c r="AQ969" s="1250">
        <f t="shared" si="680"/>
        <v>0</v>
      </c>
      <c r="AR969" s="1250"/>
      <c r="AS969" s="1250"/>
      <c r="AT969" s="1250">
        <f t="shared" si="681"/>
        <v>0</v>
      </c>
      <c r="AV969" s="74" t="str">
        <f t="shared" si="661"/>
        <v>APPLIANCES</v>
      </c>
      <c r="AW969" s="307"/>
      <c r="AX969" s="99"/>
      <c r="AY969" s="99"/>
      <c r="AZ969" s="305"/>
      <c r="BA969" s="28">
        <f t="shared" si="682"/>
        <v>0</v>
      </c>
      <c r="BB969" s="28">
        <f t="shared" si="687"/>
        <v>0</v>
      </c>
      <c r="BC969" s="28">
        <f t="shared" si="688"/>
        <v>0</v>
      </c>
      <c r="BD969" s="28">
        <f t="shared" si="683"/>
        <v>0</v>
      </c>
      <c r="BE969" s="28">
        <f t="shared" si="689"/>
        <v>0</v>
      </c>
      <c r="BF969" s="28">
        <f t="shared" si="684"/>
        <v>0</v>
      </c>
      <c r="BG969" s="28">
        <f t="shared" si="685"/>
        <v>0</v>
      </c>
      <c r="BI969" s="66">
        <f t="shared" si="690"/>
        <v>0</v>
      </c>
      <c r="BJ969" s="66">
        <f t="shared" si="686"/>
        <v>0</v>
      </c>
      <c r="BK969" s="66">
        <f t="shared" si="691"/>
        <v>0</v>
      </c>
    </row>
    <row r="970" spans="1:63" hidden="1">
      <c r="A970" s="95"/>
      <c r="B970" s="1251"/>
      <c r="C970" s="1251"/>
      <c r="D970" s="1236" t="s">
        <v>914</v>
      </c>
      <c r="E970" s="1237"/>
      <c r="F970" s="1237"/>
      <c r="G970" s="1237"/>
      <c r="H970" s="1237"/>
      <c r="I970" s="1237"/>
      <c r="J970" s="1237"/>
      <c r="K970" s="1237"/>
      <c r="L970" s="1237"/>
      <c r="M970" s="1237"/>
      <c r="N970" s="1237"/>
      <c r="O970" s="1238"/>
      <c r="P970" s="1242"/>
      <c r="Q970" s="1242"/>
      <c r="R970" s="1243"/>
      <c r="S970" s="1242" t="s">
        <v>0</v>
      </c>
      <c r="T970" s="1242"/>
      <c r="U970" s="1244"/>
      <c r="V970" s="1245"/>
      <c r="W970" s="1245"/>
      <c r="X970" s="1245">
        <v>3000</v>
      </c>
      <c r="Y970" s="1245"/>
      <c r="Z970" s="1245"/>
      <c r="AA970" s="1246"/>
      <c r="AB970" s="1247"/>
      <c r="AC970" s="1244"/>
      <c r="AD970" s="1248">
        <f t="shared" si="678"/>
        <v>0</v>
      </c>
      <c r="AE970" s="1248"/>
      <c r="AF970" s="1248"/>
      <c r="AG970" s="1248">
        <f t="shared" si="672"/>
        <v>0</v>
      </c>
      <c r="AH970" s="1248"/>
      <c r="AI970" s="1248"/>
      <c r="AJ970" s="1248">
        <f t="shared" si="679"/>
        <v>0</v>
      </c>
      <c r="AK970" s="1248"/>
      <c r="AL970" s="1248"/>
      <c r="AM970" s="1249">
        <f t="shared" si="666"/>
        <v>0</v>
      </c>
      <c r="AN970" s="1249"/>
      <c r="AO970" s="1249"/>
      <c r="AP970" s="1249"/>
      <c r="AQ970" s="1250">
        <f t="shared" si="680"/>
        <v>0</v>
      </c>
      <c r="AR970" s="1250"/>
      <c r="AS970" s="1250"/>
      <c r="AT970" s="1250">
        <f t="shared" si="681"/>
        <v>0</v>
      </c>
      <c r="AV970" s="74" t="str">
        <f t="shared" si="661"/>
        <v>APPLIANCES</v>
      </c>
      <c r="AW970" s="307"/>
      <c r="AX970" s="99"/>
      <c r="AY970" s="99"/>
      <c r="AZ970" s="305"/>
      <c r="BA970" s="28">
        <f t="shared" si="682"/>
        <v>0</v>
      </c>
      <c r="BB970" s="28">
        <f t="shared" si="687"/>
        <v>0</v>
      </c>
      <c r="BC970" s="28">
        <f t="shared" si="688"/>
        <v>0</v>
      </c>
      <c r="BD970" s="28">
        <f t="shared" si="683"/>
        <v>0</v>
      </c>
      <c r="BE970" s="28">
        <f t="shared" si="689"/>
        <v>0</v>
      </c>
      <c r="BF970" s="28">
        <f t="shared" si="684"/>
        <v>0</v>
      </c>
      <c r="BG970" s="28">
        <f t="shared" si="685"/>
        <v>0</v>
      </c>
      <c r="BI970" s="66">
        <f t="shared" si="690"/>
        <v>0</v>
      </c>
      <c r="BJ970" s="66">
        <f t="shared" si="686"/>
        <v>0</v>
      </c>
      <c r="BK970" s="66">
        <f t="shared" si="691"/>
        <v>0</v>
      </c>
    </row>
    <row r="971" spans="1:63" hidden="1">
      <c r="A971" s="95"/>
      <c r="B971" s="1251"/>
      <c r="C971" s="1251"/>
      <c r="D971" s="1236" t="s">
        <v>915</v>
      </c>
      <c r="E971" s="1237"/>
      <c r="F971" s="1237"/>
      <c r="G971" s="1237"/>
      <c r="H971" s="1237"/>
      <c r="I971" s="1237"/>
      <c r="J971" s="1237"/>
      <c r="K971" s="1237"/>
      <c r="L971" s="1237"/>
      <c r="M971" s="1237"/>
      <c r="N971" s="1237"/>
      <c r="O971" s="1238"/>
      <c r="P971" s="1242"/>
      <c r="Q971" s="1242"/>
      <c r="R971" s="1243"/>
      <c r="S971" s="1242" t="s">
        <v>0</v>
      </c>
      <c r="T971" s="1242"/>
      <c r="U971" s="1244"/>
      <c r="V971" s="1245"/>
      <c r="W971" s="1245"/>
      <c r="X971" s="1245">
        <v>2000</v>
      </c>
      <c r="Y971" s="1245"/>
      <c r="Z971" s="1245"/>
      <c r="AA971" s="1246"/>
      <c r="AB971" s="1247"/>
      <c r="AC971" s="1244"/>
      <c r="AD971" s="1248">
        <f t="shared" si="678"/>
        <v>0</v>
      </c>
      <c r="AE971" s="1248"/>
      <c r="AF971" s="1248"/>
      <c r="AG971" s="1248">
        <f t="shared" si="672"/>
        <v>0</v>
      </c>
      <c r="AH971" s="1248"/>
      <c r="AI971" s="1248"/>
      <c r="AJ971" s="1248">
        <f t="shared" si="679"/>
        <v>0</v>
      </c>
      <c r="AK971" s="1248"/>
      <c r="AL971" s="1248"/>
      <c r="AM971" s="1249">
        <f t="shared" si="666"/>
        <v>0</v>
      </c>
      <c r="AN971" s="1249"/>
      <c r="AO971" s="1249"/>
      <c r="AP971" s="1249"/>
      <c r="AQ971" s="1250">
        <f t="shared" si="680"/>
        <v>0</v>
      </c>
      <c r="AR971" s="1250"/>
      <c r="AS971" s="1250"/>
      <c r="AT971" s="1250">
        <f t="shared" si="681"/>
        <v>0</v>
      </c>
      <c r="AV971" s="74" t="str">
        <f t="shared" si="661"/>
        <v>APPLIANCES</v>
      </c>
      <c r="AW971" s="307"/>
      <c r="AX971" s="99"/>
      <c r="AY971" s="99"/>
      <c r="AZ971" s="305"/>
      <c r="BA971" s="28">
        <f t="shared" si="682"/>
        <v>0</v>
      </c>
      <c r="BB971" s="28">
        <f t="shared" si="687"/>
        <v>0</v>
      </c>
      <c r="BC971" s="28">
        <f t="shared" si="688"/>
        <v>0</v>
      </c>
      <c r="BD971" s="28">
        <f t="shared" si="683"/>
        <v>0</v>
      </c>
      <c r="BE971" s="28">
        <f t="shared" si="689"/>
        <v>0</v>
      </c>
      <c r="BF971" s="28">
        <f t="shared" si="684"/>
        <v>0</v>
      </c>
      <c r="BG971" s="28">
        <f t="shared" si="685"/>
        <v>0</v>
      </c>
      <c r="BI971" s="66">
        <f t="shared" si="690"/>
        <v>0</v>
      </c>
      <c r="BJ971" s="66">
        <f t="shared" si="686"/>
        <v>0</v>
      </c>
      <c r="BK971" s="66">
        <f t="shared" si="691"/>
        <v>0</v>
      </c>
    </row>
    <row r="972" spans="1:63" hidden="1">
      <c r="A972" s="95"/>
      <c r="B972" s="1239"/>
      <c r="C972" s="1240"/>
      <c r="D972" s="1236" t="s">
        <v>916</v>
      </c>
      <c r="E972" s="1237"/>
      <c r="F972" s="1237"/>
      <c r="G972" s="1237"/>
      <c r="H972" s="1237"/>
      <c r="I972" s="1237"/>
      <c r="J972" s="1237"/>
      <c r="K972" s="1237"/>
      <c r="L972" s="1237"/>
      <c r="M972" s="1237"/>
      <c r="N972" s="1237"/>
      <c r="O972" s="1238"/>
      <c r="P972" s="1242"/>
      <c r="Q972" s="1242"/>
      <c r="R972" s="1243"/>
      <c r="S972" s="1242" t="s">
        <v>0</v>
      </c>
      <c r="T972" s="1242"/>
      <c r="U972" s="1244"/>
      <c r="V972" s="1245"/>
      <c r="W972" s="1245"/>
      <c r="X972" s="1245">
        <v>750</v>
      </c>
      <c r="Y972" s="1245"/>
      <c r="Z972" s="1245"/>
      <c r="AA972" s="1246"/>
      <c r="AB972" s="1247"/>
      <c r="AC972" s="1244"/>
      <c r="AD972" s="1248">
        <f t="shared" si="678"/>
        <v>0</v>
      </c>
      <c r="AE972" s="1248"/>
      <c r="AF972" s="1248"/>
      <c r="AG972" s="1248">
        <f t="shared" si="672"/>
        <v>0</v>
      </c>
      <c r="AH972" s="1248"/>
      <c r="AI972" s="1248"/>
      <c r="AJ972" s="1248">
        <f t="shared" si="679"/>
        <v>0</v>
      </c>
      <c r="AK972" s="1248"/>
      <c r="AL972" s="1248"/>
      <c r="AM972" s="1249">
        <f t="shared" si="666"/>
        <v>0</v>
      </c>
      <c r="AN972" s="1249"/>
      <c r="AO972" s="1249"/>
      <c r="AP972" s="1249"/>
      <c r="AQ972" s="1250">
        <f t="shared" si="680"/>
        <v>0</v>
      </c>
      <c r="AR972" s="1250"/>
      <c r="AS972" s="1250"/>
      <c r="AT972" s="1250">
        <f t="shared" si="681"/>
        <v>0</v>
      </c>
      <c r="AV972" s="74" t="str">
        <f t="shared" si="661"/>
        <v>APPLIANCES</v>
      </c>
      <c r="AW972" s="307"/>
      <c r="AX972" s="99"/>
      <c r="AY972" s="99"/>
      <c r="AZ972" s="305"/>
      <c r="BA972" s="28">
        <f t="shared" si="682"/>
        <v>0</v>
      </c>
      <c r="BB972" s="28">
        <f t="shared" si="687"/>
        <v>0</v>
      </c>
      <c r="BC972" s="28">
        <f t="shared" si="688"/>
        <v>0</v>
      </c>
      <c r="BD972" s="28">
        <f t="shared" si="683"/>
        <v>0</v>
      </c>
      <c r="BE972" s="28">
        <f t="shared" si="689"/>
        <v>0</v>
      </c>
      <c r="BF972" s="28">
        <f t="shared" si="684"/>
        <v>0</v>
      </c>
      <c r="BG972" s="28">
        <f t="shared" si="685"/>
        <v>0</v>
      </c>
      <c r="BI972" s="66">
        <f t="shared" si="690"/>
        <v>0</v>
      </c>
      <c r="BJ972" s="66">
        <f t="shared" si="686"/>
        <v>0</v>
      </c>
      <c r="BK972" s="66">
        <f t="shared" si="691"/>
        <v>0</v>
      </c>
    </row>
    <row r="973" spans="1:63" hidden="1">
      <c r="A973" s="95"/>
      <c r="B973" s="1239"/>
      <c r="C973" s="1240"/>
      <c r="D973" s="1252" t="s">
        <v>917</v>
      </c>
      <c r="E973" s="1252"/>
      <c r="F973" s="1252"/>
      <c r="G973" s="1252"/>
      <c r="H973" s="1252"/>
      <c r="I973" s="1252"/>
      <c r="J973" s="1252"/>
      <c r="K973" s="1252"/>
      <c r="L973" s="1252"/>
      <c r="M973" s="1252"/>
      <c r="N973" s="1252"/>
      <c r="O973" s="1252"/>
      <c r="P973" s="1242"/>
      <c r="Q973" s="1242"/>
      <c r="R973" s="1243"/>
      <c r="S973" s="1242" t="s">
        <v>0</v>
      </c>
      <c r="T973" s="1242"/>
      <c r="U973" s="1244"/>
      <c r="V973" s="1245"/>
      <c r="W973" s="1245"/>
      <c r="X973" s="1245">
        <v>1250</v>
      </c>
      <c r="Y973" s="1245"/>
      <c r="Z973" s="1245"/>
      <c r="AA973" s="1246"/>
      <c r="AB973" s="1247"/>
      <c r="AC973" s="1244"/>
      <c r="AD973" s="1248">
        <f t="shared" si="678"/>
        <v>0</v>
      </c>
      <c r="AE973" s="1248"/>
      <c r="AF973" s="1248"/>
      <c r="AG973" s="1248">
        <f t="shared" si="672"/>
        <v>0</v>
      </c>
      <c r="AH973" s="1248"/>
      <c r="AI973" s="1248"/>
      <c r="AJ973" s="1248">
        <f t="shared" si="679"/>
        <v>0</v>
      </c>
      <c r="AK973" s="1248"/>
      <c r="AL973" s="1248"/>
      <c r="AM973" s="1249">
        <f t="shared" si="666"/>
        <v>0</v>
      </c>
      <c r="AN973" s="1249"/>
      <c r="AO973" s="1249"/>
      <c r="AP973" s="1249"/>
      <c r="AQ973" s="1250">
        <f t="shared" si="680"/>
        <v>0</v>
      </c>
      <c r="AR973" s="1250"/>
      <c r="AS973" s="1250"/>
      <c r="AT973" s="1250">
        <f t="shared" si="681"/>
        <v>0</v>
      </c>
      <c r="AV973" s="74" t="str">
        <f t="shared" si="661"/>
        <v>APPLIANCES</v>
      </c>
      <c r="AW973" s="307"/>
      <c r="AX973" s="99"/>
      <c r="AY973" s="99"/>
      <c r="AZ973" s="305"/>
      <c r="BA973" s="28">
        <f t="shared" si="682"/>
        <v>0</v>
      </c>
      <c r="BB973" s="28">
        <f t="shared" si="687"/>
        <v>0</v>
      </c>
      <c r="BC973" s="28">
        <f t="shared" si="688"/>
        <v>0</v>
      </c>
      <c r="BD973" s="28">
        <f t="shared" si="683"/>
        <v>0</v>
      </c>
      <c r="BE973" s="28">
        <f t="shared" si="689"/>
        <v>0</v>
      </c>
      <c r="BF973" s="28">
        <f t="shared" si="684"/>
        <v>0</v>
      </c>
      <c r="BG973" s="28">
        <f t="shared" si="685"/>
        <v>0</v>
      </c>
      <c r="BI973" s="66">
        <f t="shared" si="690"/>
        <v>0</v>
      </c>
      <c r="BJ973" s="66">
        <f t="shared" si="686"/>
        <v>0</v>
      </c>
      <c r="BK973" s="66">
        <f t="shared" si="691"/>
        <v>0</v>
      </c>
    </row>
    <row r="974" spans="1:63" hidden="1">
      <c r="A974" s="95"/>
      <c r="B974" s="1251"/>
      <c r="C974" s="1251"/>
      <c r="D974" s="1252" t="s">
        <v>918</v>
      </c>
      <c r="E974" s="1252"/>
      <c r="F974" s="1252"/>
      <c r="G974" s="1252"/>
      <c r="H974" s="1252"/>
      <c r="I974" s="1252"/>
      <c r="J974" s="1252"/>
      <c r="K974" s="1252"/>
      <c r="L974" s="1252"/>
      <c r="M974" s="1252"/>
      <c r="N974" s="1252"/>
      <c r="O974" s="1252"/>
      <c r="P974" s="1242"/>
      <c r="Q974" s="1242"/>
      <c r="R974" s="1243"/>
      <c r="S974" s="1242" t="s">
        <v>0</v>
      </c>
      <c r="T974" s="1242"/>
      <c r="U974" s="1244"/>
      <c r="V974" s="1245"/>
      <c r="W974" s="1245"/>
      <c r="X974" s="1245">
        <v>400</v>
      </c>
      <c r="Y974" s="1245"/>
      <c r="Z974" s="1245"/>
      <c r="AA974" s="1246"/>
      <c r="AB974" s="1247"/>
      <c r="AC974" s="1244"/>
      <c r="AD974" s="1248">
        <f t="shared" si="678"/>
        <v>0</v>
      </c>
      <c r="AE974" s="1248"/>
      <c r="AF974" s="1248"/>
      <c r="AG974" s="1248">
        <f t="shared" si="672"/>
        <v>0</v>
      </c>
      <c r="AH974" s="1248"/>
      <c r="AI974" s="1248"/>
      <c r="AJ974" s="1248">
        <f t="shared" si="679"/>
        <v>0</v>
      </c>
      <c r="AK974" s="1248"/>
      <c r="AL974" s="1248"/>
      <c r="AM974" s="1249">
        <f t="shared" si="666"/>
        <v>0</v>
      </c>
      <c r="AN974" s="1249"/>
      <c r="AO974" s="1249"/>
      <c r="AP974" s="1249"/>
      <c r="AQ974" s="1250">
        <f t="shared" si="680"/>
        <v>0</v>
      </c>
      <c r="AR974" s="1250"/>
      <c r="AS974" s="1250"/>
      <c r="AT974" s="1250">
        <f t="shared" si="681"/>
        <v>0</v>
      </c>
      <c r="AV974" s="74" t="str">
        <f t="shared" si="661"/>
        <v>APPLIANCES</v>
      </c>
      <c r="AW974" s="307"/>
      <c r="AX974" s="99"/>
      <c r="AY974" s="99"/>
      <c r="AZ974" s="305"/>
      <c r="BA974" s="28">
        <f t="shared" si="682"/>
        <v>0</v>
      </c>
      <c r="BB974" s="28">
        <f t="shared" si="687"/>
        <v>0</v>
      </c>
      <c r="BC974" s="28">
        <f t="shared" si="688"/>
        <v>0</v>
      </c>
      <c r="BD974" s="28">
        <f t="shared" si="683"/>
        <v>0</v>
      </c>
      <c r="BE974" s="28">
        <f t="shared" si="689"/>
        <v>0</v>
      </c>
      <c r="BF974" s="28">
        <f t="shared" si="684"/>
        <v>0</v>
      </c>
      <c r="BG974" s="28">
        <f t="shared" si="685"/>
        <v>0</v>
      </c>
      <c r="BI974" s="66">
        <f t="shared" si="690"/>
        <v>0</v>
      </c>
      <c r="BJ974" s="66">
        <f t="shared" si="686"/>
        <v>0</v>
      </c>
      <c r="BK974" s="66">
        <f t="shared" si="691"/>
        <v>0</v>
      </c>
    </row>
    <row r="975" spans="1:63" hidden="1">
      <c r="A975" s="95"/>
      <c r="B975" s="1251"/>
      <c r="C975" s="1251"/>
      <c r="D975" s="1252" t="s">
        <v>908</v>
      </c>
      <c r="E975" s="1252"/>
      <c r="F975" s="1252"/>
      <c r="G975" s="1252"/>
      <c r="H975" s="1252"/>
      <c r="I975" s="1252"/>
      <c r="J975" s="1252"/>
      <c r="K975" s="1252"/>
      <c r="L975" s="1252"/>
      <c r="M975" s="1252"/>
      <c r="N975" s="1252"/>
      <c r="O975" s="1252"/>
      <c r="P975" s="1242"/>
      <c r="Q975" s="1242"/>
      <c r="R975" s="1243"/>
      <c r="S975" s="1242" t="s">
        <v>0</v>
      </c>
      <c r="T975" s="1242"/>
      <c r="U975" s="1244"/>
      <c r="V975" s="1245"/>
      <c r="W975" s="1245"/>
      <c r="X975" s="1245">
        <v>75</v>
      </c>
      <c r="Y975" s="1245"/>
      <c r="Z975" s="1245"/>
      <c r="AA975" s="1246"/>
      <c r="AB975" s="1247"/>
      <c r="AC975" s="1244"/>
      <c r="AD975" s="1248">
        <f t="shared" si="678"/>
        <v>0</v>
      </c>
      <c r="AE975" s="1248"/>
      <c r="AF975" s="1248"/>
      <c r="AG975" s="1248">
        <f t="shared" si="672"/>
        <v>0</v>
      </c>
      <c r="AH975" s="1248"/>
      <c r="AI975" s="1248"/>
      <c r="AJ975" s="1248">
        <f t="shared" si="679"/>
        <v>0</v>
      </c>
      <c r="AK975" s="1248"/>
      <c r="AL975" s="1248"/>
      <c r="AM975" s="1249">
        <f t="shared" si="666"/>
        <v>0</v>
      </c>
      <c r="AN975" s="1249"/>
      <c r="AO975" s="1249"/>
      <c r="AP975" s="1249"/>
      <c r="AQ975" s="1250">
        <f t="shared" si="680"/>
        <v>0</v>
      </c>
      <c r="AR975" s="1250"/>
      <c r="AS975" s="1250"/>
      <c r="AT975" s="1250">
        <f t="shared" si="681"/>
        <v>0</v>
      </c>
      <c r="AV975" s="74" t="str">
        <f t="shared" si="661"/>
        <v>APPLIANCES</v>
      </c>
      <c r="AW975" s="307"/>
      <c r="AX975" s="99"/>
      <c r="AY975" s="99"/>
      <c r="AZ975" s="305"/>
      <c r="BA975" s="28">
        <f t="shared" si="682"/>
        <v>0</v>
      </c>
      <c r="BB975" s="28">
        <f t="shared" si="687"/>
        <v>0</v>
      </c>
      <c r="BC975" s="28">
        <f t="shared" si="688"/>
        <v>0</v>
      </c>
      <c r="BD975" s="28">
        <f t="shared" si="683"/>
        <v>0</v>
      </c>
      <c r="BE975" s="28">
        <f t="shared" si="689"/>
        <v>0</v>
      </c>
      <c r="BF975" s="28">
        <f t="shared" si="684"/>
        <v>0</v>
      </c>
      <c r="BG975" s="28">
        <f t="shared" si="685"/>
        <v>0</v>
      </c>
      <c r="BI975" s="66">
        <f t="shared" si="690"/>
        <v>0</v>
      </c>
      <c r="BJ975" s="66">
        <f t="shared" si="686"/>
        <v>0</v>
      </c>
      <c r="BK975" s="66">
        <f t="shared" si="691"/>
        <v>0</v>
      </c>
    </row>
    <row r="976" spans="1:63" hidden="1">
      <c r="A976" s="95"/>
      <c r="B976" s="1239"/>
      <c r="C976" s="1240"/>
      <c r="D976" s="1252"/>
      <c r="E976" s="1252"/>
      <c r="F976" s="1252"/>
      <c r="G976" s="1252"/>
      <c r="H976" s="1252"/>
      <c r="I976" s="1252"/>
      <c r="J976" s="1252"/>
      <c r="K976" s="1252"/>
      <c r="L976" s="1252"/>
      <c r="M976" s="1252"/>
      <c r="N976" s="1252"/>
      <c r="O976" s="1252"/>
      <c r="P976" s="1242"/>
      <c r="Q976" s="1242"/>
      <c r="R976" s="1243"/>
      <c r="S976" s="1242"/>
      <c r="T976" s="1242"/>
      <c r="U976" s="1244"/>
      <c r="V976" s="1245"/>
      <c r="W976" s="1245"/>
      <c r="X976" s="1245"/>
      <c r="Y976" s="1245"/>
      <c r="Z976" s="1245"/>
      <c r="AA976" s="1246"/>
      <c r="AB976" s="1247"/>
      <c r="AC976" s="1244"/>
      <c r="AD976" s="1248">
        <f t="shared" si="678"/>
        <v>0</v>
      </c>
      <c r="AE976" s="1248"/>
      <c r="AF976" s="1248"/>
      <c r="AG976" s="1248">
        <f t="shared" si="672"/>
        <v>0</v>
      </c>
      <c r="AH976" s="1248"/>
      <c r="AI976" s="1248"/>
      <c r="AJ976" s="1248">
        <f t="shared" si="679"/>
        <v>0</v>
      </c>
      <c r="AK976" s="1248"/>
      <c r="AL976" s="1248"/>
      <c r="AM976" s="1249">
        <f t="shared" si="666"/>
        <v>0</v>
      </c>
      <c r="AN976" s="1249"/>
      <c r="AO976" s="1249"/>
      <c r="AP976" s="1249"/>
      <c r="AQ976" s="1250">
        <f t="shared" si="680"/>
        <v>0</v>
      </c>
      <c r="AR976" s="1250"/>
      <c r="AS976" s="1250"/>
      <c r="AT976" s="1250">
        <f t="shared" si="681"/>
        <v>0</v>
      </c>
      <c r="AV976" s="74" t="str">
        <f t="shared" si="661"/>
        <v>APPLIANCES</v>
      </c>
      <c r="AW976" s="307"/>
      <c r="AX976" s="99"/>
      <c r="AY976" s="99"/>
      <c r="AZ976" s="305"/>
      <c r="BA976" s="28">
        <f t="shared" si="682"/>
        <v>0</v>
      </c>
      <c r="BB976" s="28">
        <f t="shared" si="687"/>
        <v>0</v>
      </c>
      <c r="BC976" s="28">
        <f t="shared" si="688"/>
        <v>0</v>
      </c>
      <c r="BD976" s="28">
        <f t="shared" si="683"/>
        <v>0</v>
      </c>
      <c r="BE976" s="28">
        <f t="shared" si="689"/>
        <v>0</v>
      </c>
      <c r="BF976" s="28">
        <f t="shared" si="684"/>
        <v>0</v>
      </c>
      <c r="BG976" s="28">
        <f t="shared" si="685"/>
        <v>0</v>
      </c>
      <c r="BI976" s="66">
        <f t="shared" si="690"/>
        <v>0</v>
      </c>
      <c r="BJ976" s="66">
        <f t="shared" si="686"/>
        <v>0</v>
      </c>
      <c r="BK976" s="66">
        <f t="shared" si="691"/>
        <v>0</v>
      </c>
    </row>
    <row r="977" spans="1:63" hidden="1">
      <c r="A977" s="95"/>
      <c r="B977" s="1239"/>
      <c r="C977" s="1240"/>
      <c r="D977" s="1252"/>
      <c r="E977" s="1252"/>
      <c r="F977" s="1252"/>
      <c r="G977" s="1252"/>
      <c r="H977" s="1252"/>
      <c r="I977" s="1252"/>
      <c r="J977" s="1252"/>
      <c r="K977" s="1252"/>
      <c r="L977" s="1252"/>
      <c r="M977" s="1252"/>
      <c r="N977" s="1252"/>
      <c r="O977" s="1252"/>
      <c r="P977" s="1242"/>
      <c r="Q977" s="1242"/>
      <c r="R977" s="1243"/>
      <c r="S977" s="1242"/>
      <c r="T977" s="1242"/>
      <c r="U977" s="1244"/>
      <c r="V977" s="1245"/>
      <c r="W977" s="1245"/>
      <c r="X977" s="1245"/>
      <c r="Y977" s="1245"/>
      <c r="Z977" s="1245"/>
      <c r="AA977" s="1246"/>
      <c r="AB977" s="1247"/>
      <c r="AC977" s="1244"/>
      <c r="AD977" s="1248">
        <f t="shared" si="678"/>
        <v>0</v>
      </c>
      <c r="AE977" s="1248"/>
      <c r="AF977" s="1248"/>
      <c r="AG977" s="1248">
        <f t="shared" si="672"/>
        <v>0</v>
      </c>
      <c r="AH977" s="1248"/>
      <c r="AI977" s="1248"/>
      <c r="AJ977" s="1248">
        <f t="shared" si="679"/>
        <v>0</v>
      </c>
      <c r="AK977" s="1248"/>
      <c r="AL977" s="1248"/>
      <c r="AM977" s="1249">
        <f t="shared" si="666"/>
        <v>0</v>
      </c>
      <c r="AN977" s="1249"/>
      <c r="AO977" s="1249"/>
      <c r="AP977" s="1249"/>
      <c r="AQ977" s="1250">
        <f t="shared" si="680"/>
        <v>0</v>
      </c>
      <c r="AR977" s="1250"/>
      <c r="AS977" s="1250"/>
      <c r="AT977" s="1250">
        <f t="shared" si="681"/>
        <v>0</v>
      </c>
      <c r="AV977" s="74" t="str">
        <f t="shared" si="661"/>
        <v>APPLIANCES</v>
      </c>
      <c r="AW977" s="307"/>
      <c r="AX977" s="99"/>
      <c r="AY977" s="99"/>
      <c r="AZ977" s="305"/>
      <c r="BA977" s="28">
        <f t="shared" si="682"/>
        <v>0</v>
      </c>
      <c r="BB977" s="28">
        <f t="shared" si="687"/>
        <v>0</v>
      </c>
      <c r="BC977" s="28">
        <f t="shared" si="688"/>
        <v>0</v>
      </c>
      <c r="BD977" s="28">
        <f t="shared" si="683"/>
        <v>0</v>
      </c>
      <c r="BE977" s="28">
        <f t="shared" si="689"/>
        <v>0</v>
      </c>
      <c r="BF977" s="28">
        <f t="shared" si="684"/>
        <v>0</v>
      </c>
      <c r="BG977" s="28">
        <f t="shared" si="685"/>
        <v>0</v>
      </c>
      <c r="BI977" s="66">
        <f t="shared" si="690"/>
        <v>0</v>
      </c>
      <c r="BJ977" s="66">
        <f t="shared" si="686"/>
        <v>0</v>
      </c>
      <c r="BK977" s="66">
        <f t="shared" si="691"/>
        <v>0</v>
      </c>
    </row>
    <row r="978" spans="1:63" hidden="1">
      <c r="A978" s="95"/>
      <c r="B978" s="1239"/>
      <c r="C978" s="1240"/>
      <c r="D978" s="1252"/>
      <c r="E978" s="1252"/>
      <c r="F978" s="1252"/>
      <c r="G978" s="1252"/>
      <c r="H978" s="1252"/>
      <c r="I978" s="1252"/>
      <c r="J978" s="1252"/>
      <c r="K978" s="1252"/>
      <c r="L978" s="1252"/>
      <c r="M978" s="1252"/>
      <c r="N978" s="1252"/>
      <c r="O978" s="1252"/>
      <c r="P978" s="1242"/>
      <c r="Q978" s="1242"/>
      <c r="R978" s="1243"/>
      <c r="S978" s="1242"/>
      <c r="T978" s="1242"/>
      <c r="U978" s="1244"/>
      <c r="V978" s="1245"/>
      <c r="W978" s="1245"/>
      <c r="X978" s="1245"/>
      <c r="Y978" s="1245"/>
      <c r="Z978" s="1245"/>
      <c r="AA978" s="1246"/>
      <c r="AB978" s="1247"/>
      <c r="AC978" s="1244"/>
      <c r="AD978" s="1248">
        <f t="shared" si="678"/>
        <v>0</v>
      </c>
      <c r="AE978" s="1248"/>
      <c r="AF978" s="1248"/>
      <c r="AG978" s="1248">
        <f t="shared" si="672"/>
        <v>0</v>
      </c>
      <c r="AH978" s="1248"/>
      <c r="AI978" s="1248"/>
      <c r="AJ978" s="1248">
        <f t="shared" si="679"/>
        <v>0</v>
      </c>
      <c r="AK978" s="1248"/>
      <c r="AL978" s="1248"/>
      <c r="AM978" s="1249">
        <f t="shared" si="666"/>
        <v>0</v>
      </c>
      <c r="AN978" s="1249"/>
      <c r="AO978" s="1249"/>
      <c r="AP978" s="1249"/>
      <c r="AQ978" s="1250">
        <f t="shared" si="680"/>
        <v>0</v>
      </c>
      <c r="AR978" s="1250"/>
      <c r="AS978" s="1250"/>
      <c r="AT978" s="1250">
        <f t="shared" si="681"/>
        <v>0</v>
      </c>
      <c r="AV978" s="74" t="str">
        <f t="shared" si="661"/>
        <v>APPLIANCES</v>
      </c>
      <c r="AW978" s="307"/>
      <c r="AX978" s="99"/>
      <c r="AY978" s="99"/>
      <c r="AZ978" s="305"/>
      <c r="BA978" s="28">
        <f t="shared" si="682"/>
        <v>0</v>
      </c>
      <c r="BB978" s="28">
        <f t="shared" si="687"/>
        <v>0</v>
      </c>
      <c r="BC978" s="28">
        <f t="shared" si="688"/>
        <v>0</v>
      </c>
      <c r="BD978" s="28">
        <f t="shared" si="683"/>
        <v>0</v>
      </c>
      <c r="BE978" s="28">
        <f t="shared" si="689"/>
        <v>0</v>
      </c>
      <c r="BF978" s="28">
        <f t="shared" si="684"/>
        <v>0</v>
      </c>
      <c r="BG978" s="28">
        <f t="shared" si="685"/>
        <v>0</v>
      </c>
      <c r="BI978" s="66">
        <f t="shared" si="690"/>
        <v>0</v>
      </c>
      <c r="BJ978" s="66">
        <f t="shared" si="686"/>
        <v>0</v>
      </c>
      <c r="BK978" s="66">
        <f t="shared" si="691"/>
        <v>0</v>
      </c>
    </row>
    <row r="979" spans="1:63" hidden="1">
      <c r="A979" s="95"/>
      <c r="B979" s="1251"/>
      <c r="C979" s="1251"/>
      <c r="D979" s="1252"/>
      <c r="E979" s="1252"/>
      <c r="F979" s="1252"/>
      <c r="G979" s="1252"/>
      <c r="H979" s="1252"/>
      <c r="I979" s="1252"/>
      <c r="J979" s="1252"/>
      <c r="K979" s="1252"/>
      <c r="L979" s="1252"/>
      <c r="M979" s="1252"/>
      <c r="N979" s="1252"/>
      <c r="O979" s="1252"/>
      <c r="P979" s="1242"/>
      <c r="Q979" s="1242"/>
      <c r="R979" s="1243"/>
      <c r="S979" s="1242"/>
      <c r="T979" s="1242"/>
      <c r="U979" s="1244"/>
      <c r="V979" s="1245"/>
      <c r="W979" s="1245"/>
      <c r="X979" s="1245"/>
      <c r="Y979" s="1245"/>
      <c r="Z979" s="1245"/>
      <c r="AA979" s="1246"/>
      <c r="AB979" s="1247"/>
      <c r="AC979" s="1244"/>
      <c r="AD979" s="1248">
        <f t="shared" si="678"/>
        <v>0</v>
      </c>
      <c r="AE979" s="1248"/>
      <c r="AF979" s="1248"/>
      <c r="AG979" s="1248">
        <f t="shared" si="672"/>
        <v>0</v>
      </c>
      <c r="AH979" s="1248"/>
      <c r="AI979" s="1248"/>
      <c r="AJ979" s="1248">
        <f t="shared" si="679"/>
        <v>0</v>
      </c>
      <c r="AK979" s="1248"/>
      <c r="AL979" s="1248"/>
      <c r="AM979" s="1249">
        <f t="shared" si="666"/>
        <v>0</v>
      </c>
      <c r="AN979" s="1249"/>
      <c r="AO979" s="1249"/>
      <c r="AP979" s="1249"/>
      <c r="AQ979" s="1250">
        <f t="shared" si="680"/>
        <v>0</v>
      </c>
      <c r="AR979" s="1250"/>
      <c r="AS979" s="1250"/>
      <c r="AT979" s="1250">
        <f t="shared" si="681"/>
        <v>0</v>
      </c>
      <c r="AV979" s="74" t="str">
        <f t="shared" si="661"/>
        <v>APPLIANCES</v>
      </c>
      <c r="AW979" s="307"/>
      <c r="AX979" s="99"/>
      <c r="AY979" s="99"/>
      <c r="AZ979" s="305"/>
      <c r="BA979" s="28">
        <f t="shared" si="682"/>
        <v>0</v>
      </c>
      <c r="BB979" s="28">
        <f t="shared" si="687"/>
        <v>0</v>
      </c>
      <c r="BC979" s="28">
        <f t="shared" si="688"/>
        <v>0</v>
      </c>
      <c r="BD979" s="28">
        <f t="shared" si="683"/>
        <v>0</v>
      </c>
      <c r="BE979" s="28">
        <f t="shared" si="689"/>
        <v>0</v>
      </c>
      <c r="BF979" s="28">
        <f t="shared" si="684"/>
        <v>0</v>
      </c>
      <c r="BG979" s="28">
        <f t="shared" si="685"/>
        <v>0</v>
      </c>
      <c r="BI979" s="66">
        <f t="shared" si="690"/>
        <v>0</v>
      </c>
      <c r="BJ979" s="66">
        <f t="shared" si="686"/>
        <v>0</v>
      </c>
      <c r="BK979" s="66">
        <f t="shared" si="691"/>
        <v>0</v>
      </c>
    </row>
    <row r="980" spans="1:63" hidden="1">
      <c r="A980" s="95"/>
      <c r="B980" s="1251"/>
      <c r="C980" s="1251"/>
      <c r="D980" s="1252"/>
      <c r="E980" s="1252"/>
      <c r="F980" s="1252"/>
      <c r="G980" s="1252"/>
      <c r="H980" s="1252"/>
      <c r="I980" s="1252"/>
      <c r="J980" s="1252"/>
      <c r="K980" s="1252"/>
      <c r="L980" s="1252"/>
      <c r="M980" s="1252"/>
      <c r="N980" s="1252"/>
      <c r="O980" s="1252"/>
      <c r="P980" s="1242"/>
      <c r="Q980" s="1242"/>
      <c r="R980" s="1243"/>
      <c r="S980" s="1242"/>
      <c r="T980" s="1242"/>
      <c r="U980" s="1244"/>
      <c r="V980" s="1245"/>
      <c r="W980" s="1245"/>
      <c r="X980" s="1245"/>
      <c r="Y980" s="1245"/>
      <c r="Z980" s="1245"/>
      <c r="AA980" s="1246"/>
      <c r="AB980" s="1247"/>
      <c r="AC980" s="1244"/>
      <c r="AD980" s="1248">
        <f t="shared" si="678"/>
        <v>0</v>
      </c>
      <c r="AE980" s="1248"/>
      <c r="AF980" s="1248"/>
      <c r="AG980" s="1248">
        <f t="shared" si="672"/>
        <v>0</v>
      </c>
      <c r="AH980" s="1248"/>
      <c r="AI980" s="1248"/>
      <c r="AJ980" s="1248">
        <f t="shared" si="679"/>
        <v>0</v>
      </c>
      <c r="AK980" s="1248"/>
      <c r="AL980" s="1248"/>
      <c r="AM980" s="1249">
        <f t="shared" si="666"/>
        <v>0</v>
      </c>
      <c r="AN980" s="1249"/>
      <c r="AO980" s="1249"/>
      <c r="AP980" s="1249"/>
      <c r="AQ980" s="1250">
        <f t="shared" si="680"/>
        <v>0</v>
      </c>
      <c r="AR980" s="1250"/>
      <c r="AS980" s="1250"/>
      <c r="AT980" s="1250">
        <f t="shared" si="681"/>
        <v>0</v>
      </c>
      <c r="AV980" s="74" t="str">
        <f t="shared" si="661"/>
        <v>APPLIANCES</v>
      </c>
      <c r="AW980" s="307"/>
      <c r="AX980" s="99"/>
      <c r="AY980" s="99"/>
      <c r="AZ980" s="305"/>
      <c r="BA980" s="28">
        <f t="shared" si="682"/>
        <v>0</v>
      </c>
      <c r="BB980" s="28">
        <f t="shared" si="687"/>
        <v>0</v>
      </c>
      <c r="BC980" s="28">
        <f t="shared" si="688"/>
        <v>0</v>
      </c>
      <c r="BD980" s="28">
        <f t="shared" si="683"/>
        <v>0</v>
      </c>
      <c r="BE980" s="28">
        <f t="shared" si="689"/>
        <v>0</v>
      </c>
      <c r="BF980" s="28">
        <f t="shared" si="684"/>
        <v>0</v>
      </c>
      <c r="BG980" s="28">
        <f t="shared" si="685"/>
        <v>0</v>
      </c>
      <c r="BI980" s="66">
        <f t="shared" si="690"/>
        <v>0</v>
      </c>
      <c r="BJ980" s="66">
        <f t="shared" si="686"/>
        <v>0</v>
      </c>
      <c r="BK980" s="66">
        <f t="shared" si="691"/>
        <v>0</v>
      </c>
    </row>
    <row r="981" spans="1:63" hidden="1">
      <c r="A981" s="95"/>
      <c r="B981" s="1239"/>
      <c r="C981" s="1240"/>
      <c r="D981" s="1252"/>
      <c r="E981" s="1252"/>
      <c r="F981" s="1252"/>
      <c r="G981" s="1252"/>
      <c r="H981" s="1252"/>
      <c r="I981" s="1252"/>
      <c r="J981" s="1252"/>
      <c r="K981" s="1252"/>
      <c r="L981" s="1252"/>
      <c r="M981" s="1252"/>
      <c r="N981" s="1252"/>
      <c r="O981" s="1252"/>
      <c r="P981" s="1242"/>
      <c r="Q981" s="1242"/>
      <c r="R981" s="1243"/>
      <c r="S981" s="1242"/>
      <c r="T981" s="1242"/>
      <c r="U981" s="1244"/>
      <c r="V981" s="1245"/>
      <c r="W981" s="1245"/>
      <c r="X981" s="1245"/>
      <c r="Y981" s="1245"/>
      <c r="Z981" s="1245"/>
      <c r="AA981" s="1246"/>
      <c r="AB981" s="1247"/>
      <c r="AC981" s="1244"/>
      <c r="AD981" s="1248">
        <f t="shared" si="678"/>
        <v>0</v>
      </c>
      <c r="AE981" s="1248"/>
      <c r="AF981" s="1248"/>
      <c r="AG981" s="1248">
        <f t="shared" si="672"/>
        <v>0</v>
      </c>
      <c r="AH981" s="1248"/>
      <c r="AI981" s="1248"/>
      <c r="AJ981" s="1248">
        <f t="shared" si="679"/>
        <v>0</v>
      </c>
      <c r="AK981" s="1248"/>
      <c r="AL981" s="1248"/>
      <c r="AM981" s="1249">
        <f t="shared" si="666"/>
        <v>0</v>
      </c>
      <c r="AN981" s="1249"/>
      <c r="AO981" s="1249"/>
      <c r="AP981" s="1249"/>
      <c r="AQ981" s="1250">
        <f t="shared" si="680"/>
        <v>0</v>
      </c>
      <c r="AR981" s="1250"/>
      <c r="AS981" s="1250"/>
      <c r="AT981" s="1250">
        <f t="shared" si="681"/>
        <v>0</v>
      </c>
      <c r="AV981" s="74" t="str">
        <f t="shared" si="661"/>
        <v>APPLIANCES</v>
      </c>
      <c r="AW981" s="307"/>
      <c r="AX981" s="99"/>
      <c r="AY981" s="99"/>
      <c r="AZ981" s="305"/>
      <c r="BA981" s="28">
        <f t="shared" si="682"/>
        <v>0</v>
      </c>
      <c r="BB981" s="28">
        <f t="shared" si="687"/>
        <v>0</v>
      </c>
      <c r="BC981" s="28">
        <f t="shared" si="688"/>
        <v>0</v>
      </c>
      <c r="BD981" s="28">
        <f t="shared" si="683"/>
        <v>0</v>
      </c>
      <c r="BE981" s="28">
        <f>SUM(BA981:BC981)</f>
        <v>0</v>
      </c>
      <c r="BF981" s="28">
        <f t="shared" si="684"/>
        <v>0</v>
      </c>
      <c r="BG981" s="28">
        <f t="shared" si="685"/>
        <v>0</v>
      </c>
      <c r="BI981" s="66">
        <f t="shared" si="690"/>
        <v>0</v>
      </c>
      <c r="BJ981" s="66">
        <f t="shared" si="686"/>
        <v>0</v>
      </c>
      <c r="BK981" s="66">
        <f t="shared" si="691"/>
        <v>0</v>
      </c>
    </row>
    <row r="982" spans="1:63" hidden="1">
      <c r="A982" s="95"/>
      <c r="B982" s="1239"/>
      <c r="C982" s="1240"/>
      <c r="D982" s="1252"/>
      <c r="E982" s="1252"/>
      <c r="F982" s="1252"/>
      <c r="G982" s="1252"/>
      <c r="H982" s="1252"/>
      <c r="I982" s="1252"/>
      <c r="J982" s="1252"/>
      <c r="K982" s="1252"/>
      <c r="L982" s="1252"/>
      <c r="M982" s="1252"/>
      <c r="N982" s="1252"/>
      <c r="O982" s="1252"/>
      <c r="P982" s="1242"/>
      <c r="Q982" s="1242"/>
      <c r="R982" s="1243"/>
      <c r="S982" s="1242"/>
      <c r="T982" s="1242"/>
      <c r="U982" s="1244"/>
      <c r="V982" s="1245"/>
      <c r="W982" s="1245"/>
      <c r="X982" s="1245"/>
      <c r="Y982" s="1245"/>
      <c r="Z982" s="1245"/>
      <c r="AA982" s="1246"/>
      <c r="AB982" s="1247"/>
      <c r="AC982" s="1244"/>
      <c r="AD982" s="1248">
        <f t="shared" si="678"/>
        <v>0</v>
      </c>
      <c r="AE982" s="1248"/>
      <c r="AF982" s="1248"/>
      <c r="AG982" s="1248">
        <f t="shared" si="672"/>
        <v>0</v>
      </c>
      <c r="AH982" s="1248"/>
      <c r="AI982" s="1248"/>
      <c r="AJ982" s="1248">
        <f t="shared" si="679"/>
        <v>0</v>
      </c>
      <c r="AK982" s="1248"/>
      <c r="AL982" s="1248"/>
      <c r="AM982" s="1249">
        <f t="shared" si="666"/>
        <v>0</v>
      </c>
      <c r="AN982" s="1249"/>
      <c r="AO982" s="1249"/>
      <c r="AP982" s="1249"/>
      <c r="AQ982" s="1250">
        <f t="shared" si="680"/>
        <v>0</v>
      </c>
      <c r="AR982" s="1250"/>
      <c r="AS982" s="1250"/>
      <c r="AT982" s="1250">
        <f t="shared" si="681"/>
        <v>0</v>
      </c>
      <c r="AV982" s="74" t="str">
        <f t="shared" si="661"/>
        <v>APPLIANCES</v>
      </c>
      <c r="AW982" s="307"/>
      <c r="AX982" s="99"/>
      <c r="AY982" s="99"/>
      <c r="AZ982" s="305"/>
      <c r="BA982" s="28">
        <f t="shared" si="682"/>
        <v>0</v>
      </c>
      <c r="BB982" s="28">
        <f t="shared" si="687"/>
        <v>0</v>
      </c>
      <c r="BC982" s="28">
        <f t="shared" si="688"/>
        <v>0</v>
      </c>
      <c r="BD982" s="28">
        <f t="shared" si="683"/>
        <v>0</v>
      </c>
      <c r="BE982" s="28">
        <f>SUM(BA982:BC982)</f>
        <v>0</v>
      </c>
      <c r="BF982" s="28">
        <f t="shared" si="684"/>
        <v>0</v>
      </c>
      <c r="BG982" s="28">
        <f t="shared" si="685"/>
        <v>0</v>
      </c>
      <c r="BI982" s="66">
        <f t="shared" si="690"/>
        <v>0</v>
      </c>
      <c r="BJ982" s="66">
        <f t="shared" si="686"/>
        <v>0</v>
      </c>
      <c r="BK982" s="66">
        <f t="shared" si="691"/>
        <v>0</v>
      </c>
    </row>
    <row r="983" spans="1:63" ht="5.0999999999999996" hidden="1" customHeight="1">
      <c r="A983" s="95"/>
      <c r="B983" s="42"/>
      <c r="C983" s="42"/>
      <c r="D983" s="353"/>
      <c r="E983" s="353"/>
      <c r="F983" s="353"/>
      <c r="G983" s="353"/>
      <c r="H983" s="353"/>
      <c r="I983" s="353"/>
      <c r="J983" s="353"/>
      <c r="K983" s="353"/>
      <c r="L983" s="353"/>
      <c r="M983" s="353"/>
      <c r="N983" s="353"/>
      <c r="O983" s="353"/>
      <c r="P983" s="44"/>
      <c r="Q983" s="44"/>
      <c r="R983" s="44"/>
      <c r="S983" s="44"/>
      <c r="T983" s="44"/>
      <c r="U983" s="45"/>
      <c r="V983" s="45"/>
      <c r="W983" s="45"/>
      <c r="X983" s="45"/>
      <c r="Y983" s="45"/>
      <c r="Z983" s="45"/>
      <c r="AA983" s="45"/>
      <c r="AB983" s="45"/>
      <c r="AC983" s="45"/>
      <c r="AD983" s="46"/>
      <c r="AE983" s="46"/>
      <c r="AF983" s="46"/>
      <c r="AG983" s="46"/>
      <c r="AH983" s="46"/>
      <c r="AI983" s="46"/>
      <c r="AJ983" s="46"/>
      <c r="AK983" s="46"/>
      <c r="AL983" s="46"/>
      <c r="AM983" s="47"/>
      <c r="AN983" s="47"/>
      <c r="AO983" s="47"/>
      <c r="AP983" s="47"/>
      <c r="AQ983" s="295"/>
      <c r="AR983" s="295"/>
      <c r="AS983" s="295"/>
      <c r="AT983" s="295"/>
      <c r="AV983" s="201" t="str">
        <f t="shared" si="661"/>
        <v>APPLIANCES</v>
      </c>
      <c r="AW983" s="322"/>
      <c r="AX983" s="322"/>
      <c r="AY983" s="322"/>
      <c r="AZ983" s="201"/>
      <c r="BA983" s="53">
        <f>BA942</f>
        <v>0</v>
      </c>
      <c r="BB983" s="53">
        <f>BB942</f>
        <v>0</v>
      </c>
      <c r="BC983" s="53">
        <f>BC942</f>
        <v>0</v>
      </c>
      <c r="BD983" s="53">
        <f>BD942</f>
        <v>0</v>
      </c>
      <c r="BE983" s="53">
        <f>BE942</f>
        <v>0</v>
      </c>
      <c r="BF983" s="53"/>
      <c r="BG983" s="53"/>
      <c r="BI983" s="53"/>
      <c r="BJ983" s="53"/>
      <c r="BK983" s="53"/>
    </row>
    <row r="984" spans="1:63" ht="21.6" hidden="1" customHeight="1">
      <c r="A984" s="95"/>
      <c r="B984" s="1335"/>
      <c r="C984" s="1335"/>
      <c r="D984" s="354"/>
      <c r="E984" s="354"/>
      <c r="F984" s="354"/>
      <c r="G984" s="354"/>
      <c r="H984" s="354"/>
      <c r="I984" s="354"/>
      <c r="J984" s="354"/>
      <c r="K984" s="354"/>
      <c r="L984" s="354"/>
      <c r="M984" s="354"/>
      <c r="N984" s="354"/>
      <c r="O984" s="354"/>
      <c r="P984" s="19"/>
      <c r="Q984" s="19"/>
      <c r="R984" s="19"/>
      <c r="S984" s="19"/>
      <c r="T984" s="19"/>
      <c r="U984" s="19"/>
      <c r="V984" s="19"/>
      <c r="W984" s="19"/>
      <c r="X984" s="19"/>
      <c r="Y984" s="19"/>
      <c r="Z984" s="19"/>
      <c r="AA984" s="19"/>
      <c r="AB984" s="19"/>
      <c r="AC984" s="202" t="str">
        <f>CONCATENATE(D942," ","TOTAL")</f>
        <v>APPLIANCES TOTAL</v>
      </c>
      <c r="AD984" s="1260">
        <f>SUBTOTAL(9,AD943:AD983)</f>
        <v>0</v>
      </c>
      <c r="AE984" s="1260"/>
      <c r="AF984" s="1260"/>
      <c r="AG984" s="1260">
        <f>SUBTOTAL(9,AG943:AG983)</f>
        <v>0</v>
      </c>
      <c r="AH984" s="1260"/>
      <c r="AI984" s="1260"/>
      <c r="AJ984" s="1260">
        <f>SUBTOTAL(9,AJ943:AJ983)</f>
        <v>0</v>
      </c>
      <c r="AK984" s="1260"/>
      <c r="AL984" s="1260"/>
      <c r="AM984" s="1260">
        <f>SUBTOTAL(9,AM943:AM983)</f>
        <v>0</v>
      </c>
      <c r="AN984" s="1260"/>
      <c r="AO984" s="1260"/>
      <c r="AP984" s="1260"/>
      <c r="AQ984" s="1254">
        <f>SUBTOTAL(9,AQ943:AQ983)</f>
        <v>0</v>
      </c>
      <c r="AR984" s="1254"/>
      <c r="AS984" s="1254"/>
      <c r="AT984" s="1254" t="e">
        <f>SUM(AT940:AT975)</f>
        <v>#REF!</v>
      </c>
      <c r="AV984" s="74" t="str">
        <f t="shared" si="661"/>
        <v>APPLIANCES</v>
      </c>
      <c r="AW984" s="308"/>
      <c r="AX984" s="321"/>
      <c r="AY984" s="321"/>
      <c r="AZ984" s="118"/>
      <c r="BA984" s="52">
        <f>BA942</f>
        <v>0</v>
      </c>
      <c r="BB984" s="52">
        <f>BB942</f>
        <v>0</v>
      </c>
      <c r="BC984" s="52">
        <f>BC942</f>
        <v>0</v>
      </c>
      <c r="BD984" s="52">
        <f>BD942</f>
        <v>0</v>
      </c>
      <c r="BE984" s="52">
        <f>BE942</f>
        <v>0</v>
      </c>
      <c r="BF984" s="52">
        <f>SUM(BF942:BF983)</f>
        <v>0</v>
      </c>
      <c r="BG984" s="28">
        <f>SUM(BG942:BG983)</f>
        <v>0</v>
      </c>
      <c r="BI984" s="52">
        <f>SUM(BI943:BI983)</f>
        <v>0</v>
      </c>
      <c r="BJ984" s="52">
        <f>SUM(BJ943:BJ983)</f>
        <v>0</v>
      </c>
      <c r="BK984" s="28">
        <f>SUM(BK943:BK983)</f>
        <v>0</v>
      </c>
    </row>
    <row r="985" spans="1:63" ht="5.0999999999999996" hidden="1" customHeight="1">
      <c r="A985" s="95"/>
      <c r="B985" s="42"/>
      <c r="C985" s="42"/>
      <c r="D985" s="353"/>
      <c r="E985" s="353"/>
      <c r="F985" s="353"/>
      <c r="G985" s="353"/>
      <c r="H985" s="353"/>
      <c r="I985" s="353"/>
      <c r="J985" s="353"/>
      <c r="K985" s="353"/>
      <c r="L985" s="353"/>
      <c r="M985" s="353"/>
      <c r="N985" s="353"/>
      <c r="O985" s="353"/>
      <c r="P985" s="44"/>
      <c r="Q985" s="44"/>
      <c r="R985" s="44"/>
      <c r="S985" s="44"/>
      <c r="T985" s="44"/>
      <c r="U985" s="45"/>
      <c r="V985" s="45"/>
      <c r="W985" s="45"/>
      <c r="X985" s="45"/>
      <c r="Y985" s="45"/>
      <c r="Z985" s="45"/>
      <c r="AA985" s="45"/>
      <c r="AB985" s="45"/>
      <c r="AC985" s="45"/>
      <c r="AD985" s="46"/>
      <c r="AE985" s="46"/>
      <c r="AF985" s="46"/>
      <c r="AG985" s="46"/>
      <c r="AH985" s="46"/>
      <c r="AI985" s="46"/>
      <c r="AJ985" s="46"/>
      <c r="AK985" s="46"/>
      <c r="AL985" s="46"/>
      <c r="AM985" s="47"/>
      <c r="AN985" s="47"/>
      <c r="AO985" s="47"/>
      <c r="AP985" s="47"/>
      <c r="AQ985" s="295"/>
      <c r="AR985" s="295"/>
      <c r="AS985" s="295"/>
      <c r="AT985" s="295"/>
      <c r="AV985" s="201" t="str">
        <f t="shared" si="661"/>
        <v>APPLIANCES</v>
      </c>
      <c r="AW985" s="322"/>
      <c r="AX985" s="322"/>
      <c r="AY985" s="322"/>
      <c r="AZ985" s="201"/>
      <c r="BA985" s="53">
        <f>BA942</f>
        <v>0</v>
      </c>
      <c r="BB985" s="53">
        <f>BB942</f>
        <v>0</v>
      </c>
      <c r="BC985" s="53">
        <f>BC942</f>
        <v>0</v>
      </c>
      <c r="BD985" s="53">
        <f>BD942</f>
        <v>0</v>
      </c>
      <c r="BE985" s="53">
        <f>BE942</f>
        <v>0</v>
      </c>
      <c r="BF985" s="53"/>
      <c r="BG985" s="53"/>
      <c r="BI985" s="53"/>
      <c r="BJ985" s="53"/>
      <c r="BK985" s="53"/>
    </row>
    <row r="986" spans="1:63" ht="9.6999999999999993" hidden="1" customHeight="1">
      <c r="A986" s="95"/>
      <c r="B986" s="49"/>
      <c r="C986" s="49"/>
      <c r="D986" s="355"/>
      <c r="E986" s="355"/>
      <c r="F986" s="355"/>
      <c r="G986" s="355"/>
      <c r="H986" s="355"/>
      <c r="I986" s="355"/>
      <c r="J986" s="355"/>
      <c r="K986" s="355"/>
      <c r="L986" s="355"/>
      <c r="M986" s="355"/>
      <c r="N986" s="355"/>
      <c r="O986" s="355"/>
      <c r="P986" s="50"/>
      <c r="Q986" s="50"/>
      <c r="R986" s="50"/>
      <c r="S986" s="50"/>
      <c r="T986" s="50"/>
      <c r="U986" s="50"/>
      <c r="V986" s="50"/>
      <c r="W986" s="50"/>
      <c r="X986" s="50"/>
      <c r="Y986" s="50"/>
      <c r="Z986" s="50"/>
      <c r="AA986" s="50"/>
      <c r="AB986" s="50"/>
      <c r="AC986" s="51"/>
      <c r="AD986" s="296"/>
      <c r="AE986" s="296"/>
      <c r="AF986" s="296"/>
      <c r="AG986" s="296"/>
      <c r="AH986" s="296"/>
      <c r="AI986" s="296"/>
      <c r="AJ986" s="296"/>
      <c r="AK986" s="296"/>
      <c r="AL986" s="296"/>
      <c r="AM986" s="296"/>
      <c r="AN986" s="296"/>
      <c r="AO986" s="296"/>
      <c r="AP986" s="296"/>
      <c r="AQ986" s="297"/>
      <c r="AR986" s="297"/>
      <c r="AS986" s="297"/>
      <c r="AT986" s="297"/>
      <c r="AV986" s="203" t="str">
        <f t="shared" si="661"/>
        <v>APPLIANCES</v>
      </c>
      <c r="AW986" s="325"/>
      <c r="AX986" s="344"/>
      <c r="AY986" s="344"/>
      <c r="AZ986" s="203"/>
      <c r="BA986" s="65">
        <f>BA984</f>
        <v>0</v>
      </c>
      <c r="BB986" s="65">
        <f t="shared" ref="BB986:BG986" si="692">BB984</f>
        <v>0</v>
      </c>
      <c r="BC986" s="65">
        <f>BC984</f>
        <v>0</v>
      </c>
      <c r="BD986" s="65">
        <f t="shared" si="692"/>
        <v>0</v>
      </c>
      <c r="BE986" s="65">
        <f t="shared" si="692"/>
        <v>0</v>
      </c>
      <c r="BF986" s="65">
        <f t="shared" si="692"/>
        <v>0</v>
      </c>
      <c r="BG986" s="65">
        <f t="shared" si="692"/>
        <v>0</v>
      </c>
      <c r="BI986" s="65"/>
      <c r="BJ986" s="65"/>
      <c r="BK986" s="65"/>
    </row>
    <row r="987" spans="1:63" ht="21.6" customHeight="1">
      <c r="A987" s="94" t="s">
        <v>665</v>
      </c>
      <c r="B987" s="1261"/>
      <c r="C987" s="1262"/>
      <c r="D987" s="1301" t="str">
        <f>T(AJ79)</f>
        <v>PLUMBING</v>
      </c>
      <c r="E987" s="1302"/>
      <c r="F987" s="1302"/>
      <c r="G987" s="1302"/>
      <c r="H987" s="1302"/>
      <c r="I987" s="1302"/>
      <c r="J987" s="1302"/>
      <c r="K987" s="1302"/>
      <c r="L987" s="1302"/>
      <c r="M987" s="1302"/>
      <c r="N987" s="1302"/>
      <c r="O987" s="1303"/>
      <c r="P987" s="1263"/>
      <c r="Q987" s="1263"/>
      <c r="R987" s="1263"/>
      <c r="S987" s="1264"/>
      <c r="T987" s="1265"/>
      <c r="U987" s="1266"/>
      <c r="V987" s="1266"/>
      <c r="W987" s="1266"/>
      <c r="X987" s="1266"/>
      <c r="Y987" s="1266"/>
      <c r="Z987" s="1266"/>
      <c r="AA987" s="1266"/>
      <c r="AB987" s="1266"/>
      <c r="AC987" s="1266"/>
      <c r="AD987" s="1260">
        <f>AD1029</f>
        <v>0</v>
      </c>
      <c r="AE987" s="1260"/>
      <c r="AF987" s="1260"/>
      <c r="AG987" s="1260">
        <f>AG1029</f>
        <v>0</v>
      </c>
      <c r="AH987" s="1260"/>
      <c r="AI987" s="1260"/>
      <c r="AJ987" s="1260">
        <f>AJ1029</f>
        <v>0</v>
      </c>
      <c r="AK987" s="1260"/>
      <c r="AL987" s="1260"/>
      <c r="AM987" s="1260">
        <f>AM1029</f>
        <v>0</v>
      </c>
      <c r="AN987" s="1260"/>
      <c r="AO987" s="1260"/>
      <c r="AP987" s="1260"/>
      <c r="AQ987" s="1254">
        <f>AQ1029</f>
        <v>0</v>
      </c>
      <c r="AR987" s="1254"/>
      <c r="AS987" s="1254"/>
      <c r="AT987" s="1254" t="e">
        <f>SUM(#REF!)</f>
        <v>#REF!</v>
      </c>
      <c r="AV987" s="74" t="str">
        <f t="shared" ref="AV987:AV1031" si="693">$D$987</f>
        <v>PLUMBING</v>
      </c>
      <c r="AW987" s="326"/>
      <c r="AX987" s="326"/>
      <c r="AY987" s="326"/>
      <c r="AZ987" s="327"/>
      <c r="BA987" s="28">
        <f>SUM(BA988:BA1027)</f>
        <v>0</v>
      </c>
      <c r="BB987" s="28">
        <f>SUM(BB988:BB1027)</f>
        <v>0</v>
      </c>
      <c r="BC987" s="28">
        <f>SUM(BC988:BC1027)</f>
        <v>0</v>
      </c>
      <c r="BD987" s="28">
        <f>SUM(BD988:BD1027)</f>
        <v>0</v>
      </c>
      <c r="BE987" s="28">
        <f>SUM(BE988:BE1027)</f>
        <v>0</v>
      </c>
      <c r="BF987" s="28">
        <f t="shared" ref="BF987:BF1007" si="694">AQ987</f>
        <v>0</v>
      </c>
      <c r="BG987" s="28">
        <f t="shared" ref="BG987:BG1007" si="695">AM987</f>
        <v>0</v>
      </c>
      <c r="BI987" s="66">
        <f>AD987</f>
        <v>0</v>
      </c>
      <c r="BJ987" s="66">
        <f>AM987</f>
        <v>0</v>
      </c>
      <c r="BK987" s="66">
        <f>BJ987+BI987</f>
        <v>0</v>
      </c>
    </row>
    <row r="988" spans="1:63" hidden="1">
      <c r="A988" s="95"/>
      <c r="B988" s="1239"/>
      <c r="C988" s="1240"/>
      <c r="D988" s="1256" t="s">
        <v>54</v>
      </c>
      <c r="E988" s="1256"/>
      <c r="F988" s="1256"/>
      <c r="G988" s="1256"/>
      <c r="H988" s="1256"/>
      <c r="I988" s="1256"/>
      <c r="J988" s="1256"/>
      <c r="K988" s="1256"/>
      <c r="L988" s="1256"/>
      <c r="M988" s="1256"/>
      <c r="N988" s="1256"/>
      <c r="O988" s="1256"/>
      <c r="P988" s="1242"/>
      <c r="Q988" s="1242"/>
      <c r="R988" s="1243"/>
      <c r="S988" s="1242" t="s">
        <v>1</v>
      </c>
      <c r="T988" s="1242" t="s">
        <v>1</v>
      </c>
      <c r="U988" s="1244"/>
      <c r="V988" s="1245"/>
      <c r="W988" s="1245"/>
      <c r="X988" s="1245">
        <v>3500</v>
      </c>
      <c r="Y988" s="1245"/>
      <c r="Z988" s="1245"/>
      <c r="AA988" s="1246"/>
      <c r="AB988" s="1247"/>
      <c r="AC988" s="1244"/>
      <c r="AD988" s="1248">
        <f t="shared" ref="AD988:AD1007" si="696">((P988*U988)-AM988)</f>
        <v>0</v>
      </c>
      <c r="AE988" s="1248"/>
      <c r="AF988" s="1248"/>
      <c r="AG988" s="1248">
        <f>P988*X988*(1+$Y$85)</f>
        <v>0</v>
      </c>
      <c r="AH988" s="1248"/>
      <c r="AI988" s="1248"/>
      <c r="AJ988" s="1248">
        <f t="shared" ref="AJ988:AJ1007" si="697">P988*AA988</f>
        <v>0</v>
      </c>
      <c r="AK988" s="1248"/>
      <c r="AL988" s="1248"/>
      <c r="AM988" s="1249">
        <f t="shared" ref="AM988:AM1027" si="698">IF($B988="x",$P988*$U988,0)</f>
        <v>0</v>
      </c>
      <c r="AN988" s="1249"/>
      <c r="AO988" s="1249"/>
      <c r="AP988" s="1249"/>
      <c r="AQ988" s="1250">
        <f t="shared" ref="AQ988:AQ1007" si="699">SUM(AD988:AL988)</f>
        <v>0</v>
      </c>
      <c r="AR988" s="1250"/>
      <c r="AS988" s="1250"/>
      <c r="AT988" s="1250">
        <f t="shared" ref="AT988:AT1007" si="700">SUM(AD988:AL988)</f>
        <v>0</v>
      </c>
      <c r="AV988" s="74" t="str">
        <f t="shared" si="693"/>
        <v>PLUMBING</v>
      </c>
      <c r="AW988" s="307"/>
      <c r="AX988" s="99"/>
      <c r="AY988" s="99"/>
      <c r="AZ988" s="305"/>
      <c r="BA988" s="28">
        <f t="shared" ref="BA988:BA1007" si="701">AD988</f>
        <v>0</v>
      </c>
      <c r="BB988" s="28">
        <f>AG988</f>
        <v>0</v>
      </c>
      <c r="BC988" s="28">
        <f>AJ988</f>
        <v>0</v>
      </c>
      <c r="BD988" s="28">
        <f t="shared" ref="BD988:BD1007" si="702">IF(B988="x",1,0)</f>
        <v>0</v>
      </c>
      <c r="BE988" s="28">
        <f>SUM(BA988:BC988)</f>
        <v>0</v>
      </c>
      <c r="BF988" s="28">
        <f t="shared" si="694"/>
        <v>0</v>
      </c>
      <c r="BG988" s="28">
        <f t="shared" si="695"/>
        <v>0</v>
      </c>
      <c r="BI988" s="66">
        <f>AD988</f>
        <v>0</v>
      </c>
      <c r="BJ988" s="66">
        <f t="shared" ref="BJ988:BJ1007" si="703">AM988</f>
        <v>0</v>
      </c>
      <c r="BK988" s="66">
        <f>BJ988+BI988</f>
        <v>0</v>
      </c>
    </row>
    <row r="989" spans="1:63" hidden="1">
      <c r="A989" s="95"/>
      <c r="B989" s="1239"/>
      <c r="C989" s="1240"/>
      <c r="D989" s="1255" t="s">
        <v>168</v>
      </c>
      <c r="E989" s="1255"/>
      <c r="F989" s="1255"/>
      <c r="G989" s="1255"/>
      <c r="H989" s="1255"/>
      <c r="I989" s="1255"/>
      <c r="J989" s="1255"/>
      <c r="K989" s="1255"/>
      <c r="L989" s="1255"/>
      <c r="M989" s="1255"/>
      <c r="N989" s="1255"/>
      <c r="O989" s="1255"/>
      <c r="P989" s="1242"/>
      <c r="Q989" s="1242"/>
      <c r="R989" s="1243"/>
      <c r="S989" s="1242" t="s">
        <v>1</v>
      </c>
      <c r="T989" s="1242"/>
      <c r="U989" s="1244"/>
      <c r="V989" s="1245"/>
      <c r="W989" s="1245"/>
      <c r="X989" s="1245"/>
      <c r="Y989" s="1245"/>
      <c r="Z989" s="1245"/>
      <c r="AA989" s="1246"/>
      <c r="AB989" s="1247"/>
      <c r="AC989" s="1244"/>
      <c r="AD989" s="1248">
        <f t="shared" si="696"/>
        <v>0</v>
      </c>
      <c r="AE989" s="1248"/>
      <c r="AF989" s="1248"/>
      <c r="AG989" s="1248">
        <f t="shared" ref="AG989:AG1027" si="704">P989*X989*(1+$Y$85)</f>
        <v>0</v>
      </c>
      <c r="AH989" s="1248"/>
      <c r="AI989" s="1248"/>
      <c r="AJ989" s="1248">
        <f t="shared" si="697"/>
        <v>0</v>
      </c>
      <c r="AK989" s="1248"/>
      <c r="AL989" s="1248"/>
      <c r="AM989" s="1249">
        <f t="shared" si="698"/>
        <v>0</v>
      </c>
      <c r="AN989" s="1249"/>
      <c r="AO989" s="1249"/>
      <c r="AP989" s="1249"/>
      <c r="AQ989" s="1250">
        <f t="shared" si="699"/>
        <v>0</v>
      </c>
      <c r="AR989" s="1250"/>
      <c r="AS989" s="1250"/>
      <c r="AT989" s="1250">
        <f t="shared" si="700"/>
        <v>0</v>
      </c>
      <c r="AV989" s="74" t="str">
        <f t="shared" si="693"/>
        <v>PLUMBING</v>
      </c>
      <c r="AW989" s="307"/>
      <c r="AX989" s="99"/>
      <c r="AY989" s="99"/>
      <c r="AZ989" s="305"/>
      <c r="BA989" s="28">
        <f t="shared" si="701"/>
        <v>0</v>
      </c>
      <c r="BB989" s="28">
        <f t="shared" ref="BB989:BB1007" si="705">AG989</f>
        <v>0</v>
      </c>
      <c r="BC989" s="28">
        <f t="shared" ref="BC989:BC1007" si="706">AJ989</f>
        <v>0</v>
      </c>
      <c r="BD989" s="28">
        <f t="shared" si="702"/>
        <v>0</v>
      </c>
      <c r="BE989" s="28">
        <f t="shared" ref="BE989:BE1005" si="707">SUM(BA989:BC989)</f>
        <v>0</v>
      </c>
      <c r="BF989" s="28">
        <f t="shared" si="694"/>
        <v>0</v>
      </c>
      <c r="BG989" s="28">
        <f t="shared" si="695"/>
        <v>0</v>
      </c>
      <c r="BI989" s="66">
        <f t="shared" ref="BI989:BI1007" si="708">AD989</f>
        <v>0</v>
      </c>
      <c r="BJ989" s="66">
        <f t="shared" si="703"/>
        <v>0</v>
      </c>
      <c r="BK989" s="66">
        <f t="shared" ref="BK989:BK1007" si="709">BJ989+BI989</f>
        <v>0</v>
      </c>
    </row>
    <row r="990" spans="1:63" hidden="1">
      <c r="A990" s="95"/>
      <c r="B990" s="1251"/>
      <c r="C990" s="1251"/>
      <c r="D990" s="1252" t="s">
        <v>111</v>
      </c>
      <c r="E990" s="1252"/>
      <c r="F990" s="1252"/>
      <c r="G990" s="1252"/>
      <c r="H990" s="1252"/>
      <c r="I990" s="1252"/>
      <c r="J990" s="1252"/>
      <c r="K990" s="1252"/>
      <c r="L990" s="1252"/>
      <c r="M990" s="1252"/>
      <c r="N990" s="1252"/>
      <c r="O990" s="1252"/>
      <c r="P990" s="1242"/>
      <c r="Q990" s="1242"/>
      <c r="R990" s="1243"/>
      <c r="S990" s="1242" t="s">
        <v>13</v>
      </c>
      <c r="T990" s="1242" t="s">
        <v>13</v>
      </c>
      <c r="U990" s="1244">
        <v>65</v>
      </c>
      <c r="V990" s="1245"/>
      <c r="W990" s="1245"/>
      <c r="X990" s="1245"/>
      <c r="Y990" s="1245"/>
      <c r="Z990" s="1245"/>
      <c r="AA990" s="1246"/>
      <c r="AB990" s="1247"/>
      <c r="AC990" s="1244"/>
      <c r="AD990" s="1248">
        <f t="shared" si="696"/>
        <v>0</v>
      </c>
      <c r="AE990" s="1248"/>
      <c r="AF990" s="1248"/>
      <c r="AG990" s="1248">
        <f t="shared" si="704"/>
        <v>0</v>
      </c>
      <c r="AH990" s="1248"/>
      <c r="AI990" s="1248"/>
      <c r="AJ990" s="1248">
        <f t="shared" si="697"/>
        <v>0</v>
      </c>
      <c r="AK990" s="1248"/>
      <c r="AL990" s="1248"/>
      <c r="AM990" s="1249">
        <f t="shared" si="698"/>
        <v>0</v>
      </c>
      <c r="AN990" s="1249"/>
      <c r="AO990" s="1249"/>
      <c r="AP990" s="1249"/>
      <c r="AQ990" s="1250">
        <f t="shared" si="699"/>
        <v>0</v>
      </c>
      <c r="AR990" s="1250"/>
      <c r="AS990" s="1250"/>
      <c r="AT990" s="1250">
        <f t="shared" si="700"/>
        <v>0</v>
      </c>
      <c r="AV990" s="74" t="str">
        <f t="shared" si="693"/>
        <v>PLUMBING</v>
      </c>
      <c r="AW990" s="307"/>
      <c r="AX990" s="99"/>
      <c r="AY990" s="99"/>
      <c r="AZ990" s="305"/>
      <c r="BA990" s="28">
        <f t="shared" si="701"/>
        <v>0</v>
      </c>
      <c r="BB990" s="28">
        <f t="shared" si="705"/>
        <v>0</v>
      </c>
      <c r="BC990" s="28">
        <f t="shared" si="706"/>
        <v>0</v>
      </c>
      <c r="BD990" s="28">
        <f t="shared" si="702"/>
        <v>0</v>
      </c>
      <c r="BE990" s="28">
        <f t="shared" si="707"/>
        <v>0</v>
      </c>
      <c r="BF990" s="28">
        <f t="shared" si="694"/>
        <v>0</v>
      </c>
      <c r="BG990" s="28">
        <f t="shared" si="695"/>
        <v>0</v>
      </c>
      <c r="BI990" s="66">
        <f t="shared" si="708"/>
        <v>0</v>
      </c>
      <c r="BJ990" s="66">
        <f t="shared" si="703"/>
        <v>0</v>
      </c>
      <c r="BK990" s="66">
        <f t="shared" si="709"/>
        <v>0</v>
      </c>
    </row>
    <row r="991" spans="1:63" hidden="1">
      <c r="A991" s="95"/>
      <c r="B991" s="1251"/>
      <c r="C991" s="1251"/>
      <c r="D991" s="1252" t="s">
        <v>127</v>
      </c>
      <c r="E991" s="1252"/>
      <c r="F991" s="1252"/>
      <c r="G991" s="1252"/>
      <c r="H991" s="1252"/>
      <c r="I991" s="1252"/>
      <c r="J991" s="1252"/>
      <c r="K991" s="1252"/>
      <c r="L991" s="1252"/>
      <c r="M991" s="1252"/>
      <c r="N991" s="1252"/>
      <c r="O991" s="1252"/>
      <c r="P991" s="1242"/>
      <c r="Q991" s="1242"/>
      <c r="R991" s="1243"/>
      <c r="S991" s="1242" t="s">
        <v>8</v>
      </c>
      <c r="T991" s="1242" t="s">
        <v>8</v>
      </c>
      <c r="U991" s="1244">
        <v>10</v>
      </c>
      <c r="V991" s="1245"/>
      <c r="W991" s="1245"/>
      <c r="X991" s="1245"/>
      <c r="Y991" s="1245"/>
      <c r="Z991" s="1245"/>
      <c r="AA991" s="1246"/>
      <c r="AB991" s="1247"/>
      <c r="AC991" s="1244"/>
      <c r="AD991" s="1248">
        <f t="shared" si="696"/>
        <v>0</v>
      </c>
      <c r="AE991" s="1248"/>
      <c r="AF991" s="1248"/>
      <c r="AG991" s="1248">
        <f t="shared" si="704"/>
        <v>0</v>
      </c>
      <c r="AH991" s="1248"/>
      <c r="AI991" s="1248"/>
      <c r="AJ991" s="1248">
        <f t="shared" si="697"/>
        <v>0</v>
      </c>
      <c r="AK991" s="1248"/>
      <c r="AL991" s="1248"/>
      <c r="AM991" s="1249">
        <f t="shared" si="698"/>
        <v>0</v>
      </c>
      <c r="AN991" s="1249"/>
      <c r="AO991" s="1249"/>
      <c r="AP991" s="1249"/>
      <c r="AQ991" s="1250">
        <f t="shared" si="699"/>
        <v>0</v>
      </c>
      <c r="AR991" s="1250"/>
      <c r="AS991" s="1250"/>
      <c r="AT991" s="1250">
        <f t="shared" si="700"/>
        <v>0</v>
      </c>
      <c r="AV991" s="74" t="str">
        <f t="shared" si="693"/>
        <v>PLUMBING</v>
      </c>
      <c r="AW991" s="307"/>
      <c r="AX991" s="99"/>
      <c r="AY991" s="99"/>
      <c r="AZ991" s="305"/>
      <c r="BA991" s="28">
        <f t="shared" si="701"/>
        <v>0</v>
      </c>
      <c r="BB991" s="28">
        <f t="shared" si="705"/>
        <v>0</v>
      </c>
      <c r="BC991" s="28">
        <f t="shared" si="706"/>
        <v>0</v>
      </c>
      <c r="BD991" s="28">
        <f t="shared" si="702"/>
        <v>0</v>
      </c>
      <c r="BE991" s="28">
        <f t="shared" si="707"/>
        <v>0</v>
      </c>
      <c r="BF991" s="28">
        <f t="shared" si="694"/>
        <v>0</v>
      </c>
      <c r="BG991" s="28">
        <f t="shared" si="695"/>
        <v>0</v>
      </c>
      <c r="BI991" s="66">
        <f t="shared" si="708"/>
        <v>0</v>
      </c>
      <c r="BJ991" s="66">
        <f t="shared" si="703"/>
        <v>0</v>
      </c>
      <c r="BK991" s="66">
        <f t="shared" si="709"/>
        <v>0</v>
      </c>
    </row>
    <row r="992" spans="1:63" hidden="1">
      <c r="A992" s="95"/>
      <c r="B992" s="1239"/>
      <c r="C992" s="1240"/>
      <c r="D992" s="1252" t="s">
        <v>112</v>
      </c>
      <c r="E992" s="1252"/>
      <c r="F992" s="1252"/>
      <c r="G992" s="1252"/>
      <c r="H992" s="1252"/>
      <c r="I992" s="1252"/>
      <c r="J992" s="1252"/>
      <c r="K992" s="1252"/>
      <c r="L992" s="1252"/>
      <c r="M992" s="1252"/>
      <c r="N992" s="1252"/>
      <c r="O992" s="1252"/>
      <c r="P992" s="1242"/>
      <c r="Q992" s="1242"/>
      <c r="R992" s="1243"/>
      <c r="S992" s="1242" t="s">
        <v>13</v>
      </c>
      <c r="T992" s="1242" t="s">
        <v>13</v>
      </c>
      <c r="U992" s="1244">
        <v>65</v>
      </c>
      <c r="V992" s="1245"/>
      <c r="W992" s="1245"/>
      <c r="X992" s="1245"/>
      <c r="Y992" s="1245"/>
      <c r="Z992" s="1245"/>
      <c r="AA992" s="1246"/>
      <c r="AB992" s="1247"/>
      <c r="AC992" s="1244"/>
      <c r="AD992" s="1248">
        <f t="shared" si="696"/>
        <v>0</v>
      </c>
      <c r="AE992" s="1248"/>
      <c r="AF992" s="1248"/>
      <c r="AG992" s="1248">
        <f t="shared" si="704"/>
        <v>0</v>
      </c>
      <c r="AH992" s="1248"/>
      <c r="AI992" s="1248"/>
      <c r="AJ992" s="1248">
        <f t="shared" si="697"/>
        <v>0</v>
      </c>
      <c r="AK992" s="1248"/>
      <c r="AL992" s="1248"/>
      <c r="AM992" s="1249">
        <f t="shared" si="698"/>
        <v>0</v>
      </c>
      <c r="AN992" s="1249"/>
      <c r="AO992" s="1249"/>
      <c r="AP992" s="1249"/>
      <c r="AQ992" s="1250">
        <f t="shared" si="699"/>
        <v>0</v>
      </c>
      <c r="AR992" s="1250"/>
      <c r="AS992" s="1250"/>
      <c r="AT992" s="1250">
        <f t="shared" si="700"/>
        <v>0</v>
      </c>
      <c r="AV992" s="74" t="str">
        <f t="shared" si="693"/>
        <v>PLUMBING</v>
      </c>
      <c r="AW992" s="307"/>
      <c r="AX992" s="99"/>
      <c r="AY992" s="99"/>
      <c r="AZ992" s="305"/>
      <c r="BA992" s="28">
        <f t="shared" si="701"/>
        <v>0</v>
      </c>
      <c r="BB992" s="28">
        <f t="shared" si="705"/>
        <v>0</v>
      </c>
      <c r="BC992" s="28">
        <f t="shared" si="706"/>
        <v>0</v>
      </c>
      <c r="BD992" s="28">
        <f t="shared" si="702"/>
        <v>0</v>
      </c>
      <c r="BE992" s="28">
        <f t="shared" si="707"/>
        <v>0</v>
      </c>
      <c r="BF992" s="28">
        <f t="shared" si="694"/>
        <v>0</v>
      </c>
      <c r="BG992" s="28">
        <f t="shared" si="695"/>
        <v>0</v>
      </c>
      <c r="BI992" s="66">
        <f t="shared" si="708"/>
        <v>0</v>
      </c>
      <c r="BJ992" s="66">
        <f t="shared" si="703"/>
        <v>0</v>
      </c>
      <c r="BK992" s="66">
        <f t="shared" si="709"/>
        <v>0</v>
      </c>
    </row>
    <row r="993" spans="1:63" hidden="1">
      <c r="A993" s="95"/>
      <c r="B993" s="1239"/>
      <c r="C993" s="1240"/>
      <c r="D993" s="1252" t="s">
        <v>20</v>
      </c>
      <c r="E993" s="1252"/>
      <c r="F993" s="1252"/>
      <c r="G993" s="1252"/>
      <c r="H993" s="1252"/>
      <c r="I993" s="1252"/>
      <c r="J993" s="1252"/>
      <c r="K993" s="1252"/>
      <c r="L993" s="1252"/>
      <c r="M993" s="1252"/>
      <c r="N993" s="1252"/>
      <c r="O993" s="1252"/>
      <c r="P993" s="1242"/>
      <c r="Q993" s="1242"/>
      <c r="R993" s="1243"/>
      <c r="S993" s="1242" t="s">
        <v>0</v>
      </c>
      <c r="T993" s="1242" t="s">
        <v>0</v>
      </c>
      <c r="U993" s="1244">
        <v>200</v>
      </c>
      <c r="V993" s="1245"/>
      <c r="W993" s="1245"/>
      <c r="X993" s="1245">
        <v>350</v>
      </c>
      <c r="Y993" s="1245"/>
      <c r="Z993" s="1245">
        <v>350</v>
      </c>
      <c r="AA993" s="1246"/>
      <c r="AB993" s="1247"/>
      <c r="AC993" s="1244"/>
      <c r="AD993" s="1248">
        <f t="shared" si="696"/>
        <v>0</v>
      </c>
      <c r="AE993" s="1248"/>
      <c r="AF993" s="1248"/>
      <c r="AG993" s="1248">
        <f t="shared" si="704"/>
        <v>0</v>
      </c>
      <c r="AH993" s="1248"/>
      <c r="AI993" s="1248"/>
      <c r="AJ993" s="1248">
        <f t="shared" si="697"/>
        <v>0</v>
      </c>
      <c r="AK993" s="1248"/>
      <c r="AL993" s="1248"/>
      <c r="AM993" s="1249">
        <f t="shared" si="698"/>
        <v>0</v>
      </c>
      <c r="AN993" s="1249"/>
      <c r="AO993" s="1249"/>
      <c r="AP993" s="1249"/>
      <c r="AQ993" s="1250">
        <f t="shared" si="699"/>
        <v>0</v>
      </c>
      <c r="AR993" s="1250"/>
      <c r="AS993" s="1250"/>
      <c r="AT993" s="1250">
        <f t="shared" si="700"/>
        <v>0</v>
      </c>
      <c r="AV993" s="74" t="str">
        <f t="shared" si="693"/>
        <v>PLUMBING</v>
      </c>
      <c r="AW993" s="307"/>
      <c r="AX993" s="99"/>
      <c r="AY993" s="99"/>
      <c r="AZ993" s="305"/>
      <c r="BA993" s="28">
        <f t="shared" si="701"/>
        <v>0</v>
      </c>
      <c r="BB993" s="28">
        <f t="shared" si="705"/>
        <v>0</v>
      </c>
      <c r="BC993" s="28">
        <f t="shared" si="706"/>
        <v>0</v>
      </c>
      <c r="BD993" s="28">
        <f t="shared" si="702"/>
        <v>0</v>
      </c>
      <c r="BE993" s="28">
        <f t="shared" si="707"/>
        <v>0</v>
      </c>
      <c r="BF993" s="28">
        <f t="shared" si="694"/>
        <v>0</v>
      </c>
      <c r="BG993" s="28">
        <f t="shared" si="695"/>
        <v>0</v>
      </c>
      <c r="BI993" s="66">
        <f t="shared" si="708"/>
        <v>0</v>
      </c>
      <c r="BJ993" s="66">
        <f t="shared" si="703"/>
        <v>0</v>
      </c>
      <c r="BK993" s="66">
        <f t="shared" si="709"/>
        <v>0</v>
      </c>
    </row>
    <row r="994" spans="1:63" hidden="1">
      <c r="A994" s="95"/>
      <c r="B994" s="1251"/>
      <c r="C994" s="1251"/>
      <c r="D994" s="1255" t="s">
        <v>36</v>
      </c>
      <c r="E994" s="1255"/>
      <c r="F994" s="1255"/>
      <c r="G994" s="1255"/>
      <c r="H994" s="1255"/>
      <c r="I994" s="1255"/>
      <c r="J994" s="1255"/>
      <c r="K994" s="1255"/>
      <c r="L994" s="1255"/>
      <c r="M994" s="1255"/>
      <c r="N994" s="1255"/>
      <c r="O994" s="1255"/>
      <c r="P994" s="1242"/>
      <c r="Q994" s="1242"/>
      <c r="R994" s="1243"/>
      <c r="S994" s="1242"/>
      <c r="T994" s="1242"/>
      <c r="U994" s="1244"/>
      <c r="V994" s="1245"/>
      <c r="W994" s="1245"/>
      <c r="X994" s="1245"/>
      <c r="Y994" s="1245"/>
      <c r="Z994" s="1245"/>
      <c r="AA994" s="1246"/>
      <c r="AB994" s="1247"/>
      <c r="AC994" s="1244"/>
      <c r="AD994" s="1248">
        <f t="shared" si="696"/>
        <v>0</v>
      </c>
      <c r="AE994" s="1248"/>
      <c r="AF994" s="1248"/>
      <c r="AG994" s="1248">
        <f t="shared" si="704"/>
        <v>0</v>
      </c>
      <c r="AH994" s="1248"/>
      <c r="AI994" s="1248"/>
      <c r="AJ994" s="1248">
        <f t="shared" si="697"/>
        <v>0</v>
      </c>
      <c r="AK994" s="1248"/>
      <c r="AL994" s="1248"/>
      <c r="AM994" s="1249">
        <f t="shared" si="698"/>
        <v>0</v>
      </c>
      <c r="AN994" s="1249"/>
      <c r="AO994" s="1249"/>
      <c r="AP994" s="1249"/>
      <c r="AQ994" s="1250">
        <f t="shared" si="699"/>
        <v>0</v>
      </c>
      <c r="AR994" s="1250"/>
      <c r="AS994" s="1250"/>
      <c r="AT994" s="1250">
        <f t="shared" si="700"/>
        <v>0</v>
      </c>
      <c r="AV994" s="74" t="str">
        <f t="shared" si="693"/>
        <v>PLUMBING</v>
      </c>
      <c r="AW994" s="307"/>
      <c r="AX994" s="99"/>
      <c r="AY994" s="99"/>
      <c r="AZ994" s="305"/>
      <c r="BA994" s="28">
        <f t="shared" si="701"/>
        <v>0</v>
      </c>
      <c r="BB994" s="28">
        <f t="shared" si="705"/>
        <v>0</v>
      </c>
      <c r="BC994" s="28">
        <f t="shared" si="706"/>
        <v>0</v>
      </c>
      <c r="BD994" s="28">
        <f t="shared" si="702"/>
        <v>0</v>
      </c>
      <c r="BE994" s="28">
        <f t="shared" si="707"/>
        <v>0</v>
      </c>
      <c r="BF994" s="28">
        <f t="shared" si="694"/>
        <v>0</v>
      </c>
      <c r="BG994" s="28">
        <f t="shared" si="695"/>
        <v>0</v>
      </c>
      <c r="BI994" s="66">
        <f t="shared" si="708"/>
        <v>0</v>
      </c>
      <c r="BJ994" s="66">
        <f t="shared" si="703"/>
        <v>0</v>
      </c>
      <c r="BK994" s="66">
        <f t="shared" si="709"/>
        <v>0</v>
      </c>
    </row>
    <row r="995" spans="1:63" hidden="1">
      <c r="A995" s="95"/>
      <c r="B995" s="1251"/>
      <c r="C995" s="1251"/>
      <c r="D995" s="1252" t="s">
        <v>113</v>
      </c>
      <c r="E995" s="1252"/>
      <c r="F995" s="1252"/>
      <c r="G995" s="1252"/>
      <c r="H995" s="1252"/>
      <c r="I995" s="1252"/>
      <c r="J995" s="1252"/>
      <c r="K995" s="1252"/>
      <c r="L995" s="1252"/>
      <c r="M995" s="1252"/>
      <c r="N995" s="1252"/>
      <c r="O995" s="1252"/>
      <c r="P995" s="1242"/>
      <c r="Q995" s="1242"/>
      <c r="R995" s="1243"/>
      <c r="S995" s="1242" t="s">
        <v>0</v>
      </c>
      <c r="T995" s="1242" t="s">
        <v>0</v>
      </c>
      <c r="U995" s="1244">
        <v>75</v>
      </c>
      <c r="V995" s="1245"/>
      <c r="W995" s="1245"/>
      <c r="X995" s="1245">
        <v>150</v>
      </c>
      <c r="Y995" s="1245"/>
      <c r="Z995" s="1245"/>
      <c r="AA995" s="1246"/>
      <c r="AB995" s="1247"/>
      <c r="AC995" s="1244"/>
      <c r="AD995" s="1248">
        <f t="shared" si="696"/>
        <v>0</v>
      </c>
      <c r="AE995" s="1248"/>
      <c r="AF995" s="1248"/>
      <c r="AG995" s="1248">
        <f t="shared" si="704"/>
        <v>0</v>
      </c>
      <c r="AH995" s="1248"/>
      <c r="AI995" s="1248"/>
      <c r="AJ995" s="1248">
        <f t="shared" si="697"/>
        <v>0</v>
      </c>
      <c r="AK995" s="1248"/>
      <c r="AL995" s="1248"/>
      <c r="AM995" s="1249">
        <f t="shared" si="698"/>
        <v>0</v>
      </c>
      <c r="AN995" s="1249"/>
      <c r="AO995" s="1249"/>
      <c r="AP995" s="1249"/>
      <c r="AQ995" s="1250">
        <f t="shared" si="699"/>
        <v>0</v>
      </c>
      <c r="AR995" s="1250"/>
      <c r="AS995" s="1250"/>
      <c r="AT995" s="1250">
        <f t="shared" si="700"/>
        <v>0</v>
      </c>
      <c r="AV995" s="74" t="str">
        <f t="shared" si="693"/>
        <v>PLUMBING</v>
      </c>
      <c r="AW995" s="307" t="s">
        <v>36</v>
      </c>
      <c r="AX995" s="99"/>
      <c r="AY995" s="99"/>
      <c r="AZ995" s="305"/>
      <c r="BA995" s="28">
        <f t="shared" si="701"/>
        <v>0</v>
      </c>
      <c r="BB995" s="28">
        <f t="shared" si="705"/>
        <v>0</v>
      </c>
      <c r="BC995" s="28">
        <f t="shared" si="706"/>
        <v>0</v>
      </c>
      <c r="BD995" s="28">
        <f t="shared" si="702"/>
        <v>0</v>
      </c>
      <c r="BE995" s="28">
        <f t="shared" si="707"/>
        <v>0</v>
      </c>
      <c r="BF995" s="28">
        <f t="shared" si="694"/>
        <v>0</v>
      </c>
      <c r="BG995" s="28">
        <f t="shared" si="695"/>
        <v>0</v>
      </c>
      <c r="BI995" s="66">
        <f t="shared" si="708"/>
        <v>0</v>
      </c>
      <c r="BJ995" s="66">
        <f t="shared" si="703"/>
        <v>0</v>
      </c>
      <c r="BK995" s="66">
        <f t="shared" si="709"/>
        <v>0</v>
      </c>
    </row>
    <row r="996" spans="1:63" hidden="1">
      <c r="A996" s="95"/>
      <c r="B996" s="1239"/>
      <c r="C996" s="1240"/>
      <c r="D996" s="1252" t="s">
        <v>609</v>
      </c>
      <c r="E996" s="1252"/>
      <c r="F996" s="1252"/>
      <c r="G996" s="1252"/>
      <c r="H996" s="1252"/>
      <c r="I996" s="1252"/>
      <c r="J996" s="1252"/>
      <c r="K996" s="1252"/>
      <c r="L996" s="1252"/>
      <c r="M996" s="1252"/>
      <c r="N996" s="1252"/>
      <c r="O996" s="1252"/>
      <c r="P996" s="1242"/>
      <c r="Q996" s="1242"/>
      <c r="R996" s="1243"/>
      <c r="S996" s="1242" t="s">
        <v>0</v>
      </c>
      <c r="T996" s="1242" t="s">
        <v>0</v>
      </c>
      <c r="U996" s="1244">
        <v>50</v>
      </c>
      <c r="V996" s="1245"/>
      <c r="W996" s="1245"/>
      <c r="X996" s="1245">
        <v>100</v>
      </c>
      <c r="Y996" s="1245"/>
      <c r="Z996" s="1245"/>
      <c r="AA996" s="1246"/>
      <c r="AB996" s="1247"/>
      <c r="AC996" s="1244"/>
      <c r="AD996" s="1248">
        <f t="shared" si="696"/>
        <v>0</v>
      </c>
      <c r="AE996" s="1248"/>
      <c r="AF996" s="1248"/>
      <c r="AG996" s="1248">
        <f t="shared" si="704"/>
        <v>0</v>
      </c>
      <c r="AH996" s="1248"/>
      <c r="AI996" s="1248"/>
      <c r="AJ996" s="1248">
        <f t="shared" si="697"/>
        <v>0</v>
      </c>
      <c r="AK996" s="1248"/>
      <c r="AL996" s="1248"/>
      <c r="AM996" s="1249">
        <f t="shared" si="698"/>
        <v>0</v>
      </c>
      <c r="AN996" s="1249"/>
      <c r="AO996" s="1249"/>
      <c r="AP996" s="1249"/>
      <c r="AQ996" s="1250">
        <f t="shared" si="699"/>
        <v>0</v>
      </c>
      <c r="AR996" s="1250"/>
      <c r="AS996" s="1250"/>
      <c r="AT996" s="1250">
        <f t="shared" si="700"/>
        <v>0</v>
      </c>
      <c r="AV996" s="74" t="str">
        <f t="shared" si="693"/>
        <v>PLUMBING</v>
      </c>
      <c r="AW996" s="307" t="s">
        <v>36</v>
      </c>
      <c r="AX996" s="99"/>
      <c r="AY996" s="99"/>
      <c r="AZ996" s="305"/>
      <c r="BA996" s="28">
        <f t="shared" si="701"/>
        <v>0</v>
      </c>
      <c r="BB996" s="28">
        <f t="shared" si="705"/>
        <v>0</v>
      </c>
      <c r="BC996" s="28">
        <f t="shared" si="706"/>
        <v>0</v>
      </c>
      <c r="BD996" s="28">
        <f t="shared" si="702"/>
        <v>0</v>
      </c>
      <c r="BE996" s="28">
        <f t="shared" si="707"/>
        <v>0</v>
      </c>
      <c r="BF996" s="28">
        <f t="shared" si="694"/>
        <v>0</v>
      </c>
      <c r="BG996" s="28">
        <f t="shared" si="695"/>
        <v>0</v>
      </c>
      <c r="BI996" s="66">
        <f t="shared" si="708"/>
        <v>0</v>
      </c>
      <c r="BJ996" s="66">
        <f t="shared" si="703"/>
        <v>0</v>
      </c>
      <c r="BK996" s="66">
        <f t="shared" si="709"/>
        <v>0</v>
      </c>
    </row>
    <row r="997" spans="1:63" hidden="1">
      <c r="A997" s="95"/>
      <c r="B997" s="1239"/>
      <c r="C997" s="1240"/>
      <c r="D997" s="1252" t="s">
        <v>114</v>
      </c>
      <c r="E997" s="1252"/>
      <c r="F997" s="1252"/>
      <c r="G997" s="1252"/>
      <c r="H997" s="1252"/>
      <c r="I997" s="1252"/>
      <c r="J997" s="1252"/>
      <c r="K997" s="1252"/>
      <c r="L997" s="1252"/>
      <c r="M997" s="1252"/>
      <c r="N997" s="1252"/>
      <c r="O997" s="1252"/>
      <c r="P997" s="1242"/>
      <c r="Q997" s="1242"/>
      <c r="R997" s="1243"/>
      <c r="S997" s="1242" t="s">
        <v>0</v>
      </c>
      <c r="T997" s="1242" t="s">
        <v>0</v>
      </c>
      <c r="U997" s="1244">
        <v>50</v>
      </c>
      <c r="V997" s="1245"/>
      <c r="W997" s="1245"/>
      <c r="X997" s="1245">
        <v>25</v>
      </c>
      <c r="Y997" s="1245"/>
      <c r="Z997" s="1245"/>
      <c r="AA997" s="1246"/>
      <c r="AB997" s="1247"/>
      <c r="AC997" s="1244"/>
      <c r="AD997" s="1248">
        <f t="shared" si="696"/>
        <v>0</v>
      </c>
      <c r="AE997" s="1248"/>
      <c r="AF997" s="1248"/>
      <c r="AG997" s="1248">
        <f t="shared" si="704"/>
        <v>0</v>
      </c>
      <c r="AH997" s="1248"/>
      <c r="AI997" s="1248"/>
      <c r="AJ997" s="1248">
        <f t="shared" si="697"/>
        <v>0</v>
      </c>
      <c r="AK997" s="1248"/>
      <c r="AL997" s="1248"/>
      <c r="AM997" s="1249">
        <f t="shared" si="698"/>
        <v>0</v>
      </c>
      <c r="AN997" s="1249"/>
      <c r="AO997" s="1249"/>
      <c r="AP997" s="1249"/>
      <c r="AQ997" s="1250">
        <f t="shared" si="699"/>
        <v>0</v>
      </c>
      <c r="AR997" s="1250"/>
      <c r="AS997" s="1250"/>
      <c r="AT997" s="1250">
        <f t="shared" si="700"/>
        <v>0</v>
      </c>
      <c r="AV997" s="74" t="str">
        <f t="shared" si="693"/>
        <v>PLUMBING</v>
      </c>
      <c r="AW997" s="307" t="s">
        <v>36</v>
      </c>
      <c r="AX997" s="99"/>
      <c r="AY997" s="99"/>
      <c r="AZ997" s="305"/>
      <c r="BA997" s="28">
        <f t="shared" si="701"/>
        <v>0</v>
      </c>
      <c r="BB997" s="28">
        <f t="shared" si="705"/>
        <v>0</v>
      </c>
      <c r="BC997" s="28">
        <f t="shared" si="706"/>
        <v>0</v>
      </c>
      <c r="BD997" s="28">
        <f t="shared" si="702"/>
        <v>0</v>
      </c>
      <c r="BE997" s="28">
        <f t="shared" si="707"/>
        <v>0</v>
      </c>
      <c r="BF997" s="28">
        <f t="shared" si="694"/>
        <v>0</v>
      </c>
      <c r="BG997" s="28">
        <f t="shared" si="695"/>
        <v>0</v>
      </c>
      <c r="BI997" s="66">
        <f t="shared" si="708"/>
        <v>0</v>
      </c>
      <c r="BJ997" s="66">
        <f t="shared" si="703"/>
        <v>0</v>
      </c>
      <c r="BK997" s="66">
        <f t="shared" si="709"/>
        <v>0</v>
      </c>
    </row>
    <row r="998" spans="1:63" hidden="1">
      <c r="A998" s="95"/>
      <c r="B998" s="1239"/>
      <c r="C998" s="1240"/>
      <c r="D998" s="1252" t="s">
        <v>115</v>
      </c>
      <c r="E998" s="1252"/>
      <c r="F998" s="1252"/>
      <c r="G998" s="1252"/>
      <c r="H998" s="1252"/>
      <c r="I998" s="1252"/>
      <c r="J998" s="1252"/>
      <c r="K998" s="1252"/>
      <c r="L998" s="1252"/>
      <c r="M998" s="1252"/>
      <c r="N998" s="1252"/>
      <c r="O998" s="1252"/>
      <c r="P998" s="1242"/>
      <c r="Q998" s="1242"/>
      <c r="R998" s="1243"/>
      <c r="S998" s="1242" t="s">
        <v>0</v>
      </c>
      <c r="T998" s="1242" t="s">
        <v>0</v>
      </c>
      <c r="U998" s="1244">
        <v>50</v>
      </c>
      <c r="V998" s="1245"/>
      <c r="W998" s="1245"/>
      <c r="X998" s="1245">
        <v>25</v>
      </c>
      <c r="Y998" s="1245"/>
      <c r="Z998" s="1245"/>
      <c r="AA998" s="1246"/>
      <c r="AB998" s="1247"/>
      <c r="AC998" s="1244"/>
      <c r="AD998" s="1248">
        <f t="shared" si="696"/>
        <v>0</v>
      </c>
      <c r="AE998" s="1248"/>
      <c r="AF998" s="1248"/>
      <c r="AG998" s="1248">
        <f t="shared" si="704"/>
        <v>0</v>
      </c>
      <c r="AH998" s="1248"/>
      <c r="AI998" s="1248"/>
      <c r="AJ998" s="1248">
        <f t="shared" si="697"/>
        <v>0</v>
      </c>
      <c r="AK998" s="1248"/>
      <c r="AL998" s="1248"/>
      <c r="AM998" s="1249">
        <f t="shared" si="698"/>
        <v>0</v>
      </c>
      <c r="AN998" s="1249"/>
      <c r="AO998" s="1249"/>
      <c r="AP998" s="1249"/>
      <c r="AQ998" s="1250">
        <f t="shared" si="699"/>
        <v>0</v>
      </c>
      <c r="AR998" s="1250"/>
      <c r="AS998" s="1250"/>
      <c r="AT998" s="1250">
        <f t="shared" si="700"/>
        <v>0</v>
      </c>
      <c r="AV998" s="74" t="str">
        <f t="shared" si="693"/>
        <v>PLUMBING</v>
      </c>
      <c r="AW998" s="307" t="s">
        <v>36</v>
      </c>
      <c r="AX998" s="99"/>
      <c r="AY998" s="99"/>
      <c r="AZ998" s="305"/>
      <c r="BA998" s="28">
        <f t="shared" si="701"/>
        <v>0</v>
      </c>
      <c r="BB998" s="28">
        <f t="shared" si="705"/>
        <v>0</v>
      </c>
      <c r="BC998" s="28">
        <f t="shared" si="706"/>
        <v>0</v>
      </c>
      <c r="BD998" s="28">
        <f t="shared" si="702"/>
        <v>0</v>
      </c>
      <c r="BE998" s="28">
        <f t="shared" si="707"/>
        <v>0</v>
      </c>
      <c r="BF998" s="28">
        <f t="shared" si="694"/>
        <v>0</v>
      </c>
      <c r="BG998" s="28">
        <f t="shared" si="695"/>
        <v>0</v>
      </c>
      <c r="BI998" s="66">
        <f t="shared" si="708"/>
        <v>0</v>
      </c>
      <c r="BJ998" s="66">
        <f t="shared" si="703"/>
        <v>0</v>
      </c>
      <c r="BK998" s="66">
        <f t="shared" si="709"/>
        <v>0</v>
      </c>
    </row>
    <row r="999" spans="1:63" hidden="1">
      <c r="A999" s="95"/>
      <c r="B999" s="1251"/>
      <c r="C999" s="1251"/>
      <c r="D999" s="1255" t="s">
        <v>37</v>
      </c>
      <c r="E999" s="1255"/>
      <c r="F999" s="1255"/>
      <c r="G999" s="1255"/>
      <c r="H999" s="1255"/>
      <c r="I999" s="1255"/>
      <c r="J999" s="1255"/>
      <c r="K999" s="1255"/>
      <c r="L999" s="1255"/>
      <c r="M999" s="1255"/>
      <c r="N999" s="1255"/>
      <c r="O999" s="1255"/>
      <c r="P999" s="1242"/>
      <c r="Q999" s="1242"/>
      <c r="R999" s="1243"/>
      <c r="S999" s="1242"/>
      <c r="T999" s="1242"/>
      <c r="U999" s="1244"/>
      <c r="V999" s="1245"/>
      <c r="W999" s="1245"/>
      <c r="X999" s="1245"/>
      <c r="Y999" s="1245"/>
      <c r="Z999" s="1245"/>
      <c r="AA999" s="1246"/>
      <c r="AB999" s="1247"/>
      <c r="AC999" s="1244"/>
      <c r="AD999" s="1248">
        <f t="shared" si="696"/>
        <v>0</v>
      </c>
      <c r="AE999" s="1248"/>
      <c r="AF999" s="1248"/>
      <c r="AG999" s="1248">
        <f t="shared" si="704"/>
        <v>0</v>
      </c>
      <c r="AH999" s="1248"/>
      <c r="AI999" s="1248"/>
      <c r="AJ999" s="1248">
        <f t="shared" si="697"/>
        <v>0</v>
      </c>
      <c r="AK999" s="1248"/>
      <c r="AL999" s="1248"/>
      <c r="AM999" s="1249">
        <f t="shared" si="698"/>
        <v>0</v>
      </c>
      <c r="AN999" s="1249"/>
      <c r="AO999" s="1249"/>
      <c r="AP999" s="1249"/>
      <c r="AQ999" s="1250">
        <f t="shared" si="699"/>
        <v>0</v>
      </c>
      <c r="AR999" s="1250"/>
      <c r="AS999" s="1250"/>
      <c r="AT999" s="1250">
        <f t="shared" si="700"/>
        <v>0</v>
      </c>
      <c r="AV999" s="74" t="str">
        <f t="shared" si="693"/>
        <v>PLUMBING</v>
      </c>
      <c r="AW999" s="307"/>
      <c r="AX999" s="99"/>
      <c r="AY999" s="99"/>
      <c r="AZ999" s="305"/>
      <c r="BA999" s="28">
        <f t="shared" si="701"/>
        <v>0</v>
      </c>
      <c r="BB999" s="28">
        <f t="shared" si="705"/>
        <v>0</v>
      </c>
      <c r="BC999" s="28">
        <f t="shared" si="706"/>
        <v>0</v>
      </c>
      <c r="BD999" s="28">
        <f t="shared" si="702"/>
        <v>0</v>
      </c>
      <c r="BE999" s="28">
        <f t="shared" si="707"/>
        <v>0</v>
      </c>
      <c r="BF999" s="28">
        <f t="shared" si="694"/>
        <v>0</v>
      </c>
      <c r="BG999" s="28">
        <f t="shared" si="695"/>
        <v>0</v>
      </c>
      <c r="BI999" s="66">
        <f t="shared" si="708"/>
        <v>0</v>
      </c>
      <c r="BJ999" s="66">
        <f t="shared" si="703"/>
        <v>0</v>
      </c>
      <c r="BK999" s="66">
        <f t="shared" si="709"/>
        <v>0</v>
      </c>
    </row>
    <row r="1000" spans="1:63" hidden="1">
      <c r="A1000" s="95"/>
      <c r="B1000" s="1239"/>
      <c r="C1000" s="1240"/>
      <c r="D1000" s="1252" t="s">
        <v>116</v>
      </c>
      <c r="E1000" s="1252"/>
      <c r="F1000" s="1252"/>
      <c r="G1000" s="1252"/>
      <c r="H1000" s="1252"/>
      <c r="I1000" s="1252"/>
      <c r="J1000" s="1252"/>
      <c r="K1000" s="1252"/>
      <c r="L1000" s="1252"/>
      <c r="M1000" s="1252"/>
      <c r="N1000" s="1252"/>
      <c r="O1000" s="1252"/>
      <c r="P1000" s="1242"/>
      <c r="Q1000" s="1242"/>
      <c r="R1000" s="1243"/>
      <c r="S1000" s="1242" t="s">
        <v>0</v>
      </c>
      <c r="T1000" s="1242" t="s">
        <v>0</v>
      </c>
      <c r="U1000" s="1244">
        <v>75</v>
      </c>
      <c r="V1000" s="1245"/>
      <c r="W1000" s="1245"/>
      <c r="X1000" s="1245">
        <v>125</v>
      </c>
      <c r="Y1000" s="1245"/>
      <c r="Z1000" s="1245">
        <v>125</v>
      </c>
      <c r="AA1000" s="1246"/>
      <c r="AB1000" s="1247"/>
      <c r="AC1000" s="1244"/>
      <c r="AD1000" s="1248">
        <f t="shared" si="696"/>
        <v>0</v>
      </c>
      <c r="AE1000" s="1248"/>
      <c r="AF1000" s="1248"/>
      <c r="AG1000" s="1248">
        <f t="shared" si="704"/>
        <v>0</v>
      </c>
      <c r="AH1000" s="1248"/>
      <c r="AI1000" s="1248"/>
      <c r="AJ1000" s="1248">
        <f t="shared" si="697"/>
        <v>0</v>
      </c>
      <c r="AK1000" s="1248"/>
      <c r="AL1000" s="1248"/>
      <c r="AM1000" s="1249">
        <f t="shared" si="698"/>
        <v>0</v>
      </c>
      <c r="AN1000" s="1249"/>
      <c r="AO1000" s="1249"/>
      <c r="AP1000" s="1249"/>
      <c r="AQ1000" s="1250">
        <f t="shared" si="699"/>
        <v>0</v>
      </c>
      <c r="AR1000" s="1250"/>
      <c r="AS1000" s="1250"/>
      <c r="AT1000" s="1250">
        <f t="shared" si="700"/>
        <v>0</v>
      </c>
      <c r="AV1000" s="74" t="str">
        <f t="shared" si="693"/>
        <v>PLUMBING</v>
      </c>
      <c r="AW1000" s="307" t="s">
        <v>37</v>
      </c>
      <c r="AX1000" s="99"/>
      <c r="AY1000" s="99"/>
      <c r="AZ1000" s="305"/>
      <c r="BA1000" s="28">
        <f t="shared" si="701"/>
        <v>0</v>
      </c>
      <c r="BB1000" s="28">
        <f t="shared" si="705"/>
        <v>0</v>
      </c>
      <c r="BC1000" s="28">
        <f t="shared" si="706"/>
        <v>0</v>
      </c>
      <c r="BD1000" s="28">
        <f t="shared" si="702"/>
        <v>0</v>
      </c>
      <c r="BE1000" s="28">
        <f t="shared" si="707"/>
        <v>0</v>
      </c>
      <c r="BF1000" s="28">
        <f t="shared" si="694"/>
        <v>0</v>
      </c>
      <c r="BG1000" s="28">
        <f t="shared" si="695"/>
        <v>0</v>
      </c>
      <c r="BI1000" s="66">
        <f t="shared" si="708"/>
        <v>0</v>
      </c>
      <c r="BJ1000" s="66">
        <f t="shared" si="703"/>
        <v>0</v>
      </c>
      <c r="BK1000" s="66">
        <f t="shared" si="709"/>
        <v>0</v>
      </c>
    </row>
    <row r="1001" spans="1:63" hidden="1">
      <c r="A1001" s="95"/>
      <c r="B1001" s="1239"/>
      <c r="C1001" s="1240"/>
      <c r="D1001" s="1252" t="s">
        <v>283</v>
      </c>
      <c r="E1001" s="1252"/>
      <c r="F1001" s="1252"/>
      <c r="G1001" s="1252"/>
      <c r="H1001" s="1252"/>
      <c r="I1001" s="1252"/>
      <c r="J1001" s="1252"/>
      <c r="K1001" s="1252"/>
      <c r="L1001" s="1252"/>
      <c r="M1001" s="1252"/>
      <c r="N1001" s="1252"/>
      <c r="O1001" s="1252"/>
      <c r="P1001" s="1242"/>
      <c r="Q1001" s="1242"/>
      <c r="R1001" s="1243"/>
      <c r="S1001" s="1242" t="s">
        <v>0</v>
      </c>
      <c r="T1001" s="1242" t="s">
        <v>0</v>
      </c>
      <c r="U1001" s="1244">
        <v>150</v>
      </c>
      <c r="V1001" s="1245"/>
      <c r="W1001" s="1245"/>
      <c r="X1001" s="1245">
        <v>300</v>
      </c>
      <c r="Y1001" s="1245"/>
      <c r="Z1001" s="1245">
        <v>250</v>
      </c>
      <c r="AA1001" s="1246"/>
      <c r="AB1001" s="1247"/>
      <c r="AC1001" s="1244"/>
      <c r="AD1001" s="1248">
        <f t="shared" si="696"/>
        <v>0</v>
      </c>
      <c r="AE1001" s="1248"/>
      <c r="AF1001" s="1248"/>
      <c r="AG1001" s="1248">
        <f t="shared" si="704"/>
        <v>0</v>
      </c>
      <c r="AH1001" s="1248"/>
      <c r="AI1001" s="1248"/>
      <c r="AJ1001" s="1248">
        <f t="shared" si="697"/>
        <v>0</v>
      </c>
      <c r="AK1001" s="1248"/>
      <c r="AL1001" s="1248"/>
      <c r="AM1001" s="1249">
        <f t="shared" si="698"/>
        <v>0</v>
      </c>
      <c r="AN1001" s="1249"/>
      <c r="AO1001" s="1249"/>
      <c r="AP1001" s="1249"/>
      <c r="AQ1001" s="1250">
        <f t="shared" si="699"/>
        <v>0</v>
      </c>
      <c r="AR1001" s="1250"/>
      <c r="AS1001" s="1250"/>
      <c r="AT1001" s="1250">
        <f t="shared" si="700"/>
        <v>0</v>
      </c>
      <c r="AV1001" s="74" t="str">
        <f t="shared" si="693"/>
        <v>PLUMBING</v>
      </c>
      <c r="AW1001" s="307" t="s">
        <v>37</v>
      </c>
      <c r="AX1001" s="99"/>
      <c r="AY1001" s="99"/>
      <c r="AZ1001" s="305"/>
      <c r="BA1001" s="28">
        <f t="shared" si="701"/>
        <v>0</v>
      </c>
      <c r="BB1001" s="28">
        <f t="shared" si="705"/>
        <v>0</v>
      </c>
      <c r="BC1001" s="28">
        <f t="shared" si="706"/>
        <v>0</v>
      </c>
      <c r="BD1001" s="28">
        <f t="shared" si="702"/>
        <v>0</v>
      </c>
      <c r="BE1001" s="28">
        <f t="shared" si="707"/>
        <v>0</v>
      </c>
      <c r="BF1001" s="28">
        <f t="shared" si="694"/>
        <v>0</v>
      </c>
      <c r="BG1001" s="28">
        <f t="shared" si="695"/>
        <v>0</v>
      </c>
      <c r="BI1001" s="66">
        <f t="shared" si="708"/>
        <v>0</v>
      </c>
      <c r="BJ1001" s="66">
        <f t="shared" si="703"/>
        <v>0</v>
      </c>
      <c r="BK1001" s="66">
        <f t="shared" si="709"/>
        <v>0</v>
      </c>
    </row>
    <row r="1002" spans="1:63" hidden="1">
      <c r="A1002" s="95"/>
      <c r="B1002" s="1239"/>
      <c r="C1002" s="1240"/>
      <c r="D1002" s="1252" t="s">
        <v>117</v>
      </c>
      <c r="E1002" s="1252"/>
      <c r="F1002" s="1252"/>
      <c r="G1002" s="1252"/>
      <c r="H1002" s="1252"/>
      <c r="I1002" s="1252"/>
      <c r="J1002" s="1252"/>
      <c r="K1002" s="1252"/>
      <c r="L1002" s="1252"/>
      <c r="M1002" s="1252"/>
      <c r="N1002" s="1252"/>
      <c r="O1002" s="1252"/>
      <c r="P1002" s="1242"/>
      <c r="Q1002" s="1242"/>
      <c r="R1002" s="1243"/>
      <c r="S1002" s="1242" t="s">
        <v>0</v>
      </c>
      <c r="T1002" s="1242" t="s">
        <v>0</v>
      </c>
      <c r="U1002" s="1244">
        <v>150</v>
      </c>
      <c r="V1002" s="1245"/>
      <c r="W1002" s="1245"/>
      <c r="X1002" s="1245">
        <v>300</v>
      </c>
      <c r="Y1002" s="1245"/>
      <c r="Z1002" s="1245">
        <v>185</v>
      </c>
      <c r="AA1002" s="1246"/>
      <c r="AB1002" s="1247"/>
      <c r="AC1002" s="1244"/>
      <c r="AD1002" s="1248">
        <f t="shared" si="696"/>
        <v>0</v>
      </c>
      <c r="AE1002" s="1248"/>
      <c r="AF1002" s="1248"/>
      <c r="AG1002" s="1248">
        <f t="shared" si="704"/>
        <v>0</v>
      </c>
      <c r="AH1002" s="1248"/>
      <c r="AI1002" s="1248"/>
      <c r="AJ1002" s="1248">
        <f t="shared" si="697"/>
        <v>0</v>
      </c>
      <c r="AK1002" s="1248"/>
      <c r="AL1002" s="1248"/>
      <c r="AM1002" s="1249">
        <f t="shared" si="698"/>
        <v>0</v>
      </c>
      <c r="AN1002" s="1249"/>
      <c r="AO1002" s="1249"/>
      <c r="AP1002" s="1249"/>
      <c r="AQ1002" s="1250">
        <f t="shared" si="699"/>
        <v>0</v>
      </c>
      <c r="AR1002" s="1250"/>
      <c r="AS1002" s="1250"/>
      <c r="AT1002" s="1250">
        <f t="shared" si="700"/>
        <v>0</v>
      </c>
      <c r="AV1002" s="74" t="str">
        <f t="shared" si="693"/>
        <v>PLUMBING</v>
      </c>
      <c r="AW1002" s="307" t="s">
        <v>37</v>
      </c>
      <c r="AX1002" s="99"/>
      <c r="AY1002" s="99"/>
      <c r="AZ1002" s="305"/>
      <c r="BA1002" s="28">
        <f t="shared" si="701"/>
        <v>0</v>
      </c>
      <c r="BB1002" s="28">
        <f t="shared" si="705"/>
        <v>0</v>
      </c>
      <c r="BC1002" s="28">
        <f t="shared" si="706"/>
        <v>0</v>
      </c>
      <c r="BD1002" s="28">
        <f t="shared" si="702"/>
        <v>0</v>
      </c>
      <c r="BE1002" s="28">
        <f t="shared" si="707"/>
        <v>0</v>
      </c>
      <c r="BF1002" s="28">
        <f t="shared" si="694"/>
        <v>0</v>
      </c>
      <c r="BG1002" s="28">
        <f t="shared" si="695"/>
        <v>0</v>
      </c>
      <c r="BI1002" s="66">
        <f t="shared" si="708"/>
        <v>0</v>
      </c>
      <c r="BJ1002" s="66">
        <f t="shared" si="703"/>
        <v>0</v>
      </c>
      <c r="BK1002" s="66">
        <f t="shared" si="709"/>
        <v>0</v>
      </c>
    </row>
    <row r="1003" spans="1:63" hidden="1">
      <c r="A1003" s="95"/>
      <c r="B1003" s="1239"/>
      <c r="C1003" s="1240"/>
      <c r="D1003" s="1252" t="s">
        <v>118</v>
      </c>
      <c r="E1003" s="1252"/>
      <c r="F1003" s="1252"/>
      <c r="G1003" s="1252"/>
      <c r="H1003" s="1252"/>
      <c r="I1003" s="1252"/>
      <c r="J1003" s="1252"/>
      <c r="K1003" s="1252"/>
      <c r="L1003" s="1252"/>
      <c r="M1003" s="1252"/>
      <c r="N1003" s="1252"/>
      <c r="O1003" s="1252"/>
      <c r="P1003" s="1242"/>
      <c r="Q1003" s="1242"/>
      <c r="R1003" s="1243"/>
      <c r="S1003" s="1242" t="s">
        <v>0</v>
      </c>
      <c r="T1003" s="1242" t="s">
        <v>0</v>
      </c>
      <c r="U1003" s="1244">
        <v>200</v>
      </c>
      <c r="V1003" s="1245"/>
      <c r="W1003" s="1245"/>
      <c r="X1003" s="1245">
        <v>400</v>
      </c>
      <c r="Y1003" s="1245"/>
      <c r="Z1003" s="1245">
        <v>300</v>
      </c>
      <c r="AA1003" s="1246"/>
      <c r="AB1003" s="1247"/>
      <c r="AC1003" s="1244"/>
      <c r="AD1003" s="1248">
        <f t="shared" si="696"/>
        <v>0</v>
      </c>
      <c r="AE1003" s="1248"/>
      <c r="AF1003" s="1248"/>
      <c r="AG1003" s="1248">
        <f t="shared" si="704"/>
        <v>0</v>
      </c>
      <c r="AH1003" s="1248"/>
      <c r="AI1003" s="1248"/>
      <c r="AJ1003" s="1248">
        <f t="shared" si="697"/>
        <v>0</v>
      </c>
      <c r="AK1003" s="1248"/>
      <c r="AL1003" s="1248"/>
      <c r="AM1003" s="1249">
        <f t="shared" si="698"/>
        <v>0</v>
      </c>
      <c r="AN1003" s="1249"/>
      <c r="AO1003" s="1249"/>
      <c r="AP1003" s="1249"/>
      <c r="AQ1003" s="1250">
        <f t="shared" si="699"/>
        <v>0</v>
      </c>
      <c r="AR1003" s="1250"/>
      <c r="AS1003" s="1250"/>
      <c r="AT1003" s="1250">
        <f t="shared" si="700"/>
        <v>0</v>
      </c>
      <c r="AV1003" s="74" t="str">
        <f t="shared" si="693"/>
        <v>PLUMBING</v>
      </c>
      <c r="AW1003" s="307" t="s">
        <v>37</v>
      </c>
      <c r="AX1003" s="99"/>
      <c r="AY1003" s="99"/>
      <c r="AZ1003" s="305"/>
      <c r="BA1003" s="28">
        <f t="shared" si="701"/>
        <v>0</v>
      </c>
      <c r="BB1003" s="28">
        <f t="shared" si="705"/>
        <v>0</v>
      </c>
      <c r="BC1003" s="28">
        <f t="shared" si="706"/>
        <v>0</v>
      </c>
      <c r="BD1003" s="28">
        <f t="shared" si="702"/>
        <v>0</v>
      </c>
      <c r="BE1003" s="28">
        <f t="shared" si="707"/>
        <v>0</v>
      </c>
      <c r="BF1003" s="28">
        <f t="shared" si="694"/>
        <v>0</v>
      </c>
      <c r="BG1003" s="28">
        <f t="shared" si="695"/>
        <v>0</v>
      </c>
      <c r="BI1003" s="66">
        <f t="shared" si="708"/>
        <v>0</v>
      </c>
      <c r="BJ1003" s="66">
        <f t="shared" si="703"/>
        <v>0</v>
      </c>
      <c r="BK1003" s="66">
        <f t="shared" si="709"/>
        <v>0</v>
      </c>
    </row>
    <row r="1004" spans="1:63" hidden="1">
      <c r="A1004" s="95"/>
      <c r="B1004" s="1251"/>
      <c r="C1004" s="1251"/>
      <c r="D1004" s="1252" t="s">
        <v>119</v>
      </c>
      <c r="E1004" s="1252"/>
      <c r="F1004" s="1252"/>
      <c r="G1004" s="1252"/>
      <c r="H1004" s="1252"/>
      <c r="I1004" s="1252"/>
      <c r="J1004" s="1252"/>
      <c r="K1004" s="1252"/>
      <c r="L1004" s="1252"/>
      <c r="M1004" s="1252"/>
      <c r="N1004" s="1252"/>
      <c r="O1004" s="1252"/>
      <c r="P1004" s="1242"/>
      <c r="Q1004" s="1242"/>
      <c r="R1004" s="1243"/>
      <c r="S1004" s="1242" t="s">
        <v>0</v>
      </c>
      <c r="T1004" s="1242" t="s">
        <v>0</v>
      </c>
      <c r="U1004" s="1244">
        <v>75</v>
      </c>
      <c r="V1004" s="1245"/>
      <c r="W1004" s="1245"/>
      <c r="X1004" s="1245">
        <v>150</v>
      </c>
      <c r="Y1004" s="1245"/>
      <c r="Z1004" s="1245">
        <v>135</v>
      </c>
      <c r="AA1004" s="1246"/>
      <c r="AB1004" s="1247"/>
      <c r="AC1004" s="1244"/>
      <c r="AD1004" s="1248">
        <f t="shared" si="696"/>
        <v>0</v>
      </c>
      <c r="AE1004" s="1248"/>
      <c r="AF1004" s="1248"/>
      <c r="AG1004" s="1248">
        <f t="shared" si="704"/>
        <v>0</v>
      </c>
      <c r="AH1004" s="1248"/>
      <c r="AI1004" s="1248"/>
      <c r="AJ1004" s="1248">
        <f t="shared" si="697"/>
        <v>0</v>
      </c>
      <c r="AK1004" s="1248"/>
      <c r="AL1004" s="1248"/>
      <c r="AM1004" s="1249">
        <f t="shared" si="698"/>
        <v>0</v>
      </c>
      <c r="AN1004" s="1249"/>
      <c r="AO1004" s="1249"/>
      <c r="AP1004" s="1249"/>
      <c r="AQ1004" s="1250">
        <f t="shared" si="699"/>
        <v>0</v>
      </c>
      <c r="AR1004" s="1250"/>
      <c r="AS1004" s="1250"/>
      <c r="AT1004" s="1250">
        <f t="shared" si="700"/>
        <v>0</v>
      </c>
      <c r="AV1004" s="74" t="str">
        <f t="shared" si="693"/>
        <v>PLUMBING</v>
      </c>
      <c r="AW1004" s="307" t="s">
        <v>37</v>
      </c>
      <c r="AX1004" s="99"/>
      <c r="AY1004" s="99"/>
      <c r="AZ1004" s="305"/>
      <c r="BA1004" s="28">
        <f t="shared" si="701"/>
        <v>0</v>
      </c>
      <c r="BB1004" s="28">
        <f t="shared" si="705"/>
        <v>0</v>
      </c>
      <c r="BC1004" s="28">
        <f t="shared" si="706"/>
        <v>0</v>
      </c>
      <c r="BD1004" s="28">
        <f t="shared" si="702"/>
        <v>0</v>
      </c>
      <c r="BE1004" s="28">
        <f t="shared" si="707"/>
        <v>0</v>
      </c>
      <c r="BF1004" s="28">
        <f t="shared" si="694"/>
        <v>0</v>
      </c>
      <c r="BG1004" s="28">
        <f t="shared" si="695"/>
        <v>0</v>
      </c>
      <c r="BI1004" s="66">
        <f t="shared" si="708"/>
        <v>0</v>
      </c>
      <c r="BJ1004" s="66">
        <f t="shared" si="703"/>
        <v>0</v>
      </c>
      <c r="BK1004" s="66">
        <f t="shared" si="709"/>
        <v>0</v>
      </c>
    </row>
    <row r="1005" spans="1:63" hidden="1">
      <c r="A1005" s="95"/>
      <c r="B1005" s="1251"/>
      <c r="C1005" s="1251"/>
      <c r="D1005" s="1252" t="s">
        <v>231</v>
      </c>
      <c r="E1005" s="1252"/>
      <c r="F1005" s="1252"/>
      <c r="G1005" s="1252"/>
      <c r="H1005" s="1252"/>
      <c r="I1005" s="1252"/>
      <c r="J1005" s="1252"/>
      <c r="K1005" s="1252"/>
      <c r="L1005" s="1252"/>
      <c r="M1005" s="1252"/>
      <c r="N1005" s="1252"/>
      <c r="O1005" s="1252"/>
      <c r="P1005" s="1242"/>
      <c r="Q1005" s="1242"/>
      <c r="R1005" s="1243"/>
      <c r="S1005" s="1242" t="s">
        <v>0</v>
      </c>
      <c r="T1005" s="1242" t="s">
        <v>0</v>
      </c>
      <c r="U1005" s="1244">
        <v>75</v>
      </c>
      <c r="V1005" s="1245"/>
      <c r="W1005" s="1245"/>
      <c r="X1005" s="1245">
        <v>125</v>
      </c>
      <c r="Y1005" s="1245"/>
      <c r="Z1005" s="1245">
        <v>125</v>
      </c>
      <c r="AA1005" s="1246"/>
      <c r="AB1005" s="1247"/>
      <c r="AC1005" s="1244"/>
      <c r="AD1005" s="1248">
        <f t="shared" si="696"/>
        <v>0</v>
      </c>
      <c r="AE1005" s="1248"/>
      <c r="AF1005" s="1248"/>
      <c r="AG1005" s="1248">
        <f t="shared" si="704"/>
        <v>0</v>
      </c>
      <c r="AH1005" s="1248"/>
      <c r="AI1005" s="1248"/>
      <c r="AJ1005" s="1248">
        <f t="shared" si="697"/>
        <v>0</v>
      </c>
      <c r="AK1005" s="1248"/>
      <c r="AL1005" s="1248"/>
      <c r="AM1005" s="1249">
        <f t="shared" si="698"/>
        <v>0</v>
      </c>
      <c r="AN1005" s="1249"/>
      <c r="AO1005" s="1249"/>
      <c r="AP1005" s="1249"/>
      <c r="AQ1005" s="1250">
        <f t="shared" si="699"/>
        <v>0</v>
      </c>
      <c r="AR1005" s="1250"/>
      <c r="AS1005" s="1250"/>
      <c r="AT1005" s="1250">
        <f t="shared" si="700"/>
        <v>0</v>
      </c>
      <c r="AV1005" s="74" t="str">
        <f t="shared" si="693"/>
        <v>PLUMBING</v>
      </c>
      <c r="AW1005" s="307" t="s">
        <v>37</v>
      </c>
      <c r="AX1005" s="99"/>
      <c r="AY1005" s="99"/>
      <c r="AZ1005" s="305"/>
      <c r="BA1005" s="28">
        <f t="shared" si="701"/>
        <v>0</v>
      </c>
      <c r="BB1005" s="28">
        <f t="shared" si="705"/>
        <v>0</v>
      </c>
      <c r="BC1005" s="28">
        <f t="shared" si="706"/>
        <v>0</v>
      </c>
      <c r="BD1005" s="28">
        <f t="shared" si="702"/>
        <v>0</v>
      </c>
      <c r="BE1005" s="28">
        <f t="shared" si="707"/>
        <v>0</v>
      </c>
      <c r="BF1005" s="28">
        <f t="shared" si="694"/>
        <v>0</v>
      </c>
      <c r="BG1005" s="28">
        <f t="shared" si="695"/>
        <v>0</v>
      </c>
      <c r="BI1005" s="66">
        <f t="shared" si="708"/>
        <v>0</v>
      </c>
      <c r="BJ1005" s="66">
        <f t="shared" si="703"/>
        <v>0</v>
      </c>
      <c r="BK1005" s="66">
        <f t="shared" si="709"/>
        <v>0</v>
      </c>
    </row>
    <row r="1006" spans="1:63" hidden="1">
      <c r="A1006" s="95"/>
      <c r="B1006" s="1239"/>
      <c r="C1006" s="1240"/>
      <c r="D1006" s="1252" t="s">
        <v>38</v>
      </c>
      <c r="E1006" s="1252"/>
      <c r="F1006" s="1252"/>
      <c r="G1006" s="1252"/>
      <c r="H1006" s="1252"/>
      <c r="I1006" s="1252"/>
      <c r="J1006" s="1252"/>
      <c r="K1006" s="1252"/>
      <c r="L1006" s="1252"/>
      <c r="M1006" s="1252"/>
      <c r="N1006" s="1252"/>
      <c r="O1006" s="1252"/>
      <c r="P1006" s="1242"/>
      <c r="Q1006" s="1242"/>
      <c r="R1006" s="1243"/>
      <c r="S1006" s="1242" t="s">
        <v>0</v>
      </c>
      <c r="T1006" s="1242" t="s">
        <v>0</v>
      </c>
      <c r="U1006" s="1244">
        <v>12</v>
      </c>
      <c r="V1006" s="1245"/>
      <c r="W1006" s="1245"/>
      <c r="X1006" s="1245">
        <v>20</v>
      </c>
      <c r="Y1006" s="1245"/>
      <c r="Z1006" s="1245">
        <v>20</v>
      </c>
      <c r="AA1006" s="1246"/>
      <c r="AB1006" s="1247"/>
      <c r="AC1006" s="1244"/>
      <c r="AD1006" s="1248">
        <f t="shared" si="696"/>
        <v>0</v>
      </c>
      <c r="AE1006" s="1248"/>
      <c r="AF1006" s="1248"/>
      <c r="AG1006" s="1248">
        <f t="shared" si="704"/>
        <v>0</v>
      </c>
      <c r="AH1006" s="1248"/>
      <c r="AI1006" s="1248"/>
      <c r="AJ1006" s="1248">
        <f t="shared" si="697"/>
        <v>0</v>
      </c>
      <c r="AK1006" s="1248"/>
      <c r="AL1006" s="1248"/>
      <c r="AM1006" s="1249">
        <f t="shared" si="698"/>
        <v>0</v>
      </c>
      <c r="AN1006" s="1249"/>
      <c r="AO1006" s="1249"/>
      <c r="AP1006" s="1249"/>
      <c r="AQ1006" s="1250">
        <f t="shared" si="699"/>
        <v>0</v>
      </c>
      <c r="AR1006" s="1250"/>
      <c r="AS1006" s="1250"/>
      <c r="AT1006" s="1250">
        <f t="shared" si="700"/>
        <v>0</v>
      </c>
      <c r="AV1006" s="74" t="str">
        <f t="shared" si="693"/>
        <v>PLUMBING</v>
      </c>
      <c r="AW1006" s="307" t="s">
        <v>37</v>
      </c>
      <c r="AX1006" s="99"/>
      <c r="AY1006" s="99"/>
      <c r="AZ1006" s="305"/>
      <c r="BA1006" s="28">
        <f t="shared" si="701"/>
        <v>0</v>
      </c>
      <c r="BB1006" s="28">
        <f t="shared" si="705"/>
        <v>0</v>
      </c>
      <c r="BC1006" s="28">
        <f t="shared" si="706"/>
        <v>0</v>
      </c>
      <c r="BD1006" s="28">
        <f t="shared" si="702"/>
        <v>0</v>
      </c>
      <c r="BE1006" s="28">
        <f>SUM(BA1006:BC1006)</f>
        <v>0</v>
      </c>
      <c r="BF1006" s="28">
        <f t="shared" si="694"/>
        <v>0</v>
      </c>
      <c r="BG1006" s="28">
        <f t="shared" si="695"/>
        <v>0</v>
      </c>
      <c r="BI1006" s="66">
        <f t="shared" si="708"/>
        <v>0</v>
      </c>
      <c r="BJ1006" s="66">
        <f t="shared" si="703"/>
        <v>0</v>
      </c>
      <c r="BK1006" s="66">
        <f t="shared" si="709"/>
        <v>0</v>
      </c>
    </row>
    <row r="1007" spans="1:63" hidden="1">
      <c r="A1007" s="95"/>
      <c r="B1007" s="1239"/>
      <c r="C1007" s="1240"/>
      <c r="D1007" s="1252" t="s">
        <v>32</v>
      </c>
      <c r="E1007" s="1252"/>
      <c r="F1007" s="1252"/>
      <c r="G1007" s="1252"/>
      <c r="H1007" s="1252"/>
      <c r="I1007" s="1252"/>
      <c r="J1007" s="1252"/>
      <c r="K1007" s="1252"/>
      <c r="L1007" s="1252"/>
      <c r="M1007" s="1252"/>
      <c r="N1007" s="1252"/>
      <c r="O1007" s="1252"/>
      <c r="P1007" s="1242"/>
      <c r="Q1007" s="1242"/>
      <c r="R1007" s="1243"/>
      <c r="S1007" s="1242" t="s">
        <v>0</v>
      </c>
      <c r="T1007" s="1242" t="s">
        <v>0</v>
      </c>
      <c r="U1007" s="1244">
        <v>100</v>
      </c>
      <c r="V1007" s="1245"/>
      <c r="W1007" s="1245"/>
      <c r="X1007" s="1245">
        <v>250</v>
      </c>
      <c r="Y1007" s="1245"/>
      <c r="Z1007" s="1245">
        <v>250</v>
      </c>
      <c r="AA1007" s="1246"/>
      <c r="AB1007" s="1247"/>
      <c r="AC1007" s="1244"/>
      <c r="AD1007" s="1248">
        <f t="shared" si="696"/>
        <v>0</v>
      </c>
      <c r="AE1007" s="1248"/>
      <c r="AF1007" s="1248"/>
      <c r="AG1007" s="1248">
        <f t="shared" si="704"/>
        <v>0</v>
      </c>
      <c r="AH1007" s="1248"/>
      <c r="AI1007" s="1248"/>
      <c r="AJ1007" s="1248">
        <f t="shared" si="697"/>
        <v>0</v>
      </c>
      <c r="AK1007" s="1248"/>
      <c r="AL1007" s="1248"/>
      <c r="AM1007" s="1249">
        <f t="shared" si="698"/>
        <v>0</v>
      </c>
      <c r="AN1007" s="1249"/>
      <c r="AO1007" s="1249"/>
      <c r="AP1007" s="1249"/>
      <c r="AQ1007" s="1250">
        <f t="shared" si="699"/>
        <v>0</v>
      </c>
      <c r="AR1007" s="1250"/>
      <c r="AS1007" s="1250"/>
      <c r="AT1007" s="1250">
        <f t="shared" si="700"/>
        <v>0</v>
      </c>
      <c r="AV1007" s="74" t="str">
        <f t="shared" si="693"/>
        <v>PLUMBING</v>
      </c>
      <c r="AW1007" s="307" t="s">
        <v>37</v>
      </c>
      <c r="AX1007" s="99"/>
      <c r="AY1007" s="99"/>
      <c r="AZ1007" s="305"/>
      <c r="BA1007" s="28">
        <f t="shared" si="701"/>
        <v>0</v>
      </c>
      <c r="BB1007" s="28">
        <f t="shared" si="705"/>
        <v>0</v>
      </c>
      <c r="BC1007" s="28">
        <f t="shared" si="706"/>
        <v>0</v>
      </c>
      <c r="BD1007" s="28">
        <f t="shared" si="702"/>
        <v>0</v>
      </c>
      <c r="BE1007" s="28">
        <f>SUM(BA1007:BC1007)</f>
        <v>0</v>
      </c>
      <c r="BF1007" s="28">
        <f t="shared" si="694"/>
        <v>0</v>
      </c>
      <c r="BG1007" s="28">
        <f t="shared" si="695"/>
        <v>0</v>
      </c>
      <c r="BI1007" s="66">
        <f t="shared" si="708"/>
        <v>0</v>
      </c>
      <c r="BJ1007" s="66">
        <f t="shared" si="703"/>
        <v>0</v>
      </c>
      <c r="BK1007" s="66">
        <f t="shared" si="709"/>
        <v>0</v>
      </c>
    </row>
    <row r="1008" spans="1:63" hidden="1">
      <c r="A1008" s="95"/>
      <c r="B1008" s="1239"/>
      <c r="C1008" s="1240"/>
      <c r="D1008" s="1252"/>
      <c r="E1008" s="1252"/>
      <c r="F1008" s="1252"/>
      <c r="G1008" s="1252"/>
      <c r="H1008" s="1252"/>
      <c r="I1008" s="1252"/>
      <c r="J1008" s="1252"/>
      <c r="K1008" s="1252"/>
      <c r="L1008" s="1252"/>
      <c r="M1008" s="1252"/>
      <c r="N1008" s="1252"/>
      <c r="O1008" s="1252"/>
      <c r="P1008" s="1242"/>
      <c r="Q1008" s="1242"/>
      <c r="R1008" s="1243"/>
      <c r="S1008" s="1242"/>
      <c r="T1008" s="1242"/>
      <c r="U1008" s="1244"/>
      <c r="V1008" s="1245"/>
      <c r="W1008" s="1245"/>
      <c r="X1008" s="1245"/>
      <c r="Y1008" s="1245"/>
      <c r="Z1008" s="1245"/>
      <c r="AA1008" s="1246"/>
      <c r="AB1008" s="1247"/>
      <c r="AC1008" s="1244"/>
      <c r="AD1008" s="1248">
        <f t="shared" ref="AD1008:AD1027" si="710">((P1008*U1008)-AM1008)</f>
        <v>0</v>
      </c>
      <c r="AE1008" s="1248"/>
      <c r="AF1008" s="1248"/>
      <c r="AG1008" s="1248">
        <f t="shared" si="704"/>
        <v>0</v>
      </c>
      <c r="AH1008" s="1248"/>
      <c r="AI1008" s="1248"/>
      <c r="AJ1008" s="1248">
        <f t="shared" ref="AJ1008:AJ1027" si="711">P1008*AA1008</f>
        <v>0</v>
      </c>
      <c r="AK1008" s="1248"/>
      <c r="AL1008" s="1248"/>
      <c r="AM1008" s="1249">
        <f t="shared" si="698"/>
        <v>0</v>
      </c>
      <c r="AN1008" s="1249"/>
      <c r="AO1008" s="1249"/>
      <c r="AP1008" s="1249"/>
      <c r="AQ1008" s="1250">
        <f t="shared" ref="AQ1008:AQ1027" si="712">SUM(AD1008:AL1008)</f>
        <v>0</v>
      </c>
      <c r="AR1008" s="1250"/>
      <c r="AS1008" s="1250"/>
      <c r="AT1008" s="1250">
        <f t="shared" ref="AT1008:AT1027" si="713">SUM(AD1008:AL1008)</f>
        <v>0</v>
      </c>
      <c r="AV1008" s="74" t="str">
        <f t="shared" si="693"/>
        <v>PLUMBING</v>
      </c>
      <c r="AW1008" s="307"/>
      <c r="AX1008" s="99"/>
      <c r="AY1008" s="99"/>
      <c r="AZ1008" s="305"/>
      <c r="BA1008" s="28">
        <f t="shared" ref="BA1008:BA1027" si="714">AD1008</f>
        <v>0</v>
      </c>
      <c r="BB1008" s="28">
        <f>AG1008</f>
        <v>0</v>
      </c>
      <c r="BC1008" s="28">
        <f>AJ1008</f>
        <v>0</v>
      </c>
      <c r="BD1008" s="28">
        <f t="shared" ref="BD1008:BD1027" si="715">IF(B1008="x",1,0)</f>
        <v>0</v>
      </c>
      <c r="BE1008" s="28">
        <f>SUM(BA1008:BC1008)</f>
        <v>0</v>
      </c>
      <c r="BF1008" s="28">
        <f t="shared" ref="BF1008:BF1027" si="716">AQ1008</f>
        <v>0</v>
      </c>
      <c r="BG1008" s="28">
        <f t="shared" ref="BG1008:BG1027" si="717">AM1008</f>
        <v>0</v>
      </c>
      <c r="BI1008" s="66">
        <f>AD1008</f>
        <v>0</v>
      </c>
      <c r="BJ1008" s="66">
        <f t="shared" ref="BJ1008:BJ1027" si="718">AM1008</f>
        <v>0</v>
      </c>
      <c r="BK1008" s="66">
        <f>BJ1008+BI1008</f>
        <v>0</v>
      </c>
    </row>
    <row r="1009" spans="1:63" hidden="1">
      <c r="A1009" s="95"/>
      <c r="B1009" s="1239"/>
      <c r="C1009" s="1240"/>
      <c r="D1009" s="1252"/>
      <c r="E1009" s="1252"/>
      <c r="F1009" s="1252"/>
      <c r="G1009" s="1252"/>
      <c r="H1009" s="1252"/>
      <c r="I1009" s="1252"/>
      <c r="J1009" s="1252"/>
      <c r="K1009" s="1252"/>
      <c r="L1009" s="1252"/>
      <c r="M1009" s="1252"/>
      <c r="N1009" s="1252"/>
      <c r="O1009" s="1252"/>
      <c r="P1009" s="1242"/>
      <c r="Q1009" s="1242"/>
      <c r="R1009" s="1243"/>
      <c r="S1009" s="1242"/>
      <c r="T1009" s="1242"/>
      <c r="U1009" s="1244"/>
      <c r="V1009" s="1245"/>
      <c r="W1009" s="1245"/>
      <c r="X1009" s="1245"/>
      <c r="Y1009" s="1245"/>
      <c r="Z1009" s="1245"/>
      <c r="AA1009" s="1246"/>
      <c r="AB1009" s="1247"/>
      <c r="AC1009" s="1244"/>
      <c r="AD1009" s="1248">
        <f t="shared" si="710"/>
        <v>0</v>
      </c>
      <c r="AE1009" s="1248"/>
      <c r="AF1009" s="1248"/>
      <c r="AG1009" s="1248">
        <f t="shared" si="704"/>
        <v>0</v>
      </c>
      <c r="AH1009" s="1248"/>
      <c r="AI1009" s="1248"/>
      <c r="AJ1009" s="1248">
        <f t="shared" si="711"/>
        <v>0</v>
      </c>
      <c r="AK1009" s="1248"/>
      <c r="AL1009" s="1248"/>
      <c r="AM1009" s="1249">
        <f t="shared" si="698"/>
        <v>0</v>
      </c>
      <c r="AN1009" s="1249"/>
      <c r="AO1009" s="1249"/>
      <c r="AP1009" s="1249"/>
      <c r="AQ1009" s="1250">
        <f t="shared" si="712"/>
        <v>0</v>
      </c>
      <c r="AR1009" s="1250"/>
      <c r="AS1009" s="1250"/>
      <c r="AT1009" s="1250">
        <f t="shared" si="713"/>
        <v>0</v>
      </c>
      <c r="AV1009" s="74" t="str">
        <f t="shared" si="693"/>
        <v>PLUMBING</v>
      </c>
      <c r="AW1009" s="307"/>
      <c r="AX1009" s="99"/>
      <c r="AY1009" s="99"/>
      <c r="AZ1009" s="305"/>
      <c r="BA1009" s="28">
        <f t="shared" si="714"/>
        <v>0</v>
      </c>
      <c r="BB1009" s="28">
        <f t="shared" ref="BB1009:BB1027" si="719">AG1009</f>
        <v>0</v>
      </c>
      <c r="BC1009" s="28">
        <f t="shared" ref="BC1009:BC1027" si="720">AJ1009</f>
        <v>0</v>
      </c>
      <c r="BD1009" s="28">
        <f t="shared" si="715"/>
        <v>0</v>
      </c>
      <c r="BE1009" s="28">
        <f t="shared" ref="BE1009:BE1025" si="721">SUM(BA1009:BC1009)</f>
        <v>0</v>
      </c>
      <c r="BF1009" s="28">
        <f t="shared" si="716"/>
        <v>0</v>
      </c>
      <c r="BG1009" s="28">
        <f t="shared" si="717"/>
        <v>0</v>
      </c>
      <c r="BI1009" s="66">
        <f t="shared" ref="BI1009:BI1027" si="722">AD1009</f>
        <v>0</v>
      </c>
      <c r="BJ1009" s="66">
        <f t="shared" si="718"/>
        <v>0</v>
      </c>
      <c r="BK1009" s="66">
        <f t="shared" ref="BK1009:BK1027" si="723">BJ1009+BI1009</f>
        <v>0</v>
      </c>
    </row>
    <row r="1010" spans="1:63" hidden="1">
      <c r="A1010" s="95"/>
      <c r="B1010" s="1251"/>
      <c r="C1010" s="1251"/>
      <c r="D1010" s="1252"/>
      <c r="E1010" s="1252"/>
      <c r="F1010" s="1252"/>
      <c r="G1010" s="1252"/>
      <c r="H1010" s="1252"/>
      <c r="I1010" s="1252"/>
      <c r="J1010" s="1252"/>
      <c r="K1010" s="1252"/>
      <c r="L1010" s="1252"/>
      <c r="M1010" s="1252"/>
      <c r="N1010" s="1252"/>
      <c r="O1010" s="1252"/>
      <c r="P1010" s="1242"/>
      <c r="Q1010" s="1242"/>
      <c r="R1010" s="1243"/>
      <c r="S1010" s="1242"/>
      <c r="T1010" s="1242"/>
      <c r="U1010" s="1244"/>
      <c r="V1010" s="1245"/>
      <c r="W1010" s="1245"/>
      <c r="X1010" s="1245"/>
      <c r="Y1010" s="1245"/>
      <c r="Z1010" s="1245"/>
      <c r="AA1010" s="1246"/>
      <c r="AB1010" s="1247"/>
      <c r="AC1010" s="1244"/>
      <c r="AD1010" s="1248">
        <f t="shared" si="710"/>
        <v>0</v>
      </c>
      <c r="AE1010" s="1248"/>
      <c r="AF1010" s="1248"/>
      <c r="AG1010" s="1248">
        <f t="shared" si="704"/>
        <v>0</v>
      </c>
      <c r="AH1010" s="1248"/>
      <c r="AI1010" s="1248"/>
      <c r="AJ1010" s="1248">
        <f t="shared" si="711"/>
        <v>0</v>
      </c>
      <c r="AK1010" s="1248"/>
      <c r="AL1010" s="1248"/>
      <c r="AM1010" s="1249">
        <f t="shared" si="698"/>
        <v>0</v>
      </c>
      <c r="AN1010" s="1249"/>
      <c r="AO1010" s="1249"/>
      <c r="AP1010" s="1249"/>
      <c r="AQ1010" s="1250">
        <f t="shared" si="712"/>
        <v>0</v>
      </c>
      <c r="AR1010" s="1250"/>
      <c r="AS1010" s="1250"/>
      <c r="AT1010" s="1250">
        <f t="shared" si="713"/>
        <v>0</v>
      </c>
      <c r="AV1010" s="74" t="str">
        <f t="shared" si="693"/>
        <v>PLUMBING</v>
      </c>
      <c r="AW1010" s="307"/>
      <c r="AX1010" s="99"/>
      <c r="AY1010" s="99"/>
      <c r="AZ1010" s="305"/>
      <c r="BA1010" s="28">
        <f t="shared" si="714"/>
        <v>0</v>
      </c>
      <c r="BB1010" s="28">
        <f t="shared" si="719"/>
        <v>0</v>
      </c>
      <c r="BC1010" s="28">
        <f t="shared" si="720"/>
        <v>0</v>
      </c>
      <c r="BD1010" s="28">
        <f t="shared" si="715"/>
        <v>0</v>
      </c>
      <c r="BE1010" s="28">
        <f t="shared" si="721"/>
        <v>0</v>
      </c>
      <c r="BF1010" s="28">
        <f t="shared" si="716"/>
        <v>0</v>
      </c>
      <c r="BG1010" s="28">
        <f t="shared" si="717"/>
        <v>0</v>
      </c>
      <c r="BI1010" s="66">
        <f t="shared" si="722"/>
        <v>0</v>
      </c>
      <c r="BJ1010" s="66">
        <f t="shared" si="718"/>
        <v>0</v>
      </c>
      <c r="BK1010" s="66">
        <f t="shared" si="723"/>
        <v>0</v>
      </c>
    </row>
    <row r="1011" spans="1:63" hidden="1">
      <c r="A1011" s="95"/>
      <c r="B1011" s="1251"/>
      <c r="C1011" s="1251"/>
      <c r="D1011" s="1252"/>
      <c r="E1011" s="1252"/>
      <c r="F1011" s="1252"/>
      <c r="G1011" s="1252"/>
      <c r="H1011" s="1252"/>
      <c r="I1011" s="1252"/>
      <c r="J1011" s="1252"/>
      <c r="K1011" s="1252"/>
      <c r="L1011" s="1252"/>
      <c r="M1011" s="1252"/>
      <c r="N1011" s="1252"/>
      <c r="O1011" s="1252"/>
      <c r="P1011" s="1242"/>
      <c r="Q1011" s="1242"/>
      <c r="R1011" s="1243"/>
      <c r="S1011" s="1242"/>
      <c r="T1011" s="1242"/>
      <c r="U1011" s="1244"/>
      <c r="V1011" s="1245"/>
      <c r="W1011" s="1245"/>
      <c r="X1011" s="1245"/>
      <c r="Y1011" s="1245"/>
      <c r="Z1011" s="1245"/>
      <c r="AA1011" s="1246"/>
      <c r="AB1011" s="1247"/>
      <c r="AC1011" s="1244"/>
      <c r="AD1011" s="1248">
        <f t="shared" si="710"/>
        <v>0</v>
      </c>
      <c r="AE1011" s="1248"/>
      <c r="AF1011" s="1248"/>
      <c r="AG1011" s="1248">
        <f t="shared" si="704"/>
        <v>0</v>
      </c>
      <c r="AH1011" s="1248"/>
      <c r="AI1011" s="1248"/>
      <c r="AJ1011" s="1248">
        <f t="shared" si="711"/>
        <v>0</v>
      </c>
      <c r="AK1011" s="1248"/>
      <c r="AL1011" s="1248"/>
      <c r="AM1011" s="1249">
        <f t="shared" si="698"/>
        <v>0</v>
      </c>
      <c r="AN1011" s="1249"/>
      <c r="AO1011" s="1249"/>
      <c r="AP1011" s="1249"/>
      <c r="AQ1011" s="1250">
        <f t="shared" si="712"/>
        <v>0</v>
      </c>
      <c r="AR1011" s="1250"/>
      <c r="AS1011" s="1250"/>
      <c r="AT1011" s="1250">
        <f t="shared" si="713"/>
        <v>0</v>
      </c>
      <c r="AV1011" s="74" t="str">
        <f t="shared" si="693"/>
        <v>PLUMBING</v>
      </c>
      <c r="AW1011" s="307"/>
      <c r="AX1011" s="99"/>
      <c r="AY1011" s="99"/>
      <c r="AZ1011" s="305"/>
      <c r="BA1011" s="28">
        <f t="shared" si="714"/>
        <v>0</v>
      </c>
      <c r="BB1011" s="28">
        <f t="shared" si="719"/>
        <v>0</v>
      </c>
      <c r="BC1011" s="28">
        <f t="shared" si="720"/>
        <v>0</v>
      </c>
      <c r="BD1011" s="28">
        <f t="shared" si="715"/>
        <v>0</v>
      </c>
      <c r="BE1011" s="28">
        <f t="shared" si="721"/>
        <v>0</v>
      </c>
      <c r="BF1011" s="28">
        <f t="shared" si="716"/>
        <v>0</v>
      </c>
      <c r="BG1011" s="28">
        <f t="shared" si="717"/>
        <v>0</v>
      </c>
      <c r="BI1011" s="66">
        <f t="shared" si="722"/>
        <v>0</v>
      </c>
      <c r="BJ1011" s="66">
        <f t="shared" si="718"/>
        <v>0</v>
      </c>
      <c r="BK1011" s="66">
        <f t="shared" si="723"/>
        <v>0</v>
      </c>
    </row>
    <row r="1012" spans="1:63" hidden="1">
      <c r="A1012" s="95"/>
      <c r="B1012" s="1239"/>
      <c r="C1012" s="1240"/>
      <c r="D1012" s="1252"/>
      <c r="E1012" s="1252"/>
      <c r="F1012" s="1252"/>
      <c r="G1012" s="1252"/>
      <c r="H1012" s="1252"/>
      <c r="I1012" s="1252"/>
      <c r="J1012" s="1252"/>
      <c r="K1012" s="1252"/>
      <c r="L1012" s="1252"/>
      <c r="M1012" s="1252"/>
      <c r="N1012" s="1252"/>
      <c r="O1012" s="1252"/>
      <c r="P1012" s="1242"/>
      <c r="Q1012" s="1242"/>
      <c r="R1012" s="1243"/>
      <c r="S1012" s="1242"/>
      <c r="T1012" s="1242"/>
      <c r="U1012" s="1244"/>
      <c r="V1012" s="1245"/>
      <c r="W1012" s="1245"/>
      <c r="X1012" s="1245"/>
      <c r="Y1012" s="1245"/>
      <c r="Z1012" s="1245"/>
      <c r="AA1012" s="1246"/>
      <c r="AB1012" s="1247"/>
      <c r="AC1012" s="1244"/>
      <c r="AD1012" s="1248">
        <f t="shared" si="710"/>
        <v>0</v>
      </c>
      <c r="AE1012" s="1248"/>
      <c r="AF1012" s="1248"/>
      <c r="AG1012" s="1248">
        <f t="shared" si="704"/>
        <v>0</v>
      </c>
      <c r="AH1012" s="1248"/>
      <c r="AI1012" s="1248"/>
      <c r="AJ1012" s="1248">
        <f t="shared" si="711"/>
        <v>0</v>
      </c>
      <c r="AK1012" s="1248"/>
      <c r="AL1012" s="1248"/>
      <c r="AM1012" s="1249">
        <f t="shared" si="698"/>
        <v>0</v>
      </c>
      <c r="AN1012" s="1249"/>
      <c r="AO1012" s="1249"/>
      <c r="AP1012" s="1249"/>
      <c r="AQ1012" s="1250">
        <f t="shared" si="712"/>
        <v>0</v>
      </c>
      <c r="AR1012" s="1250"/>
      <c r="AS1012" s="1250"/>
      <c r="AT1012" s="1250">
        <f t="shared" si="713"/>
        <v>0</v>
      </c>
      <c r="AV1012" s="74" t="str">
        <f t="shared" si="693"/>
        <v>PLUMBING</v>
      </c>
      <c r="AW1012" s="307"/>
      <c r="AX1012" s="99"/>
      <c r="AY1012" s="99"/>
      <c r="AZ1012" s="305"/>
      <c r="BA1012" s="28">
        <f t="shared" si="714"/>
        <v>0</v>
      </c>
      <c r="BB1012" s="28">
        <f t="shared" si="719"/>
        <v>0</v>
      </c>
      <c r="BC1012" s="28">
        <f t="shared" si="720"/>
        <v>0</v>
      </c>
      <c r="BD1012" s="28">
        <f t="shared" si="715"/>
        <v>0</v>
      </c>
      <c r="BE1012" s="28">
        <f t="shared" si="721"/>
        <v>0</v>
      </c>
      <c r="BF1012" s="28">
        <f t="shared" si="716"/>
        <v>0</v>
      </c>
      <c r="BG1012" s="28">
        <f t="shared" si="717"/>
        <v>0</v>
      </c>
      <c r="BI1012" s="66">
        <f t="shared" si="722"/>
        <v>0</v>
      </c>
      <c r="BJ1012" s="66">
        <f t="shared" si="718"/>
        <v>0</v>
      </c>
      <c r="BK1012" s="66">
        <f t="shared" si="723"/>
        <v>0</v>
      </c>
    </row>
    <row r="1013" spans="1:63" hidden="1">
      <c r="A1013" s="95"/>
      <c r="B1013" s="1239"/>
      <c r="C1013" s="1240"/>
      <c r="D1013" s="1252"/>
      <c r="E1013" s="1252"/>
      <c r="F1013" s="1252"/>
      <c r="G1013" s="1252"/>
      <c r="H1013" s="1252"/>
      <c r="I1013" s="1252"/>
      <c r="J1013" s="1252"/>
      <c r="K1013" s="1252"/>
      <c r="L1013" s="1252"/>
      <c r="M1013" s="1252"/>
      <c r="N1013" s="1252"/>
      <c r="O1013" s="1252"/>
      <c r="P1013" s="1242"/>
      <c r="Q1013" s="1242"/>
      <c r="R1013" s="1243"/>
      <c r="S1013" s="1242"/>
      <c r="T1013" s="1242"/>
      <c r="U1013" s="1244"/>
      <c r="V1013" s="1245"/>
      <c r="W1013" s="1245"/>
      <c r="X1013" s="1245"/>
      <c r="Y1013" s="1245"/>
      <c r="Z1013" s="1245"/>
      <c r="AA1013" s="1246"/>
      <c r="AB1013" s="1247"/>
      <c r="AC1013" s="1244"/>
      <c r="AD1013" s="1248">
        <f t="shared" si="710"/>
        <v>0</v>
      </c>
      <c r="AE1013" s="1248"/>
      <c r="AF1013" s="1248"/>
      <c r="AG1013" s="1248">
        <f t="shared" si="704"/>
        <v>0</v>
      </c>
      <c r="AH1013" s="1248"/>
      <c r="AI1013" s="1248"/>
      <c r="AJ1013" s="1248">
        <f t="shared" si="711"/>
        <v>0</v>
      </c>
      <c r="AK1013" s="1248"/>
      <c r="AL1013" s="1248"/>
      <c r="AM1013" s="1249">
        <f t="shared" si="698"/>
        <v>0</v>
      </c>
      <c r="AN1013" s="1249"/>
      <c r="AO1013" s="1249"/>
      <c r="AP1013" s="1249"/>
      <c r="AQ1013" s="1250">
        <f t="shared" si="712"/>
        <v>0</v>
      </c>
      <c r="AR1013" s="1250"/>
      <c r="AS1013" s="1250"/>
      <c r="AT1013" s="1250">
        <f t="shared" si="713"/>
        <v>0</v>
      </c>
      <c r="AV1013" s="74" t="str">
        <f t="shared" si="693"/>
        <v>PLUMBING</v>
      </c>
      <c r="AW1013" s="307"/>
      <c r="AX1013" s="99"/>
      <c r="AY1013" s="99"/>
      <c r="AZ1013" s="305"/>
      <c r="BA1013" s="28">
        <f t="shared" si="714"/>
        <v>0</v>
      </c>
      <c r="BB1013" s="28">
        <f t="shared" si="719"/>
        <v>0</v>
      </c>
      <c r="BC1013" s="28">
        <f t="shared" si="720"/>
        <v>0</v>
      </c>
      <c r="BD1013" s="28">
        <f t="shared" si="715"/>
        <v>0</v>
      </c>
      <c r="BE1013" s="28">
        <f t="shared" si="721"/>
        <v>0</v>
      </c>
      <c r="BF1013" s="28">
        <f t="shared" si="716"/>
        <v>0</v>
      </c>
      <c r="BG1013" s="28">
        <f t="shared" si="717"/>
        <v>0</v>
      </c>
      <c r="BI1013" s="66">
        <f t="shared" si="722"/>
        <v>0</v>
      </c>
      <c r="BJ1013" s="66">
        <f t="shared" si="718"/>
        <v>0</v>
      </c>
      <c r="BK1013" s="66">
        <f t="shared" si="723"/>
        <v>0</v>
      </c>
    </row>
    <row r="1014" spans="1:63" hidden="1">
      <c r="A1014" s="95"/>
      <c r="B1014" s="1251"/>
      <c r="C1014" s="1251"/>
      <c r="D1014" s="1252"/>
      <c r="E1014" s="1252"/>
      <c r="F1014" s="1252"/>
      <c r="G1014" s="1252"/>
      <c r="H1014" s="1252"/>
      <c r="I1014" s="1252"/>
      <c r="J1014" s="1252"/>
      <c r="K1014" s="1252"/>
      <c r="L1014" s="1252"/>
      <c r="M1014" s="1252"/>
      <c r="N1014" s="1252"/>
      <c r="O1014" s="1252"/>
      <c r="P1014" s="1242"/>
      <c r="Q1014" s="1242"/>
      <c r="R1014" s="1243"/>
      <c r="S1014" s="1242"/>
      <c r="T1014" s="1242"/>
      <c r="U1014" s="1244"/>
      <c r="V1014" s="1245"/>
      <c r="W1014" s="1245"/>
      <c r="X1014" s="1245"/>
      <c r="Y1014" s="1245"/>
      <c r="Z1014" s="1245"/>
      <c r="AA1014" s="1246"/>
      <c r="AB1014" s="1247"/>
      <c r="AC1014" s="1244"/>
      <c r="AD1014" s="1248">
        <f t="shared" si="710"/>
        <v>0</v>
      </c>
      <c r="AE1014" s="1248"/>
      <c r="AF1014" s="1248"/>
      <c r="AG1014" s="1248">
        <f t="shared" si="704"/>
        <v>0</v>
      </c>
      <c r="AH1014" s="1248"/>
      <c r="AI1014" s="1248"/>
      <c r="AJ1014" s="1248">
        <f t="shared" si="711"/>
        <v>0</v>
      </c>
      <c r="AK1014" s="1248"/>
      <c r="AL1014" s="1248"/>
      <c r="AM1014" s="1249">
        <f t="shared" si="698"/>
        <v>0</v>
      </c>
      <c r="AN1014" s="1249"/>
      <c r="AO1014" s="1249"/>
      <c r="AP1014" s="1249"/>
      <c r="AQ1014" s="1250">
        <f t="shared" si="712"/>
        <v>0</v>
      </c>
      <c r="AR1014" s="1250"/>
      <c r="AS1014" s="1250"/>
      <c r="AT1014" s="1250">
        <f t="shared" si="713"/>
        <v>0</v>
      </c>
      <c r="AV1014" s="74" t="str">
        <f t="shared" si="693"/>
        <v>PLUMBING</v>
      </c>
      <c r="AW1014" s="307"/>
      <c r="AX1014" s="99"/>
      <c r="AY1014" s="99"/>
      <c r="AZ1014" s="305"/>
      <c r="BA1014" s="28">
        <f t="shared" si="714"/>
        <v>0</v>
      </c>
      <c r="BB1014" s="28">
        <f t="shared" si="719"/>
        <v>0</v>
      </c>
      <c r="BC1014" s="28">
        <f t="shared" si="720"/>
        <v>0</v>
      </c>
      <c r="BD1014" s="28">
        <f t="shared" si="715"/>
        <v>0</v>
      </c>
      <c r="BE1014" s="28">
        <f t="shared" si="721"/>
        <v>0</v>
      </c>
      <c r="BF1014" s="28">
        <f t="shared" si="716"/>
        <v>0</v>
      </c>
      <c r="BG1014" s="28">
        <f t="shared" si="717"/>
        <v>0</v>
      </c>
      <c r="BI1014" s="66">
        <f t="shared" si="722"/>
        <v>0</v>
      </c>
      <c r="BJ1014" s="66">
        <f t="shared" si="718"/>
        <v>0</v>
      </c>
      <c r="BK1014" s="66">
        <f t="shared" si="723"/>
        <v>0</v>
      </c>
    </row>
    <row r="1015" spans="1:63" hidden="1">
      <c r="A1015" s="95"/>
      <c r="B1015" s="1251"/>
      <c r="C1015" s="1251"/>
      <c r="D1015" s="1252"/>
      <c r="E1015" s="1252"/>
      <c r="F1015" s="1252"/>
      <c r="G1015" s="1252"/>
      <c r="H1015" s="1252"/>
      <c r="I1015" s="1252"/>
      <c r="J1015" s="1252"/>
      <c r="K1015" s="1252"/>
      <c r="L1015" s="1252"/>
      <c r="M1015" s="1252"/>
      <c r="N1015" s="1252"/>
      <c r="O1015" s="1252"/>
      <c r="P1015" s="1242"/>
      <c r="Q1015" s="1242"/>
      <c r="R1015" s="1243"/>
      <c r="S1015" s="1242"/>
      <c r="T1015" s="1242"/>
      <c r="U1015" s="1244"/>
      <c r="V1015" s="1245"/>
      <c r="W1015" s="1245"/>
      <c r="X1015" s="1245"/>
      <c r="Y1015" s="1245"/>
      <c r="Z1015" s="1245"/>
      <c r="AA1015" s="1246"/>
      <c r="AB1015" s="1247"/>
      <c r="AC1015" s="1244"/>
      <c r="AD1015" s="1248">
        <f t="shared" si="710"/>
        <v>0</v>
      </c>
      <c r="AE1015" s="1248"/>
      <c r="AF1015" s="1248"/>
      <c r="AG1015" s="1248">
        <f t="shared" si="704"/>
        <v>0</v>
      </c>
      <c r="AH1015" s="1248"/>
      <c r="AI1015" s="1248"/>
      <c r="AJ1015" s="1248">
        <f t="shared" si="711"/>
        <v>0</v>
      </c>
      <c r="AK1015" s="1248"/>
      <c r="AL1015" s="1248"/>
      <c r="AM1015" s="1249">
        <f t="shared" si="698"/>
        <v>0</v>
      </c>
      <c r="AN1015" s="1249"/>
      <c r="AO1015" s="1249"/>
      <c r="AP1015" s="1249"/>
      <c r="AQ1015" s="1250">
        <f t="shared" si="712"/>
        <v>0</v>
      </c>
      <c r="AR1015" s="1250"/>
      <c r="AS1015" s="1250"/>
      <c r="AT1015" s="1250">
        <f t="shared" si="713"/>
        <v>0</v>
      </c>
      <c r="AV1015" s="74" t="str">
        <f t="shared" si="693"/>
        <v>PLUMBING</v>
      </c>
      <c r="AW1015" s="307"/>
      <c r="AX1015" s="99"/>
      <c r="AY1015" s="99"/>
      <c r="AZ1015" s="305"/>
      <c r="BA1015" s="28">
        <f t="shared" si="714"/>
        <v>0</v>
      </c>
      <c r="BB1015" s="28">
        <f t="shared" si="719"/>
        <v>0</v>
      </c>
      <c r="BC1015" s="28">
        <f t="shared" si="720"/>
        <v>0</v>
      </c>
      <c r="BD1015" s="28">
        <f t="shared" si="715"/>
        <v>0</v>
      </c>
      <c r="BE1015" s="28">
        <f t="shared" si="721"/>
        <v>0</v>
      </c>
      <c r="BF1015" s="28">
        <f t="shared" si="716"/>
        <v>0</v>
      </c>
      <c r="BG1015" s="28">
        <f t="shared" si="717"/>
        <v>0</v>
      </c>
      <c r="BI1015" s="66">
        <f t="shared" si="722"/>
        <v>0</v>
      </c>
      <c r="BJ1015" s="66">
        <f t="shared" si="718"/>
        <v>0</v>
      </c>
      <c r="BK1015" s="66">
        <f t="shared" si="723"/>
        <v>0</v>
      </c>
    </row>
    <row r="1016" spans="1:63" hidden="1">
      <c r="A1016" s="95"/>
      <c r="B1016" s="1239"/>
      <c r="C1016" s="1240"/>
      <c r="D1016" s="1252"/>
      <c r="E1016" s="1252"/>
      <c r="F1016" s="1252"/>
      <c r="G1016" s="1252"/>
      <c r="H1016" s="1252"/>
      <c r="I1016" s="1252"/>
      <c r="J1016" s="1252"/>
      <c r="K1016" s="1252"/>
      <c r="L1016" s="1252"/>
      <c r="M1016" s="1252"/>
      <c r="N1016" s="1252"/>
      <c r="O1016" s="1252"/>
      <c r="P1016" s="1242"/>
      <c r="Q1016" s="1242"/>
      <c r="R1016" s="1243"/>
      <c r="S1016" s="1242"/>
      <c r="T1016" s="1242"/>
      <c r="U1016" s="1244"/>
      <c r="V1016" s="1245"/>
      <c r="W1016" s="1245"/>
      <c r="X1016" s="1245"/>
      <c r="Y1016" s="1245"/>
      <c r="Z1016" s="1245"/>
      <c r="AA1016" s="1246"/>
      <c r="AB1016" s="1247"/>
      <c r="AC1016" s="1244"/>
      <c r="AD1016" s="1248">
        <f t="shared" si="710"/>
        <v>0</v>
      </c>
      <c r="AE1016" s="1248"/>
      <c r="AF1016" s="1248"/>
      <c r="AG1016" s="1248">
        <f t="shared" si="704"/>
        <v>0</v>
      </c>
      <c r="AH1016" s="1248"/>
      <c r="AI1016" s="1248"/>
      <c r="AJ1016" s="1248">
        <f t="shared" si="711"/>
        <v>0</v>
      </c>
      <c r="AK1016" s="1248"/>
      <c r="AL1016" s="1248"/>
      <c r="AM1016" s="1249">
        <f t="shared" si="698"/>
        <v>0</v>
      </c>
      <c r="AN1016" s="1249"/>
      <c r="AO1016" s="1249"/>
      <c r="AP1016" s="1249"/>
      <c r="AQ1016" s="1250">
        <f t="shared" si="712"/>
        <v>0</v>
      </c>
      <c r="AR1016" s="1250"/>
      <c r="AS1016" s="1250"/>
      <c r="AT1016" s="1250">
        <f t="shared" si="713"/>
        <v>0</v>
      </c>
      <c r="AV1016" s="74" t="str">
        <f t="shared" si="693"/>
        <v>PLUMBING</v>
      </c>
      <c r="AW1016" s="307"/>
      <c r="AX1016" s="99"/>
      <c r="AY1016" s="99"/>
      <c r="AZ1016" s="305"/>
      <c r="BA1016" s="28">
        <f t="shared" si="714"/>
        <v>0</v>
      </c>
      <c r="BB1016" s="28">
        <f t="shared" si="719"/>
        <v>0</v>
      </c>
      <c r="BC1016" s="28">
        <f t="shared" si="720"/>
        <v>0</v>
      </c>
      <c r="BD1016" s="28">
        <f t="shared" si="715"/>
        <v>0</v>
      </c>
      <c r="BE1016" s="28">
        <f t="shared" si="721"/>
        <v>0</v>
      </c>
      <c r="BF1016" s="28">
        <f t="shared" si="716"/>
        <v>0</v>
      </c>
      <c r="BG1016" s="28">
        <f t="shared" si="717"/>
        <v>0</v>
      </c>
      <c r="BI1016" s="66">
        <f t="shared" si="722"/>
        <v>0</v>
      </c>
      <c r="BJ1016" s="66">
        <f t="shared" si="718"/>
        <v>0</v>
      </c>
      <c r="BK1016" s="66">
        <f t="shared" si="723"/>
        <v>0</v>
      </c>
    </row>
    <row r="1017" spans="1:63" hidden="1">
      <c r="A1017" s="95"/>
      <c r="B1017" s="1239"/>
      <c r="C1017" s="1240"/>
      <c r="D1017" s="1252"/>
      <c r="E1017" s="1252"/>
      <c r="F1017" s="1252"/>
      <c r="G1017" s="1252"/>
      <c r="H1017" s="1252"/>
      <c r="I1017" s="1252"/>
      <c r="J1017" s="1252"/>
      <c r="K1017" s="1252"/>
      <c r="L1017" s="1252"/>
      <c r="M1017" s="1252"/>
      <c r="N1017" s="1252"/>
      <c r="O1017" s="1252"/>
      <c r="P1017" s="1242"/>
      <c r="Q1017" s="1242"/>
      <c r="R1017" s="1243"/>
      <c r="S1017" s="1242"/>
      <c r="T1017" s="1242"/>
      <c r="U1017" s="1244"/>
      <c r="V1017" s="1245"/>
      <c r="W1017" s="1245"/>
      <c r="X1017" s="1245"/>
      <c r="Y1017" s="1245"/>
      <c r="Z1017" s="1245"/>
      <c r="AA1017" s="1246"/>
      <c r="AB1017" s="1247"/>
      <c r="AC1017" s="1244"/>
      <c r="AD1017" s="1248">
        <f t="shared" si="710"/>
        <v>0</v>
      </c>
      <c r="AE1017" s="1248"/>
      <c r="AF1017" s="1248"/>
      <c r="AG1017" s="1248">
        <f t="shared" si="704"/>
        <v>0</v>
      </c>
      <c r="AH1017" s="1248"/>
      <c r="AI1017" s="1248"/>
      <c r="AJ1017" s="1248">
        <f t="shared" si="711"/>
        <v>0</v>
      </c>
      <c r="AK1017" s="1248"/>
      <c r="AL1017" s="1248"/>
      <c r="AM1017" s="1249">
        <f t="shared" si="698"/>
        <v>0</v>
      </c>
      <c r="AN1017" s="1249"/>
      <c r="AO1017" s="1249"/>
      <c r="AP1017" s="1249"/>
      <c r="AQ1017" s="1250">
        <f t="shared" si="712"/>
        <v>0</v>
      </c>
      <c r="AR1017" s="1250"/>
      <c r="AS1017" s="1250"/>
      <c r="AT1017" s="1250">
        <f t="shared" si="713"/>
        <v>0</v>
      </c>
      <c r="AV1017" s="74" t="str">
        <f t="shared" si="693"/>
        <v>PLUMBING</v>
      </c>
      <c r="AW1017" s="307"/>
      <c r="AX1017" s="99"/>
      <c r="AY1017" s="99"/>
      <c r="AZ1017" s="305"/>
      <c r="BA1017" s="28">
        <f t="shared" si="714"/>
        <v>0</v>
      </c>
      <c r="BB1017" s="28">
        <f t="shared" si="719"/>
        <v>0</v>
      </c>
      <c r="BC1017" s="28">
        <f t="shared" si="720"/>
        <v>0</v>
      </c>
      <c r="BD1017" s="28">
        <f t="shared" si="715"/>
        <v>0</v>
      </c>
      <c r="BE1017" s="28">
        <f t="shared" si="721"/>
        <v>0</v>
      </c>
      <c r="BF1017" s="28">
        <f t="shared" si="716"/>
        <v>0</v>
      </c>
      <c r="BG1017" s="28">
        <f t="shared" si="717"/>
        <v>0</v>
      </c>
      <c r="BI1017" s="66">
        <f t="shared" si="722"/>
        <v>0</v>
      </c>
      <c r="BJ1017" s="66">
        <f t="shared" si="718"/>
        <v>0</v>
      </c>
      <c r="BK1017" s="66">
        <f t="shared" si="723"/>
        <v>0</v>
      </c>
    </row>
    <row r="1018" spans="1:63" hidden="1">
      <c r="A1018" s="95"/>
      <c r="B1018" s="1239"/>
      <c r="C1018" s="1240"/>
      <c r="D1018" s="1252"/>
      <c r="E1018" s="1252"/>
      <c r="F1018" s="1252"/>
      <c r="G1018" s="1252"/>
      <c r="H1018" s="1252"/>
      <c r="I1018" s="1252"/>
      <c r="J1018" s="1252"/>
      <c r="K1018" s="1252"/>
      <c r="L1018" s="1252"/>
      <c r="M1018" s="1252"/>
      <c r="N1018" s="1252"/>
      <c r="O1018" s="1252"/>
      <c r="P1018" s="1242"/>
      <c r="Q1018" s="1242"/>
      <c r="R1018" s="1243"/>
      <c r="S1018" s="1242"/>
      <c r="T1018" s="1242"/>
      <c r="U1018" s="1244"/>
      <c r="V1018" s="1245"/>
      <c r="W1018" s="1245"/>
      <c r="X1018" s="1245"/>
      <c r="Y1018" s="1245"/>
      <c r="Z1018" s="1245"/>
      <c r="AA1018" s="1246"/>
      <c r="AB1018" s="1247"/>
      <c r="AC1018" s="1244"/>
      <c r="AD1018" s="1248">
        <f t="shared" si="710"/>
        <v>0</v>
      </c>
      <c r="AE1018" s="1248"/>
      <c r="AF1018" s="1248"/>
      <c r="AG1018" s="1248">
        <f t="shared" si="704"/>
        <v>0</v>
      </c>
      <c r="AH1018" s="1248"/>
      <c r="AI1018" s="1248"/>
      <c r="AJ1018" s="1248">
        <f t="shared" si="711"/>
        <v>0</v>
      </c>
      <c r="AK1018" s="1248"/>
      <c r="AL1018" s="1248"/>
      <c r="AM1018" s="1249">
        <f t="shared" si="698"/>
        <v>0</v>
      </c>
      <c r="AN1018" s="1249"/>
      <c r="AO1018" s="1249"/>
      <c r="AP1018" s="1249"/>
      <c r="AQ1018" s="1250">
        <f t="shared" si="712"/>
        <v>0</v>
      </c>
      <c r="AR1018" s="1250"/>
      <c r="AS1018" s="1250"/>
      <c r="AT1018" s="1250">
        <f t="shared" si="713"/>
        <v>0</v>
      </c>
      <c r="AV1018" s="74" t="str">
        <f t="shared" si="693"/>
        <v>PLUMBING</v>
      </c>
      <c r="AW1018" s="307"/>
      <c r="AX1018" s="99"/>
      <c r="AY1018" s="99"/>
      <c r="AZ1018" s="305"/>
      <c r="BA1018" s="28">
        <f t="shared" si="714"/>
        <v>0</v>
      </c>
      <c r="BB1018" s="28">
        <f t="shared" si="719"/>
        <v>0</v>
      </c>
      <c r="BC1018" s="28">
        <f t="shared" si="720"/>
        <v>0</v>
      </c>
      <c r="BD1018" s="28">
        <f t="shared" si="715"/>
        <v>0</v>
      </c>
      <c r="BE1018" s="28">
        <f t="shared" si="721"/>
        <v>0</v>
      </c>
      <c r="BF1018" s="28">
        <f t="shared" si="716"/>
        <v>0</v>
      </c>
      <c r="BG1018" s="28">
        <f t="shared" si="717"/>
        <v>0</v>
      </c>
      <c r="BI1018" s="66">
        <f t="shared" si="722"/>
        <v>0</v>
      </c>
      <c r="BJ1018" s="66">
        <f t="shared" si="718"/>
        <v>0</v>
      </c>
      <c r="BK1018" s="66">
        <f t="shared" si="723"/>
        <v>0</v>
      </c>
    </row>
    <row r="1019" spans="1:63" hidden="1">
      <c r="A1019" s="95"/>
      <c r="B1019" s="1251"/>
      <c r="C1019" s="1251"/>
      <c r="D1019" s="1252"/>
      <c r="E1019" s="1252"/>
      <c r="F1019" s="1252"/>
      <c r="G1019" s="1252"/>
      <c r="H1019" s="1252"/>
      <c r="I1019" s="1252"/>
      <c r="J1019" s="1252"/>
      <c r="K1019" s="1252"/>
      <c r="L1019" s="1252"/>
      <c r="M1019" s="1252"/>
      <c r="N1019" s="1252"/>
      <c r="O1019" s="1252"/>
      <c r="P1019" s="1242"/>
      <c r="Q1019" s="1242"/>
      <c r="R1019" s="1243"/>
      <c r="S1019" s="1242"/>
      <c r="T1019" s="1242"/>
      <c r="U1019" s="1244"/>
      <c r="V1019" s="1245"/>
      <c r="W1019" s="1245"/>
      <c r="X1019" s="1245"/>
      <c r="Y1019" s="1245"/>
      <c r="Z1019" s="1245"/>
      <c r="AA1019" s="1246"/>
      <c r="AB1019" s="1247"/>
      <c r="AC1019" s="1244"/>
      <c r="AD1019" s="1248">
        <f t="shared" si="710"/>
        <v>0</v>
      </c>
      <c r="AE1019" s="1248"/>
      <c r="AF1019" s="1248"/>
      <c r="AG1019" s="1248">
        <f t="shared" si="704"/>
        <v>0</v>
      </c>
      <c r="AH1019" s="1248"/>
      <c r="AI1019" s="1248"/>
      <c r="AJ1019" s="1248">
        <f t="shared" si="711"/>
        <v>0</v>
      </c>
      <c r="AK1019" s="1248"/>
      <c r="AL1019" s="1248"/>
      <c r="AM1019" s="1249">
        <f t="shared" si="698"/>
        <v>0</v>
      </c>
      <c r="AN1019" s="1249"/>
      <c r="AO1019" s="1249"/>
      <c r="AP1019" s="1249"/>
      <c r="AQ1019" s="1250">
        <f t="shared" si="712"/>
        <v>0</v>
      </c>
      <c r="AR1019" s="1250"/>
      <c r="AS1019" s="1250"/>
      <c r="AT1019" s="1250">
        <f t="shared" si="713"/>
        <v>0</v>
      </c>
      <c r="AV1019" s="74" t="str">
        <f t="shared" si="693"/>
        <v>PLUMBING</v>
      </c>
      <c r="AW1019" s="307"/>
      <c r="AX1019" s="99"/>
      <c r="AY1019" s="99"/>
      <c r="AZ1019" s="305"/>
      <c r="BA1019" s="28">
        <f t="shared" si="714"/>
        <v>0</v>
      </c>
      <c r="BB1019" s="28">
        <f t="shared" si="719"/>
        <v>0</v>
      </c>
      <c r="BC1019" s="28">
        <f t="shared" si="720"/>
        <v>0</v>
      </c>
      <c r="BD1019" s="28">
        <f t="shared" si="715"/>
        <v>0</v>
      </c>
      <c r="BE1019" s="28">
        <f t="shared" si="721"/>
        <v>0</v>
      </c>
      <c r="BF1019" s="28">
        <f t="shared" si="716"/>
        <v>0</v>
      </c>
      <c r="BG1019" s="28">
        <f t="shared" si="717"/>
        <v>0</v>
      </c>
      <c r="BI1019" s="66">
        <f t="shared" si="722"/>
        <v>0</v>
      </c>
      <c r="BJ1019" s="66">
        <f t="shared" si="718"/>
        <v>0</v>
      </c>
      <c r="BK1019" s="66">
        <f t="shared" si="723"/>
        <v>0</v>
      </c>
    </row>
    <row r="1020" spans="1:63" hidden="1">
      <c r="A1020" s="95"/>
      <c r="B1020" s="1239"/>
      <c r="C1020" s="1240"/>
      <c r="D1020" s="1252"/>
      <c r="E1020" s="1252"/>
      <c r="F1020" s="1252"/>
      <c r="G1020" s="1252"/>
      <c r="H1020" s="1252"/>
      <c r="I1020" s="1252"/>
      <c r="J1020" s="1252"/>
      <c r="K1020" s="1252"/>
      <c r="L1020" s="1252"/>
      <c r="M1020" s="1252"/>
      <c r="N1020" s="1252"/>
      <c r="O1020" s="1252"/>
      <c r="P1020" s="1242"/>
      <c r="Q1020" s="1242"/>
      <c r="R1020" s="1243"/>
      <c r="S1020" s="1242"/>
      <c r="T1020" s="1242"/>
      <c r="U1020" s="1244"/>
      <c r="V1020" s="1245"/>
      <c r="W1020" s="1245"/>
      <c r="X1020" s="1245"/>
      <c r="Y1020" s="1245"/>
      <c r="Z1020" s="1245"/>
      <c r="AA1020" s="1246"/>
      <c r="AB1020" s="1247"/>
      <c r="AC1020" s="1244"/>
      <c r="AD1020" s="1248">
        <f t="shared" si="710"/>
        <v>0</v>
      </c>
      <c r="AE1020" s="1248"/>
      <c r="AF1020" s="1248"/>
      <c r="AG1020" s="1248">
        <f t="shared" si="704"/>
        <v>0</v>
      </c>
      <c r="AH1020" s="1248"/>
      <c r="AI1020" s="1248"/>
      <c r="AJ1020" s="1248">
        <f t="shared" si="711"/>
        <v>0</v>
      </c>
      <c r="AK1020" s="1248"/>
      <c r="AL1020" s="1248"/>
      <c r="AM1020" s="1249">
        <f t="shared" si="698"/>
        <v>0</v>
      </c>
      <c r="AN1020" s="1249"/>
      <c r="AO1020" s="1249"/>
      <c r="AP1020" s="1249"/>
      <c r="AQ1020" s="1250">
        <f t="shared" si="712"/>
        <v>0</v>
      </c>
      <c r="AR1020" s="1250"/>
      <c r="AS1020" s="1250"/>
      <c r="AT1020" s="1250">
        <f t="shared" si="713"/>
        <v>0</v>
      </c>
      <c r="AV1020" s="74" t="str">
        <f t="shared" si="693"/>
        <v>PLUMBING</v>
      </c>
      <c r="AW1020" s="307"/>
      <c r="AX1020" s="99"/>
      <c r="AY1020" s="99"/>
      <c r="AZ1020" s="305"/>
      <c r="BA1020" s="28">
        <f t="shared" si="714"/>
        <v>0</v>
      </c>
      <c r="BB1020" s="28">
        <f t="shared" si="719"/>
        <v>0</v>
      </c>
      <c r="BC1020" s="28">
        <f t="shared" si="720"/>
        <v>0</v>
      </c>
      <c r="BD1020" s="28">
        <f t="shared" si="715"/>
        <v>0</v>
      </c>
      <c r="BE1020" s="28">
        <f t="shared" si="721"/>
        <v>0</v>
      </c>
      <c r="BF1020" s="28">
        <f t="shared" si="716"/>
        <v>0</v>
      </c>
      <c r="BG1020" s="28">
        <f t="shared" si="717"/>
        <v>0</v>
      </c>
      <c r="BI1020" s="66">
        <f t="shared" si="722"/>
        <v>0</v>
      </c>
      <c r="BJ1020" s="66">
        <f t="shared" si="718"/>
        <v>0</v>
      </c>
      <c r="BK1020" s="66">
        <f t="shared" si="723"/>
        <v>0</v>
      </c>
    </row>
    <row r="1021" spans="1:63" hidden="1">
      <c r="A1021" s="95"/>
      <c r="B1021" s="1239"/>
      <c r="C1021" s="1240"/>
      <c r="D1021" s="1252"/>
      <c r="E1021" s="1252"/>
      <c r="F1021" s="1252"/>
      <c r="G1021" s="1252"/>
      <c r="H1021" s="1252"/>
      <c r="I1021" s="1252"/>
      <c r="J1021" s="1252"/>
      <c r="K1021" s="1252"/>
      <c r="L1021" s="1252"/>
      <c r="M1021" s="1252"/>
      <c r="N1021" s="1252"/>
      <c r="O1021" s="1252"/>
      <c r="P1021" s="1242"/>
      <c r="Q1021" s="1242"/>
      <c r="R1021" s="1243"/>
      <c r="S1021" s="1242"/>
      <c r="T1021" s="1242"/>
      <c r="U1021" s="1244"/>
      <c r="V1021" s="1245"/>
      <c r="W1021" s="1245"/>
      <c r="X1021" s="1245"/>
      <c r="Y1021" s="1245"/>
      <c r="Z1021" s="1245"/>
      <c r="AA1021" s="1246"/>
      <c r="AB1021" s="1247"/>
      <c r="AC1021" s="1244"/>
      <c r="AD1021" s="1248">
        <f t="shared" si="710"/>
        <v>0</v>
      </c>
      <c r="AE1021" s="1248"/>
      <c r="AF1021" s="1248"/>
      <c r="AG1021" s="1248">
        <f t="shared" si="704"/>
        <v>0</v>
      </c>
      <c r="AH1021" s="1248"/>
      <c r="AI1021" s="1248"/>
      <c r="AJ1021" s="1248">
        <f t="shared" si="711"/>
        <v>0</v>
      </c>
      <c r="AK1021" s="1248"/>
      <c r="AL1021" s="1248"/>
      <c r="AM1021" s="1249">
        <f t="shared" si="698"/>
        <v>0</v>
      </c>
      <c r="AN1021" s="1249"/>
      <c r="AO1021" s="1249"/>
      <c r="AP1021" s="1249"/>
      <c r="AQ1021" s="1250">
        <f t="shared" si="712"/>
        <v>0</v>
      </c>
      <c r="AR1021" s="1250"/>
      <c r="AS1021" s="1250"/>
      <c r="AT1021" s="1250">
        <f t="shared" si="713"/>
        <v>0</v>
      </c>
      <c r="AV1021" s="74" t="str">
        <f t="shared" si="693"/>
        <v>PLUMBING</v>
      </c>
      <c r="AW1021" s="307"/>
      <c r="AX1021" s="99"/>
      <c r="AY1021" s="99"/>
      <c r="AZ1021" s="305"/>
      <c r="BA1021" s="28">
        <f t="shared" si="714"/>
        <v>0</v>
      </c>
      <c r="BB1021" s="28">
        <f t="shared" si="719"/>
        <v>0</v>
      </c>
      <c r="BC1021" s="28">
        <f t="shared" si="720"/>
        <v>0</v>
      </c>
      <c r="BD1021" s="28">
        <f t="shared" si="715"/>
        <v>0</v>
      </c>
      <c r="BE1021" s="28">
        <f t="shared" si="721"/>
        <v>0</v>
      </c>
      <c r="BF1021" s="28">
        <f t="shared" si="716"/>
        <v>0</v>
      </c>
      <c r="BG1021" s="28">
        <f t="shared" si="717"/>
        <v>0</v>
      </c>
      <c r="BI1021" s="66">
        <f t="shared" si="722"/>
        <v>0</v>
      </c>
      <c r="BJ1021" s="66">
        <f t="shared" si="718"/>
        <v>0</v>
      </c>
      <c r="BK1021" s="66">
        <f t="shared" si="723"/>
        <v>0</v>
      </c>
    </row>
    <row r="1022" spans="1:63" hidden="1">
      <c r="A1022" s="95"/>
      <c r="B1022" s="1239"/>
      <c r="C1022" s="1240"/>
      <c r="D1022" s="1252"/>
      <c r="E1022" s="1252"/>
      <c r="F1022" s="1252"/>
      <c r="G1022" s="1252"/>
      <c r="H1022" s="1252"/>
      <c r="I1022" s="1252"/>
      <c r="J1022" s="1252"/>
      <c r="K1022" s="1252"/>
      <c r="L1022" s="1252"/>
      <c r="M1022" s="1252"/>
      <c r="N1022" s="1252"/>
      <c r="O1022" s="1252"/>
      <c r="P1022" s="1242"/>
      <c r="Q1022" s="1242"/>
      <c r="R1022" s="1243"/>
      <c r="S1022" s="1242"/>
      <c r="T1022" s="1242"/>
      <c r="U1022" s="1244"/>
      <c r="V1022" s="1245"/>
      <c r="W1022" s="1245"/>
      <c r="X1022" s="1245"/>
      <c r="Y1022" s="1245"/>
      <c r="Z1022" s="1245"/>
      <c r="AA1022" s="1246"/>
      <c r="AB1022" s="1247"/>
      <c r="AC1022" s="1244"/>
      <c r="AD1022" s="1248">
        <f t="shared" si="710"/>
        <v>0</v>
      </c>
      <c r="AE1022" s="1248"/>
      <c r="AF1022" s="1248"/>
      <c r="AG1022" s="1248">
        <f t="shared" si="704"/>
        <v>0</v>
      </c>
      <c r="AH1022" s="1248"/>
      <c r="AI1022" s="1248"/>
      <c r="AJ1022" s="1248">
        <f t="shared" si="711"/>
        <v>0</v>
      </c>
      <c r="AK1022" s="1248"/>
      <c r="AL1022" s="1248"/>
      <c r="AM1022" s="1249">
        <f t="shared" si="698"/>
        <v>0</v>
      </c>
      <c r="AN1022" s="1249"/>
      <c r="AO1022" s="1249"/>
      <c r="AP1022" s="1249"/>
      <c r="AQ1022" s="1250">
        <f t="shared" si="712"/>
        <v>0</v>
      </c>
      <c r="AR1022" s="1250"/>
      <c r="AS1022" s="1250"/>
      <c r="AT1022" s="1250">
        <f t="shared" si="713"/>
        <v>0</v>
      </c>
      <c r="AV1022" s="74" t="str">
        <f t="shared" si="693"/>
        <v>PLUMBING</v>
      </c>
      <c r="AW1022" s="307"/>
      <c r="AX1022" s="99"/>
      <c r="AY1022" s="99"/>
      <c r="AZ1022" s="305"/>
      <c r="BA1022" s="28">
        <f t="shared" si="714"/>
        <v>0</v>
      </c>
      <c r="BB1022" s="28">
        <f t="shared" si="719"/>
        <v>0</v>
      </c>
      <c r="BC1022" s="28">
        <f t="shared" si="720"/>
        <v>0</v>
      </c>
      <c r="BD1022" s="28">
        <f t="shared" si="715"/>
        <v>0</v>
      </c>
      <c r="BE1022" s="28">
        <f t="shared" si="721"/>
        <v>0</v>
      </c>
      <c r="BF1022" s="28">
        <f t="shared" si="716"/>
        <v>0</v>
      </c>
      <c r="BG1022" s="28">
        <f t="shared" si="717"/>
        <v>0</v>
      </c>
      <c r="BI1022" s="66">
        <f t="shared" si="722"/>
        <v>0</v>
      </c>
      <c r="BJ1022" s="66">
        <f t="shared" si="718"/>
        <v>0</v>
      </c>
      <c r="BK1022" s="66">
        <f t="shared" si="723"/>
        <v>0</v>
      </c>
    </row>
    <row r="1023" spans="1:63" hidden="1">
      <c r="A1023" s="95"/>
      <c r="B1023" s="1239"/>
      <c r="C1023" s="1240"/>
      <c r="D1023" s="1252"/>
      <c r="E1023" s="1252"/>
      <c r="F1023" s="1252"/>
      <c r="G1023" s="1252"/>
      <c r="H1023" s="1252"/>
      <c r="I1023" s="1252"/>
      <c r="J1023" s="1252"/>
      <c r="K1023" s="1252"/>
      <c r="L1023" s="1252"/>
      <c r="M1023" s="1252"/>
      <c r="N1023" s="1252"/>
      <c r="O1023" s="1252"/>
      <c r="P1023" s="1242"/>
      <c r="Q1023" s="1242"/>
      <c r="R1023" s="1243"/>
      <c r="S1023" s="1242"/>
      <c r="T1023" s="1242"/>
      <c r="U1023" s="1244"/>
      <c r="V1023" s="1245"/>
      <c r="W1023" s="1245"/>
      <c r="X1023" s="1245"/>
      <c r="Y1023" s="1245"/>
      <c r="Z1023" s="1245"/>
      <c r="AA1023" s="1246"/>
      <c r="AB1023" s="1247"/>
      <c r="AC1023" s="1244"/>
      <c r="AD1023" s="1248">
        <f t="shared" si="710"/>
        <v>0</v>
      </c>
      <c r="AE1023" s="1248"/>
      <c r="AF1023" s="1248"/>
      <c r="AG1023" s="1248">
        <f t="shared" si="704"/>
        <v>0</v>
      </c>
      <c r="AH1023" s="1248"/>
      <c r="AI1023" s="1248"/>
      <c r="AJ1023" s="1248">
        <f t="shared" si="711"/>
        <v>0</v>
      </c>
      <c r="AK1023" s="1248"/>
      <c r="AL1023" s="1248"/>
      <c r="AM1023" s="1249">
        <f t="shared" si="698"/>
        <v>0</v>
      </c>
      <c r="AN1023" s="1249"/>
      <c r="AO1023" s="1249"/>
      <c r="AP1023" s="1249"/>
      <c r="AQ1023" s="1250">
        <f t="shared" si="712"/>
        <v>0</v>
      </c>
      <c r="AR1023" s="1250"/>
      <c r="AS1023" s="1250"/>
      <c r="AT1023" s="1250">
        <f t="shared" si="713"/>
        <v>0</v>
      </c>
      <c r="AV1023" s="74" t="str">
        <f t="shared" si="693"/>
        <v>PLUMBING</v>
      </c>
      <c r="AW1023" s="307"/>
      <c r="AX1023" s="99"/>
      <c r="AY1023" s="99"/>
      <c r="AZ1023" s="305"/>
      <c r="BA1023" s="28">
        <f t="shared" si="714"/>
        <v>0</v>
      </c>
      <c r="BB1023" s="28">
        <f t="shared" si="719"/>
        <v>0</v>
      </c>
      <c r="BC1023" s="28">
        <f t="shared" si="720"/>
        <v>0</v>
      </c>
      <c r="BD1023" s="28">
        <f t="shared" si="715"/>
        <v>0</v>
      </c>
      <c r="BE1023" s="28">
        <f t="shared" si="721"/>
        <v>0</v>
      </c>
      <c r="BF1023" s="28">
        <f t="shared" si="716"/>
        <v>0</v>
      </c>
      <c r="BG1023" s="28">
        <f t="shared" si="717"/>
        <v>0</v>
      </c>
      <c r="BI1023" s="66">
        <f t="shared" si="722"/>
        <v>0</v>
      </c>
      <c r="BJ1023" s="66">
        <f t="shared" si="718"/>
        <v>0</v>
      </c>
      <c r="BK1023" s="66">
        <f t="shared" si="723"/>
        <v>0</v>
      </c>
    </row>
    <row r="1024" spans="1:63" hidden="1">
      <c r="A1024" s="95"/>
      <c r="B1024" s="1251"/>
      <c r="C1024" s="1251"/>
      <c r="D1024" s="1252"/>
      <c r="E1024" s="1252"/>
      <c r="F1024" s="1252"/>
      <c r="G1024" s="1252"/>
      <c r="H1024" s="1252"/>
      <c r="I1024" s="1252"/>
      <c r="J1024" s="1252"/>
      <c r="K1024" s="1252"/>
      <c r="L1024" s="1252"/>
      <c r="M1024" s="1252"/>
      <c r="N1024" s="1252"/>
      <c r="O1024" s="1252"/>
      <c r="P1024" s="1242"/>
      <c r="Q1024" s="1242"/>
      <c r="R1024" s="1243"/>
      <c r="S1024" s="1242"/>
      <c r="T1024" s="1242"/>
      <c r="U1024" s="1244"/>
      <c r="V1024" s="1245"/>
      <c r="W1024" s="1245"/>
      <c r="X1024" s="1245"/>
      <c r="Y1024" s="1245"/>
      <c r="Z1024" s="1245"/>
      <c r="AA1024" s="1246"/>
      <c r="AB1024" s="1247"/>
      <c r="AC1024" s="1244"/>
      <c r="AD1024" s="1248">
        <f t="shared" si="710"/>
        <v>0</v>
      </c>
      <c r="AE1024" s="1248"/>
      <c r="AF1024" s="1248"/>
      <c r="AG1024" s="1248">
        <f t="shared" si="704"/>
        <v>0</v>
      </c>
      <c r="AH1024" s="1248"/>
      <c r="AI1024" s="1248"/>
      <c r="AJ1024" s="1248">
        <f t="shared" si="711"/>
        <v>0</v>
      </c>
      <c r="AK1024" s="1248"/>
      <c r="AL1024" s="1248"/>
      <c r="AM1024" s="1249">
        <f t="shared" si="698"/>
        <v>0</v>
      </c>
      <c r="AN1024" s="1249"/>
      <c r="AO1024" s="1249"/>
      <c r="AP1024" s="1249"/>
      <c r="AQ1024" s="1250">
        <f t="shared" si="712"/>
        <v>0</v>
      </c>
      <c r="AR1024" s="1250"/>
      <c r="AS1024" s="1250"/>
      <c r="AT1024" s="1250">
        <f t="shared" si="713"/>
        <v>0</v>
      </c>
      <c r="AV1024" s="74" t="str">
        <f t="shared" si="693"/>
        <v>PLUMBING</v>
      </c>
      <c r="AW1024" s="307"/>
      <c r="AX1024" s="99"/>
      <c r="AY1024" s="99"/>
      <c r="AZ1024" s="305"/>
      <c r="BA1024" s="28">
        <f t="shared" si="714"/>
        <v>0</v>
      </c>
      <c r="BB1024" s="28">
        <f t="shared" si="719"/>
        <v>0</v>
      </c>
      <c r="BC1024" s="28">
        <f t="shared" si="720"/>
        <v>0</v>
      </c>
      <c r="BD1024" s="28">
        <f t="shared" si="715"/>
        <v>0</v>
      </c>
      <c r="BE1024" s="28">
        <f t="shared" si="721"/>
        <v>0</v>
      </c>
      <c r="BF1024" s="28">
        <f t="shared" si="716"/>
        <v>0</v>
      </c>
      <c r="BG1024" s="28">
        <f t="shared" si="717"/>
        <v>0</v>
      </c>
      <c r="BI1024" s="66">
        <f t="shared" si="722"/>
        <v>0</v>
      </c>
      <c r="BJ1024" s="66">
        <f t="shared" si="718"/>
        <v>0</v>
      </c>
      <c r="BK1024" s="66">
        <f t="shared" si="723"/>
        <v>0</v>
      </c>
    </row>
    <row r="1025" spans="1:63" hidden="1">
      <c r="A1025" s="95"/>
      <c r="B1025" s="1251"/>
      <c r="C1025" s="1251"/>
      <c r="D1025" s="1252"/>
      <c r="E1025" s="1252"/>
      <c r="F1025" s="1252"/>
      <c r="G1025" s="1252"/>
      <c r="H1025" s="1252"/>
      <c r="I1025" s="1252"/>
      <c r="J1025" s="1252"/>
      <c r="K1025" s="1252"/>
      <c r="L1025" s="1252"/>
      <c r="M1025" s="1252"/>
      <c r="N1025" s="1252"/>
      <c r="O1025" s="1252"/>
      <c r="P1025" s="1242"/>
      <c r="Q1025" s="1242"/>
      <c r="R1025" s="1243"/>
      <c r="S1025" s="1242"/>
      <c r="T1025" s="1242"/>
      <c r="U1025" s="1244"/>
      <c r="V1025" s="1245"/>
      <c r="W1025" s="1245"/>
      <c r="X1025" s="1245"/>
      <c r="Y1025" s="1245"/>
      <c r="Z1025" s="1245"/>
      <c r="AA1025" s="1246"/>
      <c r="AB1025" s="1247"/>
      <c r="AC1025" s="1244"/>
      <c r="AD1025" s="1248">
        <f t="shared" si="710"/>
        <v>0</v>
      </c>
      <c r="AE1025" s="1248"/>
      <c r="AF1025" s="1248"/>
      <c r="AG1025" s="1248">
        <f t="shared" si="704"/>
        <v>0</v>
      </c>
      <c r="AH1025" s="1248"/>
      <c r="AI1025" s="1248"/>
      <c r="AJ1025" s="1248">
        <f t="shared" si="711"/>
        <v>0</v>
      </c>
      <c r="AK1025" s="1248"/>
      <c r="AL1025" s="1248"/>
      <c r="AM1025" s="1249">
        <f t="shared" si="698"/>
        <v>0</v>
      </c>
      <c r="AN1025" s="1249"/>
      <c r="AO1025" s="1249"/>
      <c r="AP1025" s="1249"/>
      <c r="AQ1025" s="1250">
        <f t="shared" si="712"/>
        <v>0</v>
      </c>
      <c r="AR1025" s="1250"/>
      <c r="AS1025" s="1250"/>
      <c r="AT1025" s="1250">
        <f t="shared" si="713"/>
        <v>0</v>
      </c>
      <c r="AV1025" s="74" t="str">
        <f t="shared" si="693"/>
        <v>PLUMBING</v>
      </c>
      <c r="AW1025" s="307"/>
      <c r="AX1025" s="99"/>
      <c r="AY1025" s="99"/>
      <c r="AZ1025" s="305"/>
      <c r="BA1025" s="28">
        <f t="shared" si="714"/>
        <v>0</v>
      </c>
      <c r="BB1025" s="28">
        <f t="shared" si="719"/>
        <v>0</v>
      </c>
      <c r="BC1025" s="28">
        <f t="shared" si="720"/>
        <v>0</v>
      </c>
      <c r="BD1025" s="28">
        <f t="shared" si="715"/>
        <v>0</v>
      </c>
      <c r="BE1025" s="28">
        <f t="shared" si="721"/>
        <v>0</v>
      </c>
      <c r="BF1025" s="28">
        <f t="shared" si="716"/>
        <v>0</v>
      </c>
      <c r="BG1025" s="28">
        <f t="shared" si="717"/>
        <v>0</v>
      </c>
      <c r="BI1025" s="66">
        <f t="shared" si="722"/>
        <v>0</v>
      </c>
      <c r="BJ1025" s="66">
        <f t="shared" si="718"/>
        <v>0</v>
      </c>
      <c r="BK1025" s="66">
        <f t="shared" si="723"/>
        <v>0</v>
      </c>
    </row>
    <row r="1026" spans="1:63" hidden="1">
      <c r="A1026" s="95"/>
      <c r="B1026" s="1239"/>
      <c r="C1026" s="1240"/>
      <c r="D1026" s="1252"/>
      <c r="E1026" s="1252"/>
      <c r="F1026" s="1252"/>
      <c r="G1026" s="1252"/>
      <c r="H1026" s="1252"/>
      <c r="I1026" s="1252"/>
      <c r="J1026" s="1252"/>
      <c r="K1026" s="1252"/>
      <c r="L1026" s="1252"/>
      <c r="M1026" s="1252"/>
      <c r="N1026" s="1252"/>
      <c r="O1026" s="1252"/>
      <c r="P1026" s="1242"/>
      <c r="Q1026" s="1242"/>
      <c r="R1026" s="1243"/>
      <c r="S1026" s="1242"/>
      <c r="T1026" s="1242"/>
      <c r="U1026" s="1244"/>
      <c r="V1026" s="1245"/>
      <c r="W1026" s="1245"/>
      <c r="X1026" s="1245"/>
      <c r="Y1026" s="1245"/>
      <c r="Z1026" s="1245"/>
      <c r="AA1026" s="1246"/>
      <c r="AB1026" s="1247"/>
      <c r="AC1026" s="1244"/>
      <c r="AD1026" s="1248">
        <f t="shared" si="710"/>
        <v>0</v>
      </c>
      <c r="AE1026" s="1248"/>
      <c r="AF1026" s="1248"/>
      <c r="AG1026" s="1248">
        <f t="shared" si="704"/>
        <v>0</v>
      </c>
      <c r="AH1026" s="1248"/>
      <c r="AI1026" s="1248"/>
      <c r="AJ1026" s="1248">
        <f t="shared" si="711"/>
        <v>0</v>
      </c>
      <c r="AK1026" s="1248"/>
      <c r="AL1026" s="1248"/>
      <c r="AM1026" s="1249">
        <f t="shared" si="698"/>
        <v>0</v>
      </c>
      <c r="AN1026" s="1249"/>
      <c r="AO1026" s="1249"/>
      <c r="AP1026" s="1249"/>
      <c r="AQ1026" s="1250">
        <f t="shared" si="712"/>
        <v>0</v>
      </c>
      <c r="AR1026" s="1250"/>
      <c r="AS1026" s="1250"/>
      <c r="AT1026" s="1250">
        <f t="shared" si="713"/>
        <v>0</v>
      </c>
      <c r="AV1026" s="74" t="str">
        <f t="shared" si="693"/>
        <v>PLUMBING</v>
      </c>
      <c r="AW1026" s="307"/>
      <c r="AX1026" s="99"/>
      <c r="AY1026" s="99"/>
      <c r="AZ1026" s="305"/>
      <c r="BA1026" s="28">
        <f t="shared" si="714"/>
        <v>0</v>
      </c>
      <c r="BB1026" s="28">
        <f t="shared" si="719"/>
        <v>0</v>
      </c>
      <c r="BC1026" s="28">
        <f t="shared" si="720"/>
        <v>0</v>
      </c>
      <c r="BD1026" s="28">
        <f t="shared" si="715"/>
        <v>0</v>
      </c>
      <c r="BE1026" s="28">
        <f>SUM(BA1026:BC1026)</f>
        <v>0</v>
      </c>
      <c r="BF1026" s="28">
        <f t="shared" si="716"/>
        <v>0</v>
      </c>
      <c r="BG1026" s="28">
        <f t="shared" si="717"/>
        <v>0</v>
      </c>
      <c r="BI1026" s="66">
        <f t="shared" si="722"/>
        <v>0</v>
      </c>
      <c r="BJ1026" s="66">
        <f t="shared" si="718"/>
        <v>0</v>
      </c>
      <c r="BK1026" s="66">
        <f t="shared" si="723"/>
        <v>0</v>
      </c>
    </row>
    <row r="1027" spans="1:63" hidden="1">
      <c r="A1027" s="95"/>
      <c r="B1027" s="1239"/>
      <c r="C1027" s="1240"/>
      <c r="D1027" s="1252"/>
      <c r="E1027" s="1252"/>
      <c r="F1027" s="1252"/>
      <c r="G1027" s="1252"/>
      <c r="H1027" s="1252"/>
      <c r="I1027" s="1252"/>
      <c r="J1027" s="1252"/>
      <c r="K1027" s="1252"/>
      <c r="L1027" s="1252"/>
      <c r="M1027" s="1252"/>
      <c r="N1027" s="1252"/>
      <c r="O1027" s="1252"/>
      <c r="P1027" s="1242"/>
      <c r="Q1027" s="1242"/>
      <c r="R1027" s="1243"/>
      <c r="S1027" s="1242"/>
      <c r="T1027" s="1242"/>
      <c r="U1027" s="1244"/>
      <c r="V1027" s="1245"/>
      <c r="W1027" s="1245"/>
      <c r="X1027" s="1245"/>
      <c r="Y1027" s="1245"/>
      <c r="Z1027" s="1245"/>
      <c r="AA1027" s="1246"/>
      <c r="AB1027" s="1247"/>
      <c r="AC1027" s="1244"/>
      <c r="AD1027" s="1248">
        <f t="shared" si="710"/>
        <v>0</v>
      </c>
      <c r="AE1027" s="1248"/>
      <c r="AF1027" s="1248"/>
      <c r="AG1027" s="1248">
        <f t="shared" si="704"/>
        <v>0</v>
      </c>
      <c r="AH1027" s="1248"/>
      <c r="AI1027" s="1248"/>
      <c r="AJ1027" s="1248">
        <f t="shared" si="711"/>
        <v>0</v>
      </c>
      <c r="AK1027" s="1248"/>
      <c r="AL1027" s="1248"/>
      <c r="AM1027" s="1249">
        <f t="shared" si="698"/>
        <v>0</v>
      </c>
      <c r="AN1027" s="1249"/>
      <c r="AO1027" s="1249"/>
      <c r="AP1027" s="1249"/>
      <c r="AQ1027" s="1250">
        <f t="shared" si="712"/>
        <v>0</v>
      </c>
      <c r="AR1027" s="1250"/>
      <c r="AS1027" s="1250"/>
      <c r="AT1027" s="1250">
        <f t="shared" si="713"/>
        <v>0</v>
      </c>
      <c r="AV1027" s="74" t="str">
        <f t="shared" si="693"/>
        <v>PLUMBING</v>
      </c>
      <c r="AW1027" s="307"/>
      <c r="AX1027" s="99"/>
      <c r="AY1027" s="99"/>
      <c r="AZ1027" s="305"/>
      <c r="BA1027" s="28">
        <f t="shared" si="714"/>
        <v>0</v>
      </c>
      <c r="BB1027" s="28">
        <f t="shared" si="719"/>
        <v>0</v>
      </c>
      <c r="BC1027" s="28">
        <f t="shared" si="720"/>
        <v>0</v>
      </c>
      <c r="BD1027" s="28">
        <f t="shared" si="715"/>
        <v>0</v>
      </c>
      <c r="BE1027" s="28">
        <f>SUM(BA1027:BC1027)</f>
        <v>0</v>
      </c>
      <c r="BF1027" s="28">
        <f t="shared" si="716"/>
        <v>0</v>
      </c>
      <c r="BG1027" s="28">
        <f t="shared" si="717"/>
        <v>0</v>
      </c>
      <c r="BI1027" s="66">
        <f t="shared" si="722"/>
        <v>0</v>
      </c>
      <c r="BJ1027" s="66">
        <f t="shared" si="718"/>
        <v>0</v>
      </c>
      <c r="BK1027" s="66">
        <f t="shared" si="723"/>
        <v>0</v>
      </c>
    </row>
    <row r="1028" spans="1:63" ht="5.0999999999999996" hidden="1" customHeight="1">
      <c r="A1028" s="95"/>
      <c r="B1028" s="42"/>
      <c r="C1028" s="42"/>
      <c r="D1028" s="353"/>
      <c r="E1028" s="353"/>
      <c r="F1028" s="353"/>
      <c r="G1028" s="353"/>
      <c r="H1028" s="353"/>
      <c r="I1028" s="353"/>
      <c r="J1028" s="353"/>
      <c r="K1028" s="353"/>
      <c r="L1028" s="353"/>
      <c r="M1028" s="353"/>
      <c r="N1028" s="353"/>
      <c r="O1028" s="353"/>
      <c r="P1028" s="44"/>
      <c r="Q1028" s="44"/>
      <c r="R1028" s="44"/>
      <c r="S1028" s="44"/>
      <c r="T1028" s="44"/>
      <c r="U1028" s="45"/>
      <c r="V1028" s="45"/>
      <c r="W1028" s="45"/>
      <c r="X1028" s="45"/>
      <c r="Y1028" s="45"/>
      <c r="Z1028" s="45"/>
      <c r="AA1028" s="45"/>
      <c r="AB1028" s="45"/>
      <c r="AC1028" s="45"/>
      <c r="AD1028" s="46"/>
      <c r="AE1028" s="46"/>
      <c r="AF1028" s="46"/>
      <c r="AG1028" s="46"/>
      <c r="AH1028" s="46"/>
      <c r="AI1028" s="46"/>
      <c r="AJ1028" s="46"/>
      <c r="AK1028" s="46"/>
      <c r="AL1028" s="46"/>
      <c r="AM1028" s="47"/>
      <c r="AN1028" s="47"/>
      <c r="AO1028" s="47"/>
      <c r="AP1028" s="47"/>
      <c r="AQ1028" s="295"/>
      <c r="AR1028" s="295"/>
      <c r="AS1028" s="295"/>
      <c r="AT1028" s="295"/>
      <c r="AV1028" s="201" t="str">
        <f t="shared" si="693"/>
        <v>PLUMBING</v>
      </c>
      <c r="AW1028" s="322"/>
      <c r="AX1028" s="322"/>
      <c r="AY1028" s="322"/>
      <c r="AZ1028" s="201"/>
      <c r="BA1028" s="53">
        <f>BA987</f>
        <v>0</v>
      </c>
      <c r="BB1028" s="53">
        <f>BB987</f>
        <v>0</v>
      </c>
      <c r="BC1028" s="53">
        <f>BC987</f>
        <v>0</v>
      </c>
      <c r="BD1028" s="53">
        <f>BD987</f>
        <v>0</v>
      </c>
      <c r="BE1028" s="53">
        <f>BE987</f>
        <v>0</v>
      </c>
      <c r="BF1028" s="53"/>
      <c r="BG1028" s="53"/>
      <c r="BI1028" s="53"/>
      <c r="BJ1028" s="53"/>
      <c r="BK1028" s="53"/>
    </row>
    <row r="1029" spans="1:63" ht="21.6" hidden="1" customHeight="1">
      <c r="A1029" s="95"/>
      <c r="B1029" s="1335"/>
      <c r="C1029" s="1335"/>
      <c r="D1029" s="354"/>
      <c r="E1029" s="354"/>
      <c r="F1029" s="354"/>
      <c r="G1029" s="354"/>
      <c r="H1029" s="354"/>
      <c r="I1029" s="354"/>
      <c r="J1029" s="354"/>
      <c r="K1029" s="354"/>
      <c r="L1029" s="354"/>
      <c r="M1029" s="354"/>
      <c r="N1029" s="354"/>
      <c r="O1029" s="354"/>
      <c r="P1029" s="19"/>
      <c r="Q1029" s="19"/>
      <c r="R1029" s="19"/>
      <c r="S1029" s="19"/>
      <c r="T1029" s="19"/>
      <c r="U1029" s="19"/>
      <c r="V1029" s="19"/>
      <c r="W1029" s="19"/>
      <c r="X1029" s="19"/>
      <c r="Y1029" s="19"/>
      <c r="Z1029" s="19"/>
      <c r="AA1029" s="19"/>
      <c r="AB1029" s="19"/>
      <c r="AC1029" s="202" t="str">
        <f>CONCATENATE(D987," ","TOTAL")</f>
        <v>PLUMBING TOTAL</v>
      </c>
      <c r="AD1029" s="1260">
        <f>SUBTOTAL(9,AD988:AD1028)</f>
        <v>0</v>
      </c>
      <c r="AE1029" s="1260"/>
      <c r="AF1029" s="1260"/>
      <c r="AG1029" s="1260">
        <f>SUBTOTAL(9,AG988:AG1028)</f>
        <v>0</v>
      </c>
      <c r="AH1029" s="1260"/>
      <c r="AI1029" s="1260"/>
      <c r="AJ1029" s="1260">
        <f>SUBTOTAL(9,AJ988:AJ1028)</f>
        <v>0</v>
      </c>
      <c r="AK1029" s="1260"/>
      <c r="AL1029" s="1260"/>
      <c r="AM1029" s="1260">
        <f>SUBTOTAL(9,AM988:AM1028)</f>
        <v>0</v>
      </c>
      <c r="AN1029" s="1260"/>
      <c r="AO1029" s="1260"/>
      <c r="AP1029" s="1260"/>
      <c r="AQ1029" s="1254">
        <f>SUBTOTAL(9,AQ988:AQ1028)</f>
        <v>0</v>
      </c>
      <c r="AR1029" s="1254"/>
      <c r="AS1029" s="1254"/>
      <c r="AT1029" s="1254" t="e">
        <f>SUM(AT985:AT1020)</f>
        <v>#REF!</v>
      </c>
      <c r="AV1029" s="74" t="str">
        <f t="shared" si="693"/>
        <v>PLUMBING</v>
      </c>
      <c r="AW1029" s="308"/>
      <c r="AX1029" s="321"/>
      <c r="AY1029" s="321"/>
      <c r="AZ1029" s="118"/>
      <c r="BA1029" s="52">
        <f>BA987</f>
        <v>0</v>
      </c>
      <c r="BB1029" s="52">
        <f>BB987</f>
        <v>0</v>
      </c>
      <c r="BC1029" s="52">
        <f>BC987</f>
        <v>0</v>
      </c>
      <c r="BD1029" s="52">
        <f>BD987</f>
        <v>0</v>
      </c>
      <c r="BE1029" s="52">
        <f>BE987</f>
        <v>0</v>
      </c>
      <c r="BF1029" s="52">
        <f>SUM(BF987:BF1028)</f>
        <v>0</v>
      </c>
      <c r="BG1029" s="28">
        <f>SUM(BG987:BG1028)</f>
        <v>0</v>
      </c>
      <c r="BI1029" s="52">
        <f>SUM(BI988:BI1028)</f>
        <v>0</v>
      </c>
      <c r="BJ1029" s="52">
        <f>SUM(BJ988:BJ1028)</f>
        <v>0</v>
      </c>
      <c r="BK1029" s="28">
        <f>SUM(BK988:BK1028)</f>
        <v>0</v>
      </c>
    </row>
    <row r="1030" spans="1:63" ht="5.0999999999999996" hidden="1" customHeight="1">
      <c r="A1030" s="95"/>
      <c r="B1030" s="42"/>
      <c r="C1030" s="42"/>
      <c r="D1030" s="353"/>
      <c r="E1030" s="353"/>
      <c r="F1030" s="353"/>
      <c r="G1030" s="353"/>
      <c r="H1030" s="353"/>
      <c r="I1030" s="353"/>
      <c r="J1030" s="353"/>
      <c r="K1030" s="353"/>
      <c r="L1030" s="353"/>
      <c r="M1030" s="353"/>
      <c r="N1030" s="353"/>
      <c r="O1030" s="353"/>
      <c r="P1030" s="44"/>
      <c r="Q1030" s="44"/>
      <c r="R1030" s="44"/>
      <c r="S1030" s="44"/>
      <c r="T1030" s="44"/>
      <c r="U1030" s="45"/>
      <c r="V1030" s="45"/>
      <c r="W1030" s="45"/>
      <c r="X1030" s="45"/>
      <c r="Y1030" s="45"/>
      <c r="Z1030" s="45"/>
      <c r="AA1030" s="45"/>
      <c r="AB1030" s="45"/>
      <c r="AC1030" s="45"/>
      <c r="AD1030" s="46"/>
      <c r="AE1030" s="46"/>
      <c r="AF1030" s="46"/>
      <c r="AG1030" s="46"/>
      <c r="AH1030" s="46"/>
      <c r="AI1030" s="46"/>
      <c r="AJ1030" s="46"/>
      <c r="AK1030" s="46"/>
      <c r="AL1030" s="46"/>
      <c r="AM1030" s="47"/>
      <c r="AN1030" s="47"/>
      <c r="AO1030" s="47"/>
      <c r="AP1030" s="47"/>
      <c r="AQ1030" s="295"/>
      <c r="AR1030" s="295"/>
      <c r="AS1030" s="295"/>
      <c r="AT1030" s="295"/>
      <c r="AV1030" s="201" t="str">
        <f t="shared" si="693"/>
        <v>PLUMBING</v>
      </c>
      <c r="AW1030" s="322"/>
      <c r="AX1030" s="322"/>
      <c r="AY1030" s="322"/>
      <c r="AZ1030" s="201"/>
      <c r="BA1030" s="53">
        <f>BA987</f>
        <v>0</v>
      </c>
      <c r="BB1030" s="53">
        <f>BB987</f>
        <v>0</v>
      </c>
      <c r="BC1030" s="53">
        <f>BC987</f>
        <v>0</v>
      </c>
      <c r="BD1030" s="53">
        <f>BD987</f>
        <v>0</v>
      </c>
      <c r="BE1030" s="53">
        <f>BE987</f>
        <v>0</v>
      </c>
      <c r="BF1030" s="53"/>
      <c r="BG1030" s="53"/>
      <c r="BI1030" s="53"/>
      <c r="BJ1030" s="53"/>
      <c r="BK1030" s="53"/>
    </row>
    <row r="1031" spans="1:63" ht="9.6999999999999993" hidden="1" customHeight="1">
      <c r="A1031" s="95"/>
      <c r="B1031" s="49"/>
      <c r="C1031" s="49"/>
      <c r="D1031" s="355"/>
      <c r="E1031" s="355"/>
      <c r="F1031" s="355"/>
      <c r="G1031" s="355"/>
      <c r="H1031" s="355"/>
      <c r="I1031" s="355"/>
      <c r="J1031" s="355"/>
      <c r="K1031" s="355"/>
      <c r="L1031" s="355"/>
      <c r="M1031" s="355"/>
      <c r="N1031" s="355"/>
      <c r="O1031" s="355"/>
      <c r="P1031" s="50"/>
      <c r="Q1031" s="50"/>
      <c r="R1031" s="50"/>
      <c r="S1031" s="50"/>
      <c r="T1031" s="50"/>
      <c r="U1031" s="50"/>
      <c r="V1031" s="50"/>
      <c r="W1031" s="50"/>
      <c r="X1031" s="50"/>
      <c r="Y1031" s="50"/>
      <c r="Z1031" s="50"/>
      <c r="AA1031" s="50"/>
      <c r="AB1031" s="50"/>
      <c r="AC1031" s="51"/>
      <c r="AD1031" s="296"/>
      <c r="AE1031" s="296"/>
      <c r="AF1031" s="296"/>
      <c r="AG1031" s="296"/>
      <c r="AH1031" s="296"/>
      <c r="AI1031" s="296"/>
      <c r="AJ1031" s="296"/>
      <c r="AK1031" s="296"/>
      <c r="AL1031" s="296"/>
      <c r="AM1031" s="296"/>
      <c r="AN1031" s="296"/>
      <c r="AO1031" s="296"/>
      <c r="AP1031" s="296"/>
      <c r="AQ1031" s="297"/>
      <c r="AR1031" s="297"/>
      <c r="AS1031" s="297"/>
      <c r="AT1031" s="297"/>
      <c r="AV1031" s="203" t="str">
        <f t="shared" si="693"/>
        <v>PLUMBING</v>
      </c>
      <c r="AW1031" s="325"/>
      <c r="AX1031" s="344"/>
      <c r="AY1031" s="344"/>
      <c r="AZ1031" s="203"/>
      <c r="BA1031" s="65">
        <f>BA1029</f>
        <v>0</v>
      </c>
      <c r="BB1031" s="65">
        <f t="shared" ref="BB1031:BG1031" si="724">BB1029</f>
        <v>0</v>
      </c>
      <c r="BC1031" s="65">
        <f>BC1029</f>
        <v>0</v>
      </c>
      <c r="BD1031" s="65">
        <f t="shared" si="724"/>
        <v>0</v>
      </c>
      <c r="BE1031" s="65">
        <f t="shared" si="724"/>
        <v>0</v>
      </c>
      <c r="BF1031" s="65">
        <f t="shared" si="724"/>
        <v>0</v>
      </c>
      <c r="BG1031" s="65">
        <f t="shared" si="724"/>
        <v>0</v>
      </c>
      <c r="BI1031" s="65"/>
      <c r="BJ1031" s="65"/>
      <c r="BK1031" s="65"/>
    </row>
    <row r="1032" spans="1:63" ht="21.6" customHeight="1">
      <c r="A1032" s="94" t="s">
        <v>665</v>
      </c>
      <c r="B1032" s="1261"/>
      <c r="C1032" s="1262"/>
      <c r="D1032" s="1301" t="str">
        <f>T(AJ80)</f>
        <v>HVAC</v>
      </c>
      <c r="E1032" s="1302"/>
      <c r="F1032" s="1302"/>
      <c r="G1032" s="1302"/>
      <c r="H1032" s="1302"/>
      <c r="I1032" s="1302"/>
      <c r="J1032" s="1302"/>
      <c r="K1032" s="1302"/>
      <c r="L1032" s="1302"/>
      <c r="M1032" s="1302"/>
      <c r="N1032" s="1302"/>
      <c r="O1032" s="1303"/>
      <c r="P1032" s="1263"/>
      <c r="Q1032" s="1263"/>
      <c r="R1032" s="1263"/>
      <c r="S1032" s="1264"/>
      <c r="T1032" s="1265"/>
      <c r="U1032" s="1266"/>
      <c r="V1032" s="1266"/>
      <c r="W1032" s="1266"/>
      <c r="X1032" s="1266"/>
      <c r="Y1032" s="1266"/>
      <c r="Z1032" s="1266"/>
      <c r="AA1032" s="1266"/>
      <c r="AB1032" s="1266"/>
      <c r="AC1032" s="1266"/>
      <c r="AD1032" s="1260">
        <f>AD1074</f>
        <v>0</v>
      </c>
      <c r="AE1032" s="1260"/>
      <c r="AF1032" s="1260"/>
      <c r="AG1032" s="1260">
        <f>AG1074</f>
        <v>0</v>
      </c>
      <c r="AH1032" s="1260"/>
      <c r="AI1032" s="1260"/>
      <c r="AJ1032" s="1260">
        <f>AJ1074</f>
        <v>0</v>
      </c>
      <c r="AK1032" s="1260"/>
      <c r="AL1032" s="1260"/>
      <c r="AM1032" s="1260">
        <f>AM1074</f>
        <v>0</v>
      </c>
      <c r="AN1032" s="1260"/>
      <c r="AO1032" s="1260"/>
      <c r="AP1032" s="1260"/>
      <c r="AQ1032" s="1254">
        <f>AQ1074</f>
        <v>0</v>
      </c>
      <c r="AR1032" s="1254"/>
      <c r="AS1032" s="1254"/>
      <c r="AT1032" s="1254" t="e">
        <f>SUM(#REF!)</f>
        <v>#REF!</v>
      </c>
      <c r="AV1032" s="74" t="str">
        <f t="shared" ref="AV1032:AV1076" si="725">$D$1032</f>
        <v>HVAC</v>
      </c>
      <c r="AW1032" s="326"/>
      <c r="AX1032" s="326"/>
      <c r="AY1032" s="326"/>
      <c r="AZ1032" s="327"/>
      <c r="BA1032" s="28">
        <f>SUM(BA1033:BA1072)</f>
        <v>0</v>
      </c>
      <c r="BB1032" s="28">
        <f>SUM(BB1033:BB1072)</f>
        <v>0</v>
      </c>
      <c r="BC1032" s="28">
        <f>SUM(BC1033:BC1072)</f>
        <v>0</v>
      </c>
      <c r="BD1032" s="28">
        <f>SUM(BD1033:BD1072)</f>
        <v>0</v>
      </c>
      <c r="BE1032" s="28">
        <f>SUM(BE1033:BE1072)</f>
        <v>0</v>
      </c>
      <c r="BF1032" s="28">
        <f t="shared" ref="BF1032:BF1052" si="726">AQ1032</f>
        <v>0</v>
      </c>
      <c r="BG1032" s="28">
        <f t="shared" ref="BG1032:BG1052" si="727">AM1032</f>
        <v>0</v>
      </c>
      <c r="BI1032" s="66">
        <f>AD1032</f>
        <v>0</v>
      </c>
      <c r="BJ1032" s="66">
        <f>AM1032</f>
        <v>0</v>
      </c>
      <c r="BK1032" s="66">
        <f>BJ1032+BI1032</f>
        <v>0</v>
      </c>
    </row>
    <row r="1033" spans="1:63" hidden="1">
      <c r="A1033" s="95"/>
      <c r="B1033" s="1239"/>
      <c r="C1033" s="1240"/>
      <c r="D1033" s="1256" t="s">
        <v>55</v>
      </c>
      <c r="E1033" s="1256"/>
      <c r="F1033" s="1256"/>
      <c r="G1033" s="1256"/>
      <c r="H1033" s="1256"/>
      <c r="I1033" s="1256"/>
      <c r="J1033" s="1256"/>
      <c r="K1033" s="1256"/>
      <c r="L1033" s="1256"/>
      <c r="M1033" s="1256"/>
      <c r="N1033" s="1256"/>
      <c r="O1033" s="1256"/>
      <c r="P1033" s="1242"/>
      <c r="Q1033" s="1242"/>
      <c r="R1033" s="1243"/>
      <c r="S1033" s="1242" t="s">
        <v>1</v>
      </c>
      <c r="T1033" s="1242" t="s">
        <v>1</v>
      </c>
      <c r="U1033" s="1244"/>
      <c r="V1033" s="1245"/>
      <c r="W1033" s="1245"/>
      <c r="X1033" s="1245"/>
      <c r="Y1033" s="1245"/>
      <c r="Z1033" s="1245"/>
      <c r="AA1033" s="1246">
        <v>4000</v>
      </c>
      <c r="AB1033" s="1247"/>
      <c r="AC1033" s="1244"/>
      <c r="AD1033" s="1248">
        <f t="shared" ref="AD1033:AD1052" si="728">((P1033*U1033)-AM1033)</f>
        <v>0</v>
      </c>
      <c r="AE1033" s="1248"/>
      <c r="AF1033" s="1248"/>
      <c r="AG1033" s="1248">
        <f>P1033*X1033*(1+$Y$85)</f>
        <v>0</v>
      </c>
      <c r="AH1033" s="1248"/>
      <c r="AI1033" s="1248"/>
      <c r="AJ1033" s="1248">
        <f t="shared" ref="AJ1033:AJ1052" si="729">P1033*AA1033</f>
        <v>0</v>
      </c>
      <c r="AK1033" s="1248"/>
      <c r="AL1033" s="1248"/>
      <c r="AM1033" s="1249">
        <f t="shared" ref="AM1033:AM1072" si="730">IF($B1033="x",$P1033*$U1033,0)</f>
        <v>0</v>
      </c>
      <c r="AN1033" s="1249"/>
      <c r="AO1033" s="1249"/>
      <c r="AP1033" s="1249"/>
      <c r="AQ1033" s="1250">
        <f t="shared" ref="AQ1033:AQ1052" si="731">SUM(AD1033:AL1033)</f>
        <v>0</v>
      </c>
      <c r="AR1033" s="1250"/>
      <c r="AS1033" s="1250"/>
      <c r="AT1033" s="1250">
        <f t="shared" ref="AT1033:AT1052" si="732">SUM(AD1033:AL1033)</f>
        <v>0</v>
      </c>
      <c r="AV1033" s="74" t="str">
        <f t="shared" si="725"/>
        <v>HVAC</v>
      </c>
      <c r="AW1033" s="307"/>
      <c r="AX1033" s="99"/>
      <c r="AY1033" s="99"/>
      <c r="AZ1033" s="305"/>
      <c r="BA1033" s="28">
        <f t="shared" ref="BA1033:BA1052" si="733">AD1033</f>
        <v>0</v>
      </c>
      <c r="BB1033" s="28">
        <f>AG1033</f>
        <v>0</v>
      </c>
      <c r="BC1033" s="28">
        <f>AJ1033</f>
        <v>0</v>
      </c>
      <c r="BD1033" s="28">
        <f t="shared" ref="BD1033:BD1052" si="734">IF(B1033="x",1,0)</f>
        <v>0</v>
      </c>
      <c r="BE1033" s="28">
        <f>SUM(BA1033:BC1033)</f>
        <v>0</v>
      </c>
      <c r="BF1033" s="28">
        <f t="shared" si="726"/>
        <v>0</v>
      </c>
      <c r="BG1033" s="28">
        <f t="shared" si="727"/>
        <v>0</v>
      </c>
      <c r="BI1033" s="66">
        <f>AD1033</f>
        <v>0</v>
      </c>
      <c r="BJ1033" s="66">
        <f t="shared" ref="BJ1033:BJ1052" si="735">AM1033</f>
        <v>0</v>
      </c>
      <c r="BK1033" s="66">
        <f>BJ1033+BI1033</f>
        <v>0</v>
      </c>
    </row>
    <row r="1034" spans="1:63" hidden="1">
      <c r="A1034" s="95"/>
      <c r="B1034" s="1251"/>
      <c r="C1034" s="1251"/>
      <c r="D1034" s="1252" t="s">
        <v>139</v>
      </c>
      <c r="E1034" s="1252"/>
      <c r="F1034" s="1252"/>
      <c r="G1034" s="1252"/>
      <c r="H1034" s="1252"/>
      <c r="I1034" s="1252"/>
      <c r="J1034" s="1252"/>
      <c r="K1034" s="1252"/>
      <c r="L1034" s="1252"/>
      <c r="M1034" s="1252"/>
      <c r="N1034" s="1252"/>
      <c r="O1034" s="1252"/>
      <c r="P1034" s="1242"/>
      <c r="Q1034" s="1242"/>
      <c r="R1034" s="1243"/>
      <c r="S1034" s="1242" t="s">
        <v>13</v>
      </c>
      <c r="T1034" s="1242" t="s">
        <v>13</v>
      </c>
      <c r="U1034" s="1244"/>
      <c r="V1034" s="1245"/>
      <c r="W1034" s="1245"/>
      <c r="X1034" s="1245"/>
      <c r="Y1034" s="1245"/>
      <c r="Z1034" s="1245"/>
      <c r="AA1034" s="1246">
        <v>65</v>
      </c>
      <c r="AB1034" s="1247"/>
      <c r="AC1034" s="1244">
        <v>65</v>
      </c>
      <c r="AD1034" s="1248">
        <f t="shared" si="728"/>
        <v>0</v>
      </c>
      <c r="AE1034" s="1248"/>
      <c r="AF1034" s="1248"/>
      <c r="AG1034" s="1248">
        <f t="shared" ref="AG1034:AG1072" si="736">P1034*X1034*(1+$Y$85)</f>
        <v>0</v>
      </c>
      <c r="AH1034" s="1248"/>
      <c r="AI1034" s="1248"/>
      <c r="AJ1034" s="1248">
        <f t="shared" si="729"/>
        <v>0</v>
      </c>
      <c r="AK1034" s="1248"/>
      <c r="AL1034" s="1248"/>
      <c r="AM1034" s="1249">
        <f t="shared" si="730"/>
        <v>0</v>
      </c>
      <c r="AN1034" s="1249"/>
      <c r="AO1034" s="1249"/>
      <c r="AP1034" s="1249"/>
      <c r="AQ1034" s="1250">
        <f t="shared" si="731"/>
        <v>0</v>
      </c>
      <c r="AR1034" s="1250"/>
      <c r="AS1034" s="1250"/>
      <c r="AT1034" s="1250">
        <f t="shared" si="732"/>
        <v>0</v>
      </c>
      <c r="AV1034" s="74" t="str">
        <f t="shared" si="725"/>
        <v>HVAC</v>
      </c>
      <c r="AW1034" s="307"/>
      <c r="AX1034" s="99"/>
      <c r="AY1034" s="99"/>
      <c r="AZ1034" s="305"/>
      <c r="BA1034" s="28">
        <f t="shared" si="733"/>
        <v>0</v>
      </c>
      <c r="BB1034" s="28">
        <f t="shared" ref="BB1034:BB1052" si="737">AG1034</f>
        <v>0</v>
      </c>
      <c r="BC1034" s="28">
        <f t="shared" ref="BC1034:BC1052" si="738">AJ1034</f>
        <v>0</v>
      </c>
      <c r="BD1034" s="28">
        <f t="shared" si="734"/>
        <v>0</v>
      </c>
      <c r="BE1034" s="28">
        <f t="shared" ref="BE1034:BE1050" si="739">SUM(BA1034:BC1034)</f>
        <v>0</v>
      </c>
      <c r="BF1034" s="28">
        <f t="shared" si="726"/>
        <v>0</v>
      </c>
      <c r="BG1034" s="28">
        <f t="shared" si="727"/>
        <v>0</v>
      </c>
      <c r="BI1034" s="66">
        <f t="shared" ref="BI1034:BI1052" si="740">AD1034</f>
        <v>0</v>
      </c>
      <c r="BJ1034" s="66">
        <f t="shared" si="735"/>
        <v>0</v>
      </c>
      <c r="BK1034" s="66">
        <f t="shared" ref="BK1034:BK1052" si="741">BJ1034+BI1034</f>
        <v>0</v>
      </c>
    </row>
    <row r="1035" spans="1:63" hidden="1">
      <c r="A1035" s="95"/>
      <c r="B1035" s="1251"/>
      <c r="C1035" s="1251"/>
      <c r="D1035" s="1252" t="s">
        <v>140</v>
      </c>
      <c r="E1035" s="1252"/>
      <c r="F1035" s="1252"/>
      <c r="G1035" s="1252"/>
      <c r="H1035" s="1252"/>
      <c r="I1035" s="1252"/>
      <c r="J1035" s="1252"/>
      <c r="K1035" s="1252"/>
      <c r="L1035" s="1252"/>
      <c r="M1035" s="1252"/>
      <c r="N1035" s="1252"/>
      <c r="O1035" s="1252"/>
      <c r="P1035" s="1242"/>
      <c r="Q1035" s="1242"/>
      <c r="R1035" s="1243"/>
      <c r="S1035" s="1242" t="s">
        <v>13</v>
      </c>
      <c r="T1035" s="1242"/>
      <c r="U1035" s="1244"/>
      <c r="V1035" s="1245"/>
      <c r="W1035" s="1245"/>
      <c r="X1035" s="1245"/>
      <c r="Y1035" s="1245"/>
      <c r="Z1035" s="1245"/>
      <c r="AA1035" s="1246">
        <v>65</v>
      </c>
      <c r="AB1035" s="1247"/>
      <c r="AC1035" s="1244"/>
      <c r="AD1035" s="1248">
        <f t="shared" si="728"/>
        <v>0</v>
      </c>
      <c r="AE1035" s="1248"/>
      <c r="AF1035" s="1248"/>
      <c r="AG1035" s="1248">
        <f t="shared" si="736"/>
        <v>0</v>
      </c>
      <c r="AH1035" s="1248"/>
      <c r="AI1035" s="1248"/>
      <c r="AJ1035" s="1248">
        <f t="shared" si="729"/>
        <v>0</v>
      </c>
      <c r="AK1035" s="1248"/>
      <c r="AL1035" s="1248"/>
      <c r="AM1035" s="1249">
        <f t="shared" si="730"/>
        <v>0</v>
      </c>
      <c r="AN1035" s="1249"/>
      <c r="AO1035" s="1249"/>
      <c r="AP1035" s="1249"/>
      <c r="AQ1035" s="1250">
        <f t="shared" si="731"/>
        <v>0</v>
      </c>
      <c r="AR1035" s="1250"/>
      <c r="AS1035" s="1250"/>
      <c r="AT1035" s="1250">
        <f t="shared" si="732"/>
        <v>0</v>
      </c>
      <c r="AV1035" s="74" t="str">
        <f t="shared" si="725"/>
        <v>HVAC</v>
      </c>
      <c r="AW1035" s="307"/>
      <c r="AX1035" s="99"/>
      <c r="AY1035" s="99"/>
      <c r="AZ1035" s="305"/>
      <c r="BA1035" s="28">
        <f t="shared" si="733"/>
        <v>0</v>
      </c>
      <c r="BB1035" s="28">
        <f t="shared" si="737"/>
        <v>0</v>
      </c>
      <c r="BC1035" s="28">
        <f t="shared" si="738"/>
        <v>0</v>
      </c>
      <c r="BD1035" s="28">
        <f t="shared" si="734"/>
        <v>0</v>
      </c>
      <c r="BE1035" s="28">
        <f t="shared" si="739"/>
        <v>0</v>
      </c>
      <c r="BF1035" s="28">
        <f t="shared" si="726"/>
        <v>0</v>
      </c>
      <c r="BG1035" s="28">
        <f t="shared" si="727"/>
        <v>0</v>
      </c>
      <c r="BI1035" s="66">
        <f t="shared" si="740"/>
        <v>0</v>
      </c>
      <c r="BJ1035" s="66">
        <f t="shared" si="735"/>
        <v>0</v>
      </c>
      <c r="BK1035" s="66">
        <f t="shared" si="741"/>
        <v>0</v>
      </c>
    </row>
    <row r="1036" spans="1:63" hidden="1">
      <c r="A1036" s="95"/>
      <c r="B1036" s="1239"/>
      <c r="C1036" s="1240"/>
      <c r="D1036" s="1252" t="s">
        <v>597</v>
      </c>
      <c r="E1036" s="1252"/>
      <c r="F1036" s="1252"/>
      <c r="G1036" s="1252"/>
      <c r="H1036" s="1252"/>
      <c r="I1036" s="1252"/>
      <c r="J1036" s="1252"/>
      <c r="K1036" s="1252"/>
      <c r="L1036" s="1252"/>
      <c r="M1036" s="1252"/>
      <c r="N1036" s="1252"/>
      <c r="O1036" s="1252"/>
      <c r="P1036" s="1242"/>
      <c r="Q1036" s="1242"/>
      <c r="R1036" s="1243"/>
      <c r="S1036" s="1242" t="s">
        <v>0</v>
      </c>
      <c r="T1036" s="1242" t="s">
        <v>0</v>
      </c>
      <c r="U1036" s="1244"/>
      <c r="V1036" s="1245"/>
      <c r="W1036" s="1245"/>
      <c r="X1036" s="1245"/>
      <c r="Y1036" s="1245"/>
      <c r="Z1036" s="1245"/>
      <c r="AA1036" s="1246">
        <v>1650</v>
      </c>
      <c r="AB1036" s="1247"/>
      <c r="AC1036" s="1244">
        <v>1650</v>
      </c>
      <c r="AD1036" s="1248">
        <f t="shared" si="728"/>
        <v>0</v>
      </c>
      <c r="AE1036" s="1248"/>
      <c r="AF1036" s="1248"/>
      <c r="AG1036" s="1248">
        <f t="shared" si="736"/>
        <v>0</v>
      </c>
      <c r="AH1036" s="1248"/>
      <c r="AI1036" s="1248"/>
      <c r="AJ1036" s="1248">
        <f t="shared" si="729"/>
        <v>0</v>
      </c>
      <c r="AK1036" s="1248"/>
      <c r="AL1036" s="1248"/>
      <c r="AM1036" s="1249">
        <f t="shared" si="730"/>
        <v>0</v>
      </c>
      <c r="AN1036" s="1249"/>
      <c r="AO1036" s="1249"/>
      <c r="AP1036" s="1249"/>
      <c r="AQ1036" s="1250">
        <f t="shared" si="731"/>
        <v>0</v>
      </c>
      <c r="AR1036" s="1250"/>
      <c r="AS1036" s="1250"/>
      <c r="AT1036" s="1250">
        <f t="shared" si="732"/>
        <v>0</v>
      </c>
      <c r="AV1036" s="74" t="str">
        <f t="shared" si="725"/>
        <v>HVAC</v>
      </c>
      <c r="AW1036" s="307"/>
      <c r="AX1036" s="99"/>
      <c r="AY1036" s="99"/>
      <c r="AZ1036" s="305"/>
      <c r="BA1036" s="28">
        <f t="shared" si="733"/>
        <v>0</v>
      </c>
      <c r="BB1036" s="28">
        <f t="shared" si="737"/>
        <v>0</v>
      </c>
      <c r="BC1036" s="28">
        <f t="shared" si="738"/>
        <v>0</v>
      </c>
      <c r="BD1036" s="28">
        <f t="shared" si="734"/>
        <v>0</v>
      </c>
      <c r="BE1036" s="28">
        <f t="shared" si="739"/>
        <v>0</v>
      </c>
      <c r="BF1036" s="28">
        <f t="shared" si="726"/>
        <v>0</v>
      </c>
      <c r="BG1036" s="28">
        <f t="shared" si="727"/>
        <v>0</v>
      </c>
      <c r="BI1036" s="66">
        <f t="shared" si="740"/>
        <v>0</v>
      </c>
      <c r="BJ1036" s="66">
        <f t="shared" si="735"/>
        <v>0</v>
      </c>
      <c r="BK1036" s="66">
        <f t="shared" si="741"/>
        <v>0</v>
      </c>
    </row>
    <row r="1037" spans="1:63" hidden="1">
      <c r="A1037" s="95"/>
      <c r="B1037" s="1239"/>
      <c r="C1037" s="1240"/>
      <c r="D1037" s="1252" t="s">
        <v>596</v>
      </c>
      <c r="E1037" s="1252"/>
      <c r="F1037" s="1252"/>
      <c r="G1037" s="1252"/>
      <c r="H1037" s="1252"/>
      <c r="I1037" s="1252"/>
      <c r="J1037" s="1252"/>
      <c r="K1037" s="1252"/>
      <c r="L1037" s="1252"/>
      <c r="M1037" s="1252"/>
      <c r="N1037" s="1252"/>
      <c r="O1037" s="1252"/>
      <c r="P1037" s="1242"/>
      <c r="Q1037" s="1242"/>
      <c r="R1037" s="1243"/>
      <c r="S1037" s="1242" t="s">
        <v>0</v>
      </c>
      <c r="T1037" s="1242"/>
      <c r="U1037" s="1244"/>
      <c r="V1037" s="1245"/>
      <c r="W1037" s="1245"/>
      <c r="X1037" s="1245"/>
      <c r="Y1037" s="1245"/>
      <c r="Z1037" s="1245"/>
      <c r="AA1037" s="1246">
        <v>2300</v>
      </c>
      <c r="AB1037" s="1247"/>
      <c r="AC1037" s="1244"/>
      <c r="AD1037" s="1248">
        <f t="shared" si="728"/>
        <v>0</v>
      </c>
      <c r="AE1037" s="1248"/>
      <c r="AF1037" s="1248"/>
      <c r="AG1037" s="1248">
        <f t="shared" si="736"/>
        <v>0</v>
      </c>
      <c r="AH1037" s="1248"/>
      <c r="AI1037" s="1248"/>
      <c r="AJ1037" s="1248">
        <f t="shared" si="729"/>
        <v>0</v>
      </c>
      <c r="AK1037" s="1248"/>
      <c r="AL1037" s="1248"/>
      <c r="AM1037" s="1249">
        <f t="shared" si="730"/>
        <v>0</v>
      </c>
      <c r="AN1037" s="1249"/>
      <c r="AO1037" s="1249"/>
      <c r="AP1037" s="1249"/>
      <c r="AQ1037" s="1250">
        <f t="shared" si="731"/>
        <v>0</v>
      </c>
      <c r="AR1037" s="1250"/>
      <c r="AS1037" s="1250"/>
      <c r="AT1037" s="1250">
        <f t="shared" si="732"/>
        <v>0</v>
      </c>
      <c r="AV1037" s="74" t="str">
        <f t="shared" si="725"/>
        <v>HVAC</v>
      </c>
      <c r="AW1037" s="307"/>
      <c r="AX1037" s="99"/>
      <c r="AY1037" s="99"/>
      <c r="AZ1037" s="305"/>
      <c r="BA1037" s="28">
        <f t="shared" si="733"/>
        <v>0</v>
      </c>
      <c r="BB1037" s="28">
        <f t="shared" si="737"/>
        <v>0</v>
      </c>
      <c r="BC1037" s="28">
        <f t="shared" si="738"/>
        <v>0</v>
      </c>
      <c r="BD1037" s="28">
        <f t="shared" si="734"/>
        <v>0</v>
      </c>
      <c r="BE1037" s="28">
        <f t="shared" si="739"/>
        <v>0</v>
      </c>
      <c r="BF1037" s="28">
        <f t="shared" si="726"/>
        <v>0</v>
      </c>
      <c r="BG1037" s="28">
        <f t="shared" si="727"/>
        <v>0</v>
      </c>
      <c r="BI1037" s="66">
        <f t="shared" si="740"/>
        <v>0</v>
      </c>
      <c r="BJ1037" s="66">
        <f t="shared" si="735"/>
        <v>0</v>
      </c>
      <c r="BK1037" s="66">
        <f t="shared" si="741"/>
        <v>0</v>
      </c>
    </row>
    <row r="1038" spans="1:63" hidden="1">
      <c r="A1038" s="95"/>
      <c r="B1038" s="1239"/>
      <c r="C1038" s="1240"/>
      <c r="D1038" s="1252" t="s">
        <v>595</v>
      </c>
      <c r="E1038" s="1252"/>
      <c r="F1038" s="1252"/>
      <c r="G1038" s="1252"/>
      <c r="H1038" s="1252"/>
      <c r="I1038" s="1252"/>
      <c r="J1038" s="1252"/>
      <c r="K1038" s="1252"/>
      <c r="L1038" s="1252"/>
      <c r="M1038" s="1252"/>
      <c r="N1038" s="1252"/>
      <c r="O1038" s="1252"/>
      <c r="P1038" s="1242"/>
      <c r="Q1038" s="1242"/>
      <c r="R1038" s="1243"/>
      <c r="S1038" s="1242" t="s">
        <v>0</v>
      </c>
      <c r="T1038" s="1242"/>
      <c r="U1038" s="1244"/>
      <c r="V1038" s="1245"/>
      <c r="W1038" s="1245"/>
      <c r="X1038" s="1245"/>
      <c r="Y1038" s="1245"/>
      <c r="Z1038" s="1245"/>
      <c r="AA1038" s="1246">
        <v>2750</v>
      </c>
      <c r="AB1038" s="1247"/>
      <c r="AC1038" s="1244"/>
      <c r="AD1038" s="1248">
        <f t="shared" si="728"/>
        <v>0</v>
      </c>
      <c r="AE1038" s="1248"/>
      <c r="AF1038" s="1248"/>
      <c r="AG1038" s="1248">
        <f t="shared" si="736"/>
        <v>0</v>
      </c>
      <c r="AH1038" s="1248"/>
      <c r="AI1038" s="1248"/>
      <c r="AJ1038" s="1248">
        <f t="shared" si="729"/>
        <v>0</v>
      </c>
      <c r="AK1038" s="1248"/>
      <c r="AL1038" s="1248"/>
      <c r="AM1038" s="1249">
        <f t="shared" si="730"/>
        <v>0</v>
      </c>
      <c r="AN1038" s="1249"/>
      <c r="AO1038" s="1249"/>
      <c r="AP1038" s="1249"/>
      <c r="AQ1038" s="1250">
        <f t="shared" si="731"/>
        <v>0</v>
      </c>
      <c r="AR1038" s="1250"/>
      <c r="AS1038" s="1250"/>
      <c r="AT1038" s="1250">
        <f t="shared" si="732"/>
        <v>0</v>
      </c>
      <c r="AV1038" s="74" t="str">
        <f t="shared" si="725"/>
        <v>HVAC</v>
      </c>
      <c r="AW1038" s="307"/>
      <c r="AX1038" s="99"/>
      <c r="AY1038" s="99"/>
      <c r="AZ1038" s="305"/>
      <c r="BA1038" s="28">
        <f t="shared" si="733"/>
        <v>0</v>
      </c>
      <c r="BB1038" s="28">
        <f t="shared" si="737"/>
        <v>0</v>
      </c>
      <c r="BC1038" s="28">
        <f t="shared" si="738"/>
        <v>0</v>
      </c>
      <c r="BD1038" s="28">
        <f t="shared" si="734"/>
        <v>0</v>
      </c>
      <c r="BE1038" s="28">
        <f t="shared" si="739"/>
        <v>0</v>
      </c>
      <c r="BF1038" s="28">
        <f t="shared" si="726"/>
        <v>0</v>
      </c>
      <c r="BG1038" s="28">
        <f t="shared" si="727"/>
        <v>0</v>
      </c>
      <c r="BI1038" s="66">
        <f t="shared" si="740"/>
        <v>0</v>
      </c>
      <c r="BJ1038" s="66">
        <f t="shared" si="735"/>
        <v>0</v>
      </c>
      <c r="BK1038" s="66">
        <f t="shared" si="741"/>
        <v>0</v>
      </c>
    </row>
    <row r="1039" spans="1:63" hidden="1">
      <c r="A1039" s="95"/>
      <c r="B1039" s="1239"/>
      <c r="C1039" s="1240"/>
      <c r="D1039" s="1252" t="s">
        <v>594</v>
      </c>
      <c r="E1039" s="1252"/>
      <c r="F1039" s="1252"/>
      <c r="G1039" s="1252"/>
      <c r="H1039" s="1252"/>
      <c r="I1039" s="1252"/>
      <c r="J1039" s="1252"/>
      <c r="K1039" s="1252"/>
      <c r="L1039" s="1252"/>
      <c r="M1039" s="1252"/>
      <c r="N1039" s="1252"/>
      <c r="O1039" s="1252"/>
      <c r="P1039" s="1242"/>
      <c r="Q1039" s="1242"/>
      <c r="R1039" s="1243"/>
      <c r="S1039" s="1242" t="s">
        <v>0</v>
      </c>
      <c r="T1039" s="1242"/>
      <c r="U1039" s="1244"/>
      <c r="V1039" s="1245"/>
      <c r="W1039" s="1245"/>
      <c r="X1039" s="1245"/>
      <c r="Y1039" s="1245"/>
      <c r="Z1039" s="1245"/>
      <c r="AA1039" s="1246">
        <v>1850</v>
      </c>
      <c r="AB1039" s="1247"/>
      <c r="AC1039" s="1244"/>
      <c r="AD1039" s="1248">
        <f t="shared" si="728"/>
        <v>0</v>
      </c>
      <c r="AE1039" s="1248"/>
      <c r="AF1039" s="1248"/>
      <c r="AG1039" s="1248">
        <f t="shared" si="736"/>
        <v>0</v>
      </c>
      <c r="AH1039" s="1248"/>
      <c r="AI1039" s="1248"/>
      <c r="AJ1039" s="1248">
        <f t="shared" si="729"/>
        <v>0</v>
      </c>
      <c r="AK1039" s="1248"/>
      <c r="AL1039" s="1248"/>
      <c r="AM1039" s="1249">
        <f t="shared" si="730"/>
        <v>0</v>
      </c>
      <c r="AN1039" s="1249"/>
      <c r="AO1039" s="1249"/>
      <c r="AP1039" s="1249"/>
      <c r="AQ1039" s="1250">
        <f t="shared" si="731"/>
        <v>0</v>
      </c>
      <c r="AR1039" s="1250"/>
      <c r="AS1039" s="1250"/>
      <c r="AT1039" s="1250">
        <f t="shared" si="732"/>
        <v>0</v>
      </c>
      <c r="AV1039" s="74" t="str">
        <f t="shared" si="725"/>
        <v>HVAC</v>
      </c>
      <c r="AW1039" s="307"/>
      <c r="AX1039" s="99"/>
      <c r="AY1039" s="99"/>
      <c r="AZ1039" s="305"/>
      <c r="BA1039" s="28">
        <f t="shared" si="733"/>
        <v>0</v>
      </c>
      <c r="BB1039" s="28">
        <f t="shared" si="737"/>
        <v>0</v>
      </c>
      <c r="BC1039" s="28">
        <f t="shared" si="738"/>
        <v>0</v>
      </c>
      <c r="BD1039" s="28">
        <f t="shared" si="734"/>
        <v>0</v>
      </c>
      <c r="BE1039" s="28">
        <f t="shared" si="739"/>
        <v>0</v>
      </c>
      <c r="BF1039" s="28">
        <f t="shared" si="726"/>
        <v>0</v>
      </c>
      <c r="BG1039" s="28">
        <f t="shared" si="727"/>
        <v>0</v>
      </c>
      <c r="BI1039" s="66">
        <f t="shared" si="740"/>
        <v>0</v>
      </c>
      <c r="BJ1039" s="66">
        <f t="shared" si="735"/>
        <v>0</v>
      </c>
      <c r="BK1039" s="66">
        <f t="shared" si="741"/>
        <v>0</v>
      </c>
    </row>
    <row r="1040" spans="1:63" hidden="1">
      <c r="A1040" s="95"/>
      <c r="B1040" s="1251"/>
      <c r="C1040" s="1251"/>
      <c r="D1040" s="1252" t="s">
        <v>599</v>
      </c>
      <c r="E1040" s="1252"/>
      <c r="F1040" s="1252"/>
      <c r="G1040" s="1252"/>
      <c r="H1040" s="1252"/>
      <c r="I1040" s="1252"/>
      <c r="J1040" s="1252"/>
      <c r="K1040" s="1252"/>
      <c r="L1040" s="1252"/>
      <c r="M1040" s="1252"/>
      <c r="N1040" s="1252"/>
      <c r="O1040" s="1252"/>
      <c r="P1040" s="1242"/>
      <c r="Q1040" s="1242"/>
      <c r="R1040" s="1243"/>
      <c r="S1040" s="1242" t="s">
        <v>0</v>
      </c>
      <c r="T1040" s="1242"/>
      <c r="U1040" s="1244"/>
      <c r="V1040" s="1245"/>
      <c r="W1040" s="1245"/>
      <c r="X1040" s="1245"/>
      <c r="Y1040" s="1245"/>
      <c r="Z1040" s="1245"/>
      <c r="AA1040" s="1246">
        <v>2850</v>
      </c>
      <c r="AB1040" s="1247"/>
      <c r="AC1040" s="1244"/>
      <c r="AD1040" s="1248">
        <f t="shared" si="728"/>
        <v>0</v>
      </c>
      <c r="AE1040" s="1248"/>
      <c r="AF1040" s="1248"/>
      <c r="AG1040" s="1248">
        <f t="shared" si="736"/>
        <v>0</v>
      </c>
      <c r="AH1040" s="1248"/>
      <c r="AI1040" s="1248"/>
      <c r="AJ1040" s="1248">
        <f t="shared" si="729"/>
        <v>0</v>
      </c>
      <c r="AK1040" s="1248"/>
      <c r="AL1040" s="1248"/>
      <c r="AM1040" s="1249">
        <f t="shared" si="730"/>
        <v>0</v>
      </c>
      <c r="AN1040" s="1249"/>
      <c r="AO1040" s="1249"/>
      <c r="AP1040" s="1249"/>
      <c r="AQ1040" s="1250">
        <f t="shared" si="731"/>
        <v>0</v>
      </c>
      <c r="AR1040" s="1250"/>
      <c r="AS1040" s="1250"/>
      <c r="AT1040" s="1250">
        <f t="shared" si="732"/>
        <v>0</v>
      </c>
      <c r="AV1040" s="74" t="str">
        <f t="shared" si="725"/>
        <v>HVAC</v>
      </c>
      <c r="AW1040" s="307"/>
      <c r="AX1040" s="99"/>
      <c r="AY1040" s="99"/>
      <c r="AZ1040" s="305"/>
      <c r="BA1040" s="28">
        <f t="shared" si="733"/>
        <v>0</v>
      </c>
      <c r="BB1040" s="28">
        <f t="shared" si="737"/>
        <v>0</v>
      </c>
      <c r="BC1040" s="28">
        <f t="shared" si="738"/>
        <v>0</v>
      </c>
      <c r="BD1040" s="28">
        <f t="shared" si="734"/>
        <v>0</v>
      </c>
      <c r="BE1040" s="28">
        <f t="shared" si="739"/>
        <v>0</v>
      </c>
      <c r="BF1040" s="28">
        <f t="shared" si="726"/>
        <v>0</v>
      </c>
      <c r="BG1040" s="28">
        <f t="shared" si="727"/>
        <v>0</v>
      </c>
      <c r="BI1040" s="66">
        <f t="shared" si="740"/>
        <v>0</v>
      </c>
      <c r="BJ1040" s="66">
        <f t="shared" si="735"/>
        <v>0</v>
      </c>
      <c r="BK1040" s="66">
        <f t="shared" si="741"/>
        <v>0</v>
      </c>
    </row>
    <row r="1041" spans="1:63" hidden="1">
      <c r="A1041" s="95"/>
      <c r="B1041" s="1251"/>
      <c r="C1041" s="1251"/>
      <c r="D1041" s="1252" t="s">
        <v>598</v>
      </c>
      <c r="E1041" s="1252"/>
      <c r="F1041" s="1252"/>
      <c r="G1041" s="1252"/>
      <c r="H1041" s="1252"/>
      <c r="I1041" s="1252"/>
      <c r="J1041" s="1252"/>
      <c r="K1041" s="1252"/>
      <c r="L1041" s="1252"/>
      <c r="M1041" s="1252"/>
      <c r="N1041" s="1252"/>
      <c r="O1041" s="1252"/>
      <c r="P1041" s="1242"/>
      <c r="Q1041" s="1242"/>
      <c r="R1041" s="1243"/>
      <c r="S1041" s="1242" t="s">
        <v>0</v>
      </c>
      <c r="T1041" s="1242"/>
      <c r="U1041" s="1244"/>
      <c r="V1041" s="1245"/>
      <c r="W1041" s="1245"/>
      <c r="X1041" s="1245"/>
      <c r="Y1041" s="1245"/>
      <c r="Z1041" s="1245"/>
      <c r="AA1041" s="1246">
        <v>3250</v>
      </c>
      <c r="AB1041" s="1247"/>
      <c r="AC1041" s="1244"/>
      <c r="AD1041" s="1248">
        <f t="shared" si="728"/>
        <v>0</v>
      </c>
      <c r="AE1041" s="1248"/>
      <c r="AF1041" s="1248"/>
      <c r="AG1041" s="1248">
        <f t="shared" si="736"/>
        <v>0</v>
      </c>
      <c r="AH1041" s="1248"/>
      <c r="AI1041" s="1248"/>
      <c r="AJ1041" s="1248">
        <f t="shared" si="729"/>
        <v>0</v>
      </c>
      <c r="AK1041" s="1248"/>
      <c r="AL1041" s="1248"/>
      <c r="AM1041" s="1249">
        <f t="shared" si="730"/>
        <v>0</v>
      </c>
      <c r="AN1041" s="1249"/>
      <c r="AO1041" s="1249"/>
      <c r="AP1041" s="1249"/>
      <c r="AQ1041" s="1250">
        <f t="shared" si="731"/>
        <v>0</v>
      </c>
      <c r="AR1041" s="1250"/>
      <c r="AS1041" s="1250"/>
      <c r="AT1041" s="1250">
        <f t="shared" si="732"/>
        <v>0</v>
      </c>
      <c r="AV1041" s="74" t="str">
        <f t="shared" si="725"/>
        <v>HVAC</v>
      </c>
      <c r="AW1041" s="307"/>
      <c r="AX1041" s="99"/>
      <c r="AY1041" s="99"/>
      <c r="AZ1041" s="305"/>
      <c r="BA1041" s="28">
        <f t="shared" si="733"/>
        <v>0</v>
      </c>
      <c r="BB1041" s="28">
        <f t="shared" si="737"/>
        <v>0</v>
      </c>
      <c r="BC1041" s="28">
        <f t="shared" si="738"/>
        <v>0</v>
      </c>
      <c r="BD1041" s="28">
        <f t="shared" si="734"/>
        <v>0</v>
      </c>
      <c r="BE1041" s="28">
        <f t="shared" si="739"/>
        <v>0</v>
      </c>
      <c r="BF1041" s="28">
        <f t="shared" si="726"/>
        <v>0</v>
      </c>
      <c r="BG1041" s="28">
        <f t="shared" si="727"/>
        <v>0</v>
      </c>
      <c r="BI1041" s="66">
        <f t="shared" si="740"/>
        <v>0</v>
      </c>
      <c r="BJ1041" s="66">
        <f t="shared" si="735"/>
        <v>0</v>
      </c>
      <c r="BK1041" s="66">
        <f t="shared" si="741"/>
        <v>0</v>
      </c>
    </row>
    <row r="1042" spans="1:63" hidden="1">
      <c r="A1042" s="95"/>
      <c r="B1042" s="1239"/>
      <c r="C1042" s="1240"/>
      <c r="D1042" s="1252" t="s">
        <v>543</v>
      </c>
      <c r="E1042" s="1252"/>
      <c r="F1042" s="1252"/>
      <c r="G1042" s="1252"/>
      <c r="H1042" s="1252"/>
      <c r="I1042" s="1252"/>
      <c r="J1042" s="1252"/>
      <c r="K1042" s="1252"/>
      <c r="L1042" s="1252"/>
      <c r="M1042" s="1252"/>
      <c r="N1042" s="1252"/>
      <c r="O1042" s="1252"/>
      <c r="P1042" s="1242"/>
      <c r="Q1042" s="1242"/>
      <c r="R1042" s="1243"/>
      <c r="S1042" s="1242" t="s">
        <v>0</v>
      </c>
      <c r="T1042" s="1242"/>
      <c r="U1042" s="1244"/>
      <c r="V1042" s="1245"/>
      <c r="W1042" s="1245"/>
      <c r="X1042" s="1245"/>
      <c r="Y1042" s="1245"/>
      <c r="Z1042" s="1245"/>
      <c r="AA1042" s="1246">
        <v>1200</v>
      </c>
      <c r="AB1042" s="1247"/>
      <c r="AC1042" s="1244"/>
      <c r="AD1042" s="1248">
        <f t="shared" si="728"/>
        <v>0</v>
      </c>
      <c r="AE1042" s="1248"/>
      <c r="AF1042" s="1248"/>
      <c r="AG1042" s="1248">
        <f t="shared" si="736"/>
        <v>0</v>
      </c>
      <c r="AH1042" s="1248"/>
      <c r="AI1042" s="1248"/>
      <c r="AJ1042" s="1248">
        <f t="shared" si="729"/>
        <v>0</v>
      </c>
      <c r="AK1042" s="1248"/>
      <c r="AL1042" s="1248"/>
      <c r="AM1042" s="1249">
        <f t="shared" si="730"/>
        <v>0</v>
      </c>
      <c r="AN1042" s="1249"/>
      <c r="AO1042" s="1249"/>
      <c r="AP1042" s="1249"/>
      <c r="AQ1042" s="1250">
        <f t="shared" si="731"/>
        <v>0</v>
      </c>
      <c r="AR1042" s="1250"/>
      <c r="AS1042" s="1250"/>
      <c r="AT1042" s="1250">
        <f t="shared" si="732"/>
        <v>0</v>
      </c>
      <c r="AV1042" s="74" t="str">
        <f t="shared" si="725"/>
        <v>HVAC</v>
      </c>
      <c r="AW1042" s="307"/>
      <c r="AX1042" s="99"/>
      <c r="AY1042" s="99"/>
      <c r="AZ1042" s="305"/>
      <c r="BA1042" s="28">
        <f t="shared" si="733"/>
        <v>0</v>
      </c>
      <c r="BB1042" s="28">
        <f t="shared" si="737"/>
        <v>0</v>
      </c>
      <c r="BC1042" s="28">
        <f t="shared" si="738"/>
        <v>0</v>
      </c>
      <c r="BD1042" s="28">
        <f t="shared" si="734"/>
        <v>0</v>
      </c>
      <c r="BE1042" s="28">
        <f t="shared" si="739"/>
        <v>0</v>
      </c>
      <c r="BF1042" s="28">
        <f t="shared" si="726"/>
        <v>0</v>
      </c>
      <c r="BG1042" s="28">
        <f t="shared" si="727"/>
        <v>0</v>
      </c>
      <c r="BI1042" s="66">
        <f t="shared" si="740"/>
        <v>0</v>
      </c>
      <c r="BJ1042" s="66">
        <f t="shared" si="735"/>
        <v>0</v>
      </c>
      <c r="BK1042" s="66">
        <f t="shared" si="741"/>
        <v>0</v>
      </c>
    </row>
    <row r="1043" spans="1:63" hidden="1">
      <c r="A1043" s="95"/>
      <c r="B1043" s="1239"/>
      <c r="C1043" s="1240"/>
      <c r="D1043" s="1252" t="s">
        <v>545</v>
      </c>
      <c r="E1043" s="1252"/>
      <c r="F1043" s="1252"/>
      <c r="G1043" s="1252"/>
      <c r="H1043" s="1252"/>
      <c r="I1043" s="1252"/>
      <c r="J1043" s="1252"/>
      <c r="K1043" s="1252"/>
      <c r="L1043" s="1252"/>
      <c r="M1043" s="1252"/>
      <c r="N1043" s="1252"/>
      <c r="O1043" s="1252"/>
      <c r="P1043" s="1242"/>
      <c r="Q1043" s="1242"/>
      <c r="R1043" s="1243"/>
      <c r="S1043" s="1242" t="s">
        <v>0</v>
      </c>
      <c r="T1043" s="1242"/>
      <c r="U1043" s="1244"/>
      <c r="V1043" s="1245"/>
      <c r="W1043" s="1245"/>
      <c r="X1043" s="1245"/>
      <c r="Y1043" s="1245"/>
      <c r="Z1043" s="1245"/>
      <c r="AA1043" s="1246">
        <v>400</v>
      </c>
      <c r="AB1043" s="1247"/>
      <c r="AC1043" s="1244"/>
      <c r="AD1043" s="1248">
        <f t="shared" si="728"/>
        <v>0</v>
      </c>
      <c r="AE1043" s="1248"/>
      <c r="AF1043" s="1248"/>
      <c r="AG1043" s="1248">
        <f t="shared" si="736"/>
        <v>0</v>
      </c>
      <c r="AH1043" s="1248"/>
      <c r="AI1043" s="1248"/>
      <c r="AJ1043" s="1248">
        <f t="shared" si="729"/>
        <v>0</v>
      </c>
      <c r="AK1043" s="1248"/>
      <c r="AL1043" s="1248"/>
      <c r="AM1043" s="1249">
        <f t="shared" si="730"/>
        <v>0</v>
      </c>
      <c r="AN1043" s="1249"/>
      <c r="AO1043" s="1249"/>
      <c r="AP1043" s="1249"/>
      <c r="AQ1043" s="1250">
        <f t="shared" si="731"/>
        <v>0</v>
      </c>
      <c r="AR1043" s="1250"/>
      <c r="AS1043" s="1250"/>
      <c r="AT1043" s="1250">
        <f t="shared" si="732"/>
        <v>0</v>
      </c>
      <c r="AV1043" s="74" t="str">
        <f t="shared" si="725"/>
        <v>HVAC</v>
      </c>
      <c r="AW1043" s="307"/>
      <c r="AX1043" s="99"/>
      <c r="AY1043" s="99"/>
      <c r="AZ1043" s="305"/>
      <c r="BA1043" s="28">
        <f t="shared" si="733"/>
        <v>0</v>
      </c>
      <c r="BB1043" s="28">
        <f t="shared" si="737"/>
        <v>0</v>
      </c>
      <c r="BC1043" s="28">
        <f t="shared" si="738"/>
        <v>0</v>
      </c>
      <c r="BD1043" s="28">
        <f t="shared" si="734"/>
        <v>0</v>
      </c>
      <c r="BE1043" s="28">
        <f t="shared" si="739"/>
        <v>0</v>
      </c>
      <c r="BF1043" s="28">
        <f t="shared" si="726"/>
        <v>0</v>
      </c>
      <c r="BG1043" s="28">
        <f t="shared" si="727"/>
        <v>0</v>
      </c>
      <c r="BI1043" s="66">
        <f t="shared" si="740"/>
        <v>0</v>
      </c>
      <c r="BJ1043" s="66">
        <f t="shared" si="735"/>
        <v>0</v>
      </c>
      <c r="BK1043" s="66">
        <f t="shared" si="741"/>
        <v>0</v>
      </c>
    </row>
    <row r="1044" spans="1:63" hidden="1">
      <c r="A1044" s="95"/>
      <c r="B1044" s="1239"/>
      <c r="C1044" s="1240"/>
      <c r="D1044" s="1252" t="s">
        <v>544</v>
      </c>
      <c r="E1044" s="1252"/>
      <c r="F1044" s="1252"/>
      <c r="G1044" s="1252"/>
      <c r="H1044" s="1252"/>
      <c r="I1044" s="1252"/>
      <c r="J1044" s="1252"/>
      <c r="K1044" s="1252"/>
      <c r="L1044" s="1252"/>
      <c r="M1044" s="1252"/>
      <c r="N1044" s="1252"/>
      <c r="O1044" s="1252"/>
      <c r="P1044" s="1242"/>
      <c r="Q1044" s="1242"/>
      <c r="R1044" s="1243"/>
      <c r="S1044" s="1242" t="s">
        <v>0</v>
      </c>
      <c r="T1044" s="1242"/>
      <c r="U1044" s="1244"/>
      <c r="V1044" s="1245"/>
      <c r="W1044" s="1245"/>
      <c r="X1044" s="1245"/>
      <c r="Y1044" s="1245"/>
      <c r="Z1044" s="1245"/>
      <c r="AA1044" s="1246">
        <v>250</v>
      </c>
      <c r="AB1044" s="1247"/>
      <c r="AC1044" s="1244"/>
      <c r="AD1044" s="1248">
        <f t="shared" si="728"/>
        <v>0</v>
      </c>
      <c r="AE1044" s="1248"/>
      <c r="AF1044" s="1248"/>
      <c r="AG1044" s="1248">
        <f t="shared" si="736"/>
        <v>0</v>
      </c>
      <c r="AH1044" s="1248"/>
      <c r="AI1044" s="1248"/>
      <c r="AJ1044" s="1248">
        <f t="shared" si="729"/>
        <v>0</v>
      </c>
      <c r="AK1044" s="1248"/>
      <c r="AL1044" s="1248"/>
      <c r="AM1044" s="1249">
        <f t="shared" si="730"/>
        <v>0</v>
      </c>
      <c r="AN1044" s="1249"/>
      <c r="AO1044" s="1249"/>
      <c r="AP1044" s="1249"/>
      <c r="AQ1044" s="1250">
        <f t="shared" si="731"/>
        <v>0</v>
      </c>
      <c r="AR1044" s="1250"/>
      <c r="AS1044" s="1250"/>
      <c r="AT1044" s="1250">
        <f t="shared" si="732"/>
        <v>0</v>
      </c>
      <c r="AV1044" s="74" t="str">
        <f t="shared" si="725"/>
        <v>HVAC</v>
      </c>
      <c r="AW1044" s="307"/>
      <c r="AX1044" s="99"/>
      <c r="AY1044" s="99"/>
      <c r="AZ1044" s="305"/>
      <c r="BA1044" s="28">
        <f t="shared" si="733"/>
        <v>0</v>
      </c>
      <c r="BB1044" s="28">
        <f t="shared" si="737"/>
        <v>0</v>
      </c>
      <c r="BC1044" s="28">
        <f t="shared" si="738"/>
        <v>0</v>
      </c>
      <c r="BD1044" s="28">
        <f t="shared" si="734"/>
        <v>0</v>
      </c>
      <c r="BE1044" s="28">
        <f t="shared" si="739"/>
        <v>0</v>
      </c>
      <c r="BF1044" s="28">
        <f t="shared" si="726"/>
        <v>0</v>
      </c>
      <c r="BG1044" s="28">
        <f t="shared" si="727"/>
        <v>0</v>
      </c>
      <c r="BI1044" s="66">
        <f t="shared" si="740"/>
        <v>0</v>
      </c>
      <c r="BJ1044" s="66">
        <f t="shared" si="735"/>
        <v>0</v>
      </c>
      <c r="BK1044" s="66">
        <f t="shared" si="741"/>
        <v>0</v>
      </c>
    </row>
    <row r="1045" spans="1:63" hidden="1">
      <c r="A1045" s="95"/>
      <c r="B1045" s="1251"/>
      <c r="C1045" s="1251"/>
      <c r="D1045" s="1252" t="s">
        <v>23</v>
      </c>
      <c r="E1045" s="1252"/>
      <c r="F1045" s="1252"/>
      <c r="G1045" s="1252"/>
      <c r="H1045" s="1252"/>
      <c r="I1045" s="1252"/>
      <c r="J1045" s="1252"/>
      <c r="K1045" s="1252"/>
      <c r="L1045" s="1252"/>
      <c r="M1045" s="1252"/>
      <c r="N1045" s="1252"/>
      <c r="O1045" s="1252"/>
      <c r="P1045" s="1242"/>
      <c r="Q1045" s="1242"/>
      <c r="R1045" s="1243"/>
      <c r="S1045" s="1242" t="s">
        <v>0</v>
      </c>
      <c r="T1045" s="1242" t="s">
        <v>0</v>
      </c>
      <c r="U1045" s="1244">
        <v>50</v>
      </c>
      <c r="V1045" s="1245"/>
      <c r="W1045" s="1245"/>
      <c r="X1045" s="1245">
        <v>75</v>
      </c>
      <c r="Y1045" s="1245"/>
      <c r="Z1045" s="1245">
        <v>50</v>
      </c>
      <c r="AA1045" s="1246"/>
      <c r="AB1045" s="1247"/>
      <c r="AC1045" s="1244"/>
      <c r="AD1045" s="1248">
        <f t="shared" si="728"/>
        <v>0</v>
      </c>
      <c r="AE1045" s="1248"/>
      <c r="AF1045" s="1248"/>
      <c r="AG1045" s="1248">
        <f t="shared" si="736"/>
        <v>0</v>
      </c>
      <c r="AH1045" s="1248"/>
      <c r="AI1045" s="1248"/>
      <c r="AJ1045" s="1248">
        <f t="shared" si="729"/>
        <v>0</v>
      </c>
      <c r="AK1045" s="1248"/>
      <c r="AL1045" s="1248"/>
      <c r="AM1045" s="1249">
        <f t="shared" si="730"/>
        <v>0</v>
      </c>
      <c r="AN1045" s="1249"/>
      <c r="AO1045" s="1249"/>
      <c r="AP1045" s="1249"/>
      <c r="AQ1045" s="1250">
        <f t="shared" si="731"/>
        <v>0</v>
      </c>
      <c r="AR1045" s="1250"/>
      <c r="AS1045" s="1250"/>
      <c r="AT1045" s="1250">
        <f t="shared" si="732"/>
        <v>0</v>
      </c>
      <c r="AV1045" s="74" t="str">
        <f t="shared" si="725"/>
        <v>HVAC</v>
      </c>
      <c r="AW1045" s="307"/>
      <c r="AX1045" s="99"/>
      <c r="AY1045" s="99"/>
      <c r="AZ1045" s="305"/>
      <c r="BA1045" s="28">
        <f t="shared" si="733"/>
        <v>0</v>
      </c>
      <c r="BB1045" s="28">
        <f t="shared" si="737"/>
        <v>0</v>
      </c>
      <c r="BC1045" s="28">
        <f t="shared" si="738"/>
        <v>0</v>
      </c>
      <c r="BD1045" s="28">
        <f t="shared" si="734"/>
        <v>0</v>
      </c>
      <c r="BE1045" s="28">
        <f t="shared" si="739"/>
        <v>0</v>
      </c>
      <c r="BF1045" s="28">
        <f t="shared" si="726"/>
        <v>0</v>
      </c>
      <c r="BG1045" s="28">
        <f t="shared" si="727"/>
        <v>0</v>
      </c>
      <c r="BI1045" s="66">
        <f t="shared" si="740"/>
        <v>0</v>
      </c>
      <c r="BJ1045" s="66">
        <f t="shared" si="735"/>
        <v>0</v>
      </c>
      <c r="BK1045" s="66">
        <f t="shared" si="741"/>
        <v>0</v>
      </c>
    </row>
    <row r="1046" spans="1:63" hidden="1">
      <c r="A1046" s="95"/>
      <c r="B1046" s="1239"/>
      <c r="C1046" s="1240"/>
      <c r="D1046" s="1252" t="s">
        <v>24</v>
      </c>
      <c r="E1046" s="1252"/>
      <c r="F1046" s="1252"/>
      <c r="G1046" s="1252"/>
      <c r="H1046" s="1252"/>
      <c r="I1046" s="1252"/>
      <c r="J1046" s="1252"/>
      <c r="K1046" s="1252"/>
      <c r="L1046" s="1252"/>
      <c r="M1046" s="1252"/>
      <c r="N1046" s="1252"/>
      <c r="O1046" s="1252"/>
      <c r="P1046" s="1242"/>
      <c r="Q1046" s="1242"/>
      <c r="R1046" s="1243"/>
      <c r="S1046" s="1242" t="s">
        <v>0</v>
      </c>
      <c r="T1046" s="1242" t="s">
        <v>0</v>
      </c>
      <c r="U1046" s="1244">
        <v>7.5</v>
      </c>
      <c r="V1046" s="1245"/>
      <c r="W1046" s="1245"/>
      <c r="X1046" s="1245">
        <v>15</v>
      </c>
      <c r="Y1046" s="1245"/>
      <c r="Z1046" s="1245"/>
      <c r="AA1046" s="1246"/>
      <c r="AB1046" s="1247"/>
      <c r="AC1046" s="1244"/>
      <c r="AD1046" s="1248">
        <f t="shared" si="728"/>
        <v>0</v>
      </c>
      <c r="AE1046" s="1248"/>
      <c r="AF1046" s="1248"/>
      <c r="AG1046" s="1248">
        <f t="shared" si="736"/>
        <v>0</v>
      </c>
      <c r="AH1046" s="1248"/>
      <c r="AI1046" s="1248"/>
      <c r="AJ1046" s="1248">
        <f t="shared" si="729"/>
        <v>0</v>
      </c>
      <c r="AK1046" s="1248"/>
      <c r="AL1046" s="1248"/>
      <c r="AM1046" s="1249">
        <f t="shared" si="730"/>
        <v>0</v>
      </c>
      <c r="AN1046" s="1249"/>
      <c r="AO1046" s="1249"/>
      <c r="AP1046" s="1249"/>
      <c r="AQ1046" s="1250">
        <f t="shared" si="731"/>
        <v>0</v>
      </c>
      <c r="AR1046" s="1250"/>
      <c r="AS1046" s="1250"/>
      <c r="AT1046" s="1250">
        <f t="shared" si="732"/>
        <v>0</v>
      </c>
      <c r="AV1046" s="74" t="str">
        <f t="shared" si="725"/>
        <v>HVAC</v>
      </c>
      <c r="AW1046" s="307"/>
      <c r="AX1046" s="99"/>
      <c r="AY1046" s="99"/>
      <c r="AZ1046" s="305"/>
      <c r="BA1046" s="28">
        <f t="shared" si="733"/>
        <v>0</v>
      </c>
      <c r="BB1046" s="28">
        <f t="shared" si="737"/>
        <v>0</v>
      </c>
      <c r="BC1046" s="28">
        <f t="shared" si="738"/>
        <v>0</v>
      </c>
      <c r="BD1046" s="28">
        <f t="shared" si="734"/>
        <v>0</v>
      </c>
      <c r="BE1046" s="28">
        <f t="shared" si="739"/>
        <v>0</v>
      </c>
      <c r="BF1046" s="28">
        <f t="shared" si="726"/>
        <v>0</v>
      </c>
      <c r="BG1046" s="28">
        <f t="shared" si="727"/>
        <v>0</v>
      </c>
      <c r="BI1046" s="66">
        <f t="shared" si="740"/>
        <v>0</v>
      </c>
      <c r="BJ1046" s="66">
        <f t="shared" si="735"/>
        <v>0</v>
      </c>
      <c r="BK1046" s="66">
        <f t="shared" si="741"/>
        <v>0</v>
      </c>
    </row>
    <row r="1047" spans="1:63" hidden="1">
      <c r="A1047" s="95"/>
      <c r="B1047" s="1239"/>
      <c r="C1047" s="1240"/>
      <c r="D1047" s="1252" t="s">
        <v>25</v>
      </c>
      <c r="E1047" s="1252"/>
      <c r="F1047" s="1252"/>
      <c r="G1047" s="1252"/>
      <c r="H1047" s="1252"/>
      <c r="I1047" s="1252"/>
      <c r="J1047" s="1252"/>
      <c r="K1047" s="1252"/>
      <c r="L1047" s="1252"/>
      <c r="M1047" s="1252"/>
      <c r="N1047" s="1252"/>
      <c r="O1047" s="1252"/>
      <c r="P1047" s="1242"/>
      <c r="Q1047" s="1242"/>
      <c r="R1047" s="1243"/>
      <c r="S1047" s="1242" t="s">
        <v>1</v>
      </c>
      <c r="T1047" s="1242" t="s">
        <v>0</v>
      </c>
      <c r="U1047" s="1244"/>
      <c r="V1047" s="1245"/>
      <c r="W1047" s="1245"/>
      <c r="X1047" s="1245"/>
      <c r="Y1047" s="1245"/>
      <c r="Z1047" s="1245"/>
      <c r="AA1047" s="1246">
        <v>250</v>
      </c>
      <c r="AB1047" s="1247"/>
      <c r="AC1047" s="1244">
        <v>1850</v>
      </c>
      <c r="AD1047" s="1248">
        <f t="shared" si="728"/>
        <v>0</v>
      </c>
      <c r="AE1047" s="1248"/>
      <c r="AF1047" s="1248"/>
      <c r="AG1047" s="1248">
        <f t="shared" si="736"/>
        <v>0</v>
      </c>
      <c r="AH1047" s="1248"/>
      <c r="AI1047" s="1248"/>
      <c r="AJ1047" s="1248">
        <f t="shared" si="729"/>
        <v>0</v>
      </c>
      <c r="AK1047" s="1248"/>
      <c r="AL1047" s="1248"/>
      <c r="AM1047" s="1249">
        <f t="shared" si="730"/>
        <v>0</v>
      </c>
      <c r="AN1047" s="1249"/>
      <c r="AO1047" s="1249"/>
      <c r="AP1047" s="1249"/>
      <c r="AQ1047" s="1250">
        <f t="shared" si="731"/>
        <v>0</v>
      </c>
      <c r="AR1047" s="1250"/>
      <c r="AS1047" s="1250"/>
      <c r="AT1047" s="1250">
        <f t="shared" si="732"/>
        <v>0</v>
      </c>
      <c r="AV1047" s="74" t="str">
        <f t="shared" si="725"/>
        <v>HVAC</v>
      </c>
      <c r="AW1047" s="307"/>
      <c r="AX1047" s="99"/>
      <c r="AY1047" s="99"/>
      <c r="AZ1047" s="305"/>
      <c r="BA1047" s="28">
        <f t="shared" si="733"/>
        <v>0</v>
      </c>
      <c r="BB1047" s="28">
        <f t="shared" si="737"/>
        <v>0</v>
      </c>
      <c r="BC1047" s="28">
        <f t="shared" si="738"/>
        <v>0</v>
      </c>
      <c r="BD1047" s="28">
        <f t="shared" si="734"/>
        <v>0</v>
      </c>
      <c r="BE1047" s="28">
        <f t="shared" si="739"/>
        <v>0</v>
      </c>
      <c r="BF1047" s="28">
        <f t="shared" si="726"/>
        <v>0</v>
      </c>
      <c r="BG1047" s="28">
        <f t="shared" si="727"/>
        <v>0</v>
      </c>
      <c r="BI1047" s="66">
        <f t="shared" si="740"/>
        <v>0</v>
      </c>
      <c r="BJ1047" s="66">
        <f t="shared" si="735"/>
        <v>0</v>
      </c>
      <c r="BK1047" s="66">
        <f t="shared" si="741"/>
        <v>0</v>
      </c>
    </row>
    <row r="1048" spans="1:63" hidden="1">
      <c r="A1048" s="95"/>
      <c r="B1048" s="1239"/>
      <c r="C1048" s="1240"/>
      <c r="D1048" s="1252"/>
      <c r="E1048" s="1252"/>
      <c r="F1048" s="1252"/>
      <c r="G1048" s="1252"/>
      <c r="H1048" s="1252"/>
      <c r="I1048" s="1252"/>
      <c r="J1048" s="1252"/>
      <c r="K1048" s="1252"/>
      <c r="L1048" s="1252"/>
      <c r="M1048" s="1252"/>
      <c r="N1048" s="1252"/>
      <c r="O1048" s="1252"/>
      <c r="P1048" s="1242"/>
      <c r="Q1048" s="1242"/>
      <c r="R1048" s="1243"/>
      <c r="S1048" s="1242"/>
      <c r="T1048" s="1242"/>
      <c r="U1048" s="1244"/>
      <c r="V1048" s="1245"/>
      <c r="W1048" s="1245"/>
      <c r="X1048" s="1245"/>
      <c r="Y1048" s="1245"/>
      <c r="Z1048" s="1245"/>
      <c r="AA1048" s="1246"/>
      <c r="AB1048" s="1247"/>
      <c r="AC1048" s="1244"/>
      <c r="AD1048" s="1248">
        <f t="shared" si="728"/>
        <v>0</v>
      </c>
      <c r="AE1048" s="1248"/>
      <c r="AF1048" s="1248"/>
      <c r="AG1048" s="1248">
        <f t="shared" si="736"/>
        <v>0</v>
      </c>
      <c r="AH1048" s="1248"/>
      <c r="AI1048" s="1248"/>
      <c r="AJ1048" s="1248">
        <f t="shared" si="729"/>
        <v>0</v>
      </c>
      <c r="AK1048" s="1248"/>
      <c r="AL1048" s="1248"/>
      <c r="AM1048" s="1249">
        <f t="shared" si="730"/>
        <v>0</v>
      </c>
      <c r="AN1048" s="1249"/>
      <c r="AO1048" s="1249"/>
      <c r="AP1048" s="1249"/>
      <c r="AQ1048" s="1250">
        <f t="shared" si="731"/>
        <v>0</v>
      </c>
      <c r="AR1048" s="1250"/>
      <c r="AS1048" s="1250"/>
      <c r="AT1048" s="1250">
        <f t="shared" si="732"/>
        <v>0</v>
      </c>
      <c r="AV1048" s="74" t="str">
        <f t="shared" si="725"/>
        <v>HVAC</v>
      </c>
      <c r="AW1048" s="307"/>
      <c r="AX1048" s="99"/>
      <c r="AY1048" s="99"/>
      <c r="AZ1048" s="305"/>
      <c r="BA1048" s="28">
        <f t="shared" si="733"/>
        <v>0</v>
      </c>
      <c r="BB1048" s="28">
        <f t="shared" si="737"/>
        <v>0</v>
      </c>
      <c r="BC1048" s="28">
        <f t="shared" si="738"/>
        <v>0</v>
      </c>
      <c r="BD1048" s="28">
        <f t="shared" si="734"/>
        <v>0</v>
      </c>
      <c r="BE1048" s="28">
        <f t="shared" si="739"/>
        <v>0</v>
      </c>
      <c r="BF1048" s="28">
        <f t="shared" si="726"/>
        <v>0</v>
      </c>
      <c r="BG1048" s="28">
        <f t="shared" si="727"/>
        <v>0</v>
      </c>
      <c r="BI1048" s="66">
        <f t="shared" si="740"/>
        <v>0</v>
      </c>
      <c r="BJ1048" s="66">
        <f t="shared" si="735"/>
        <v>0</v>
      </c>
      <c r="BK1048" s="66">
        <f t="shared" si="741"/>
        <v>0</v>
      </c>
    </row>
    <row r="1049" spans="1:63" hidden="1">
      <c r="A1049" s="95"/>
      <c r="B1049" s="1251"/>
      <c r="C1049" s="1251"/>
      <c r="D1049" s="1252"/>
      <c r="E1049" s="1252"/>
      <c r="F1049" s="1252"/>
      <c r="G1049" s="1252"/>
      <c r="H1049" s="1252"/>
      <c r="I1049" s="1252"/>
      <c r="J1049" s="1252"/>
      <c r="K1049" s="1252"/>
      <c r="L1049" s="1252"/>
      <c r="M1049" s="1252"/>
      <c r="N1049" s="1252"/>
      <c r="O1049" s="1252"/>
      <c r="P1049" s="1242"/>
      <c r="Q1049" s="1242"/>
      <c r="R1049" s="1243"/>
      <c r="S1049" s="1242"/>
      <c r="T1049" s="1242"/>
      <c r="U1049" s="1244"/>
      <c r="V1049" s="1245"/>
      <c r="W1049" s="1245"/>
      <c r="X1049" s="1245"/>
      <c r="Y1049" s="1245"/>
      <c r="Z1049" s="1245"/>
      <c r="AA1049" s="1246"/>
      <c r="AB1049" s="1247"/>
      <c r="AC1049" s="1244"/>
      <c r="AD1049" s="1248">
        <f t="shared" si="728"/>
        <v>0</v>
      </c>
      <c r="AE1049" s="1248"/>
      <c r="AF1049" s="1248"/>
      <c r="AG1049" s="1248">
        <f t="shared" si="736"/>
        <v>0</v>
      </c>
      <c r="AH1049" s="1248"/>
      <c r="AI1049" s="1248"/>
      <c r="AJ1049" s="1248">
        <f t="shared" si="729"/>
        <v>0</v>
      </c>
      <c r="AK1049" s="1248"/>
      <c r="AL1049" s="1248"/>
      <c r="AM1049" s="1249">
        <f t="shared" si="730"/>
        <v>0</v>
      </c>
      <c r="AN1049" s="1249"/>
      <c r="AO1049" s="1249"/>
      <c r="AP1049" s="1249"/>
      <c r="AQ1049" s="1250">
        <f t="shared" si="731"/>
        <v>0</v>
      </c>
      <c r="AR1049" s="1250"/>
      <c r="AS1049" s="1250"/>
      <c r="AT1049" s="1250">
        <f t="shared" si="732"/>
        <v>0</v>
      </c>
      <c r="AV1049" s="74" t="str">
        <f t="shared" si="725"/>
        <v>HVAC</v>
      </c>
      <c r="AW1049" s="307"/>
      <c r="AX1049" s="99"/>
      <c r="AY1049" s="99"/>
      <c r="AZ1049" s="305"/>
      <c r="BA1049" s="28">
        <f t="shared" si="733"/>
        <v>0</v>
      </c>
      <c r="BB1049" s="28">
        <f t="shared" si="737"/>
        <v>0</v>
      </c>
      <c r="BC1049" s="28">
        <f t="shared" si="738"/>
        <v>0</v>
      </c>
      <c r="BD1049" s="28">
        <f t="shared" si="734"/>
        <v>0</v>
      </c>
      <c r="BE1049" s="28">
        <f t="shared" si="739"/>
        <v>0</v>
      </c>
      <c r="BF1049" s="28">
        <f t="shared" si="726"/>
        <v>0</v>
      </c>
      <c r="BG1049" s="28">
        <f t="shared" si="727"/>
        <v>0</v>
      </c>
      <c r="BI1049" s="66">
        <f t="shared" si="740"/>
        <v>0</v>
      </c>
      <c r="BJ1049" s="66">
        <f t="shared" si="735"/>
        <v>0</v>
      </c>
      <c r="BK1049" s="66">
        <f t="shared" si="741"/>
        <v>0</v>
      </c>
    </row>
    <row r="1050" spans="1:63" hidden="1">
      <c r="A1050" s="95"/>
      <c r="B1050" s="1239"/>
      <c r="C1050" s="1240"/>
      <c r="D1050" s="1252"/>
      <c r="E1050" s="1252"/>
      <c r="F1050" s="1252"/>
      <c r="G1050" s="1252"/>
      <c r="H1050" s="1252"/>
      <c r="I1050" s="1252"/>
      <c r="J1050" s="1252"/>
      <c r="K1050" s="1252"/>
      <c r="L1050" s="1252"/>
      <c r="M1050" s="1252"/>
      <c r="N1050" s="1252"/>
      <c r="O1050" s="1252"/>
      <c r="P1050" s="1242"/>
      <c r="Q1050" s="1242"/>
      <c r="R1050" s="1243"/>
      <c r="S1050" s="1242"/>
      <c r="T1050" s="1242"/>
      <c r="U1050" s="1244"/>
      <c r="V1050" s="1245"/>
      <c r="W1050" s="1245"/>
      <c r="X1050" s="1245"/>
      <c r="Y1050" s="1245"/>
      <c r="Z1050" s="1245"/>
      <c r="AA1050" s="1246"/>
      <c r="AB1050" s="1247"/>
      <c r="AC1050" s="1244"/>
      <c r="AD1050" s="1248">
        <f t="shared" si="728"/>
        <v>0</v>
      </c>
      <c r="AE1050" s="1248"/>
      <c r="AF1050" s="1248"/>
      <c r="AG1050" s="1248">
        <f t="shared" si="736"/>
        <v>0</v>
      </c>
      <c r="AH1050" s="1248"/>
      <c r="AI1050" s="1248"/>
      <c r="AJ1050" s="1248">
        <f t="shared" si="729"/>
        <v>0</v>
      </c>
      <c r="AK1050" s="1248"/>
      <c r="AL1050" s="1248"/>
      <c r="AM1050" s="1249">
        <f t="shared" si="730"/>
        <v>0</v>
      </c>
      <c r="AN1050" s="1249"/>
      <c r="AO1050" s="1249"/>
      <c r="AP1050" s="1249"/>
      <c r="AQ1050" s="1250">
        <f t="shared" si="731"/>
        <v>0</v>
      </c>
      <c r="AR1050" s="1250"/>
      <c r="AS1050" s="1250"/>
      <c r="AT1050" s="1250">
        <f t="shared" si="732"/>
        <v>0</v>
      </c>
      <c r="AV1050" s="74" t="str">
        <f t="shared" si="725"/>
        <v>HVAC</v>
      </c>
      <c r="AW1050" s="307"/>
      <c r="AX1050" s="99"/>
      <c r="AY1050" s="99"/>
      <c r="AZ1050" s="305"/>
      <c r="BA1050" s="28">
        <f t="shared" si="733"/>
        <v>0</v>
      </c>
      <c r="BB1050" s="28">
        <f t="shared" si="737"/>
        <v>0</v>
      </c>
      <c r="BC1050" s="28">
        <f t="shared" si="738"/>
        <v>0</v>
      </c>
      <c r="BD1050" s="28">
        <f t="shared" si="734"/>
        <v>0</v>
      </c>
      <c r="BE1050" s="28">
        <f t="shared" si="739"/>
        <v>0</v>
      </c>
      <c r="BF1050" s="28">
        <f t="shared" si="726"/>
        <v>0</v>
      </c>
      <c r="BG1050" s="28">
        <f t="shared" si="727"/>
        <v>0</v>
      </c>
      <c r="BI1050" s="66">
        <f t="shared" si="740"/>
        <v>0</v>
      </c>
      <c r="BJ1050" s="66">
        <f t="shared" si="735"/>
        <v>0</v>
      </c>
      <c r="BK1050" s="66">
        <f t="shared" si="741"/>
        <v>0</v>
      </c>
    </row>
    <row r="1051" spans="1:63" hidden="1">
      <c r="A1051" s="95"/>
      <c r="B1051" s="1239"/>
      <c r="C1051" s="1240"/>
      <c r="D1051" s="1252"/>
      <c r="E1051" s="1252"/>
      <c r="F1051" s="1252"/>
      <c r="G1051" s="1252"/>
      <c r="H1051" s="1252"/>
      <c r="I1051" s="1252"/>
      <c r="J1051" s="1252"/>
      <c r="K1051" s="1252"/>
      <c r="L1051" s="1252"/>
      <c r="M1051" s="1252"/>
      <c r="N1051" s="1252"/>
      <c r="O1051" s="1252"/>
      <c r="P1051" s="1242"/>
      <c r="Q1051" s="1242"/>
      <c r="R1051" s="1243"/>
      <c r="S1051" s="1242"/>
      <c r="T1051" s="1242"/>
      <c r="U1051" s="1244"/>
      <c r="V1051" s="1245"/>
      <c r="W1051" s="1245"/>
      <c r="X1051" s="1245"/>
      <c r="Y1051" s="1245"/>
      <c r="Z1051" s="1245"/>
      <c r="AA1051" s="1246"/>
      <c r="AB1051" s="1247"/>
      <c r="AC1051" s="1244"/>
      <c r="AD1051" s="1248">
        <f t="shared" si="728"/>
        <v>0</v>
      </c>
      <c r="AE1051" s="1248"/>
      <c r="AF1051" s="1248"/>
      <c r="AG1051" s="1248">
        <f t="shared" si="736"/>
        <v>0</v>
      </c>
      <c r="AH1051" s="1248"/>
      <c r="AI1051" s="1248"/>
      <c r="AJ1051" s="1248">
        <f t="shared" si="729"/>
        <v>0</v>
      </c>
      <c r="AK1051" s="1248"/>
      <c r="AL1051" s="1248"/>
      <c r="AM1051" s="1249">
        <f t="shared" si="730"/>
        <v>0</v>
      </c>
      <c r="AN1051" s="1249"/>
      <c r="AO1051" s="1249"/>
      <c r="AP1051" s="1249"/>
      <c r="AQ1051" s="1250">
        <f t="shared" si="731"/>
        <v>0</v>
      </c>
      <c r="AR1051" s="1250"/>
      <c r="AS1051" s="1250"/>
      <c r="AT1051" s="1250">
        <f t="shared" si="732"/>
        <v>0</v>
      </c>
      <c r="AV1051" s="74" t="str">
        <f t="shared" si="725"/>
        <v>HVAC</v>
      </c>
      <c r="AW1051" s="307"/>
      <c r="AX1051" s="99"/>
      <c r="AY1051" s="99"/>
      <c r="AZ1051" s="305"/>
      <c r="BA1051" s="28">
        <f t="shared" si="733"/>
        <v>0</v>
      </c>
      <c r="BB1051" s="28">
        <f t="shared" si="737"/>
        <v>0</v>
      </c>
      <c r="BC1051" s="28">
        <f t="shared" si="738"/>
        <v>0</v>
      </c>
      <c r="BD1051" s="28">
        <f t="shared" si="734"/>
        <v>0</v>
      </c>
      <c r="BE1051" s="28">
        <f>SUM(BA1051:BC1051)</f>
        <v>0</v>
      </c>
      <c r="BF1051" s="28">
        <f t="shared" si="726"/>
        <v>0</v>
      </c>
      <c r="BG1051" s="28">
        <f t="shared" si="727"/>
        <v>0</v>
      </c>
      <c r="BI1051" s="66">
        <f t="shared" si="740"/>
        <v>0</v>
      </c>
      <c r="BJ1051" s="66">
        <f t="shared" si="735"/>
        <v>0</v>
      </c>
      <c r="BK1051" s="66">
        <f t="shared" si="741"/>
        <v>0</v>
      </c>
    </row>
    <row r="1052" spans="1:63" hidden="1">
      <c r="A1052" s="95"/>
      <c r="B1052" s="1239"/>
      <c r="C1052" s="1240"/>
      <c r="D1052" s="1252"/>
      <c r="E1052" s="1252"/>
      <c r="F1052" s="1252"/>
      <c r="G1052" s="1252"/>
      <c r="H1052" s="1252"/>
      <c r="I1052" s="1252"/>
      <c r="J1052" s="1252"/>
      <c r="K1052" s="1252"/>
      <c r="L1052" s="1252"/>
      <c r="M1052" s="1252"/>
      <c r="N1052" s="1252"/>
      <c r="O1052" s="1252"/>
      <c r="P1052" s="1242"/>
      <c r="Q1052" s="1242"/>
      <c r="R1052" s="1243"/>
      <c r="S1052" s="1242"/>
      <c r="T1052" s="1242"/>
      <c r="U1052" s="1244"/>
      <c r="V1052" s="1245"/>
      <c r="W1052" s="1245"/>
      <c r="X1052" s="1245"/>
      <c r="Y1052" s="1245"/>
      <c r="Z1052" s="1245"/>
      <c r="AA1052" s="1246"/>
      <c r="AB1052" s="1247"/>
      <c r="AC1052" s="1244"/>
      <c r="AD1052" s="1248">
        <f t="shared" si="728"/>
        <v>0</v>
      </c>
      <c r="AE1052" s="1248"/>
      <c r="AF1052" s="1248"/>
      <c r="AG1052" s="1248">
        <f t="shared" si="736"/>
        <v>0</v>
      </c>
      <c r="AH1052" s="1248"/>
      <c r="AI1052" s="1248"/>
      <c r="AJ1052" s="1248">
        <f t="shared" si="729"/>
        <v>0</v>
      </c>
      <c r="AK1052" s="1248"/>
      <c r="AL1052" s="1248"/>
      <c r="AM1052" s="1249">
        <f t="shared" si="730"/>
        <v>0</v>
      </c>
      <c r="AN1052" s="1249"/>
      <c r="AO1052" s="1249"/>
      <c r="AP1052" s="1249"/>
      <c r="AQ1052" s="1250">
        <f t="shared" si="731"/>
        <v>0</v>
      </c>
      <c r="AR1052" s="1250"/>
      <c r="AS1052" s="1250"/>
      <c r="AT1052" s="1250">
        <f t="shared" si="732"/>
        <v>0</v>
      </c>
      <c r="AV1052" s="74" t="str">
        <f t="shared" si="725"/>
        <v>HVAC</v>
      </c>
      <c r="AW1052" s="307"/>
      <c r="AX1052" s="99"/>
      <c r="AY1052" s="99"/>
      <c r="AZ1052" s="305"/>
      <c r="BA1052" s="28">
        <f t="shared" si="733"/>
        <v>0</v>
      </c>
      <c r="BB1052" s="28">
        <f t="shared" si="737"/>
        <v>0</v>
      </c>
      <c r="BC1052" s="28">
        <f t="shared" si="738"/>
        <v>0</v>
      </c>
      <c r="BD1052" s="28">
        <f t="shared" si="734"/>
        <v>0</v>
      </c>
      <c r="BE1052" s="28">
        <f>SUM(BA1052:BC1052)</f>
        <v>0</v>
      </c>
      <c r="BF1052" s="28">
        <f t="shared" si="726"/>
        <v>0</v>
      </c>
      <c r="BG1052" s="28">
        <f t="shared" si="727"/>
        <v>0</v>
      </c>
      <c r="BI1052" s="66">
        <f t="shared" si="740"/>
        <v>0</v>
      </c>
      <c r="BJ1052" s="66">
        <f t="shared" si="735"/>
        <v>0</v>
      </c>
      <c r="BK1052" s="66">
        <f t="shared" si="741"/>
        <v>0</v>
      </c>
    </row>
    <row r="1053" spans="1:63" hidden="1">
      <c r="A1053" s="95"/>
      <c r="B1053" s="1239"/>
      <c r="C1053" s="1240"/>
      <c r="D1053" s="1252"/>
      <c r="E1053" s="1252"/>
      <c r="F1053" s="1252"/>
      <c r="G1053" s="1252"/>
      <c r="H1053" s="1252"/>
      <c r="I1053" s="1252"/>
      <c r="J1053" s="1252"/>
      <c r="K1053" s="1252"/>
      <c r="L1053" s="1252"/>
      <c r="M1053" s="1252"/>
      <c r="N1053" s="1252"/>
      <c r="O1053" s="1252"/>
      <c r="P1053" s="1242"/>
      <c r="Q1053" s="1242"/>
      <c r="R1053" s="1243"/>
      <c r="S1053" s="1242"/>
      <c r="T1053" s="1242"/>
      <c r="U1053" s="1244"/>
      <c r="V1053" s="1245"/>
      <c r="W1053" s="1245"/>
      <c r="X1053" s="1245"/>
      <c r="Y1053" s="1245"/>
      <c r="Z1053" s="1245"/>
      <c r="AA1053" s="1246"/>
      <c r="AB1053" s="1247"/>
      <c r="AC1053" s="1244"/>
      <c r="AD1053" s="1248">
        <f t="shared" ref="AD1053:AD1072" si="742">((P1053*U1053)-AM1053)</f>
        <v>0</v>
      </c>
      <c r="AE1053" s="1248"/>
      <c r="AF1053" s="1248"/>
      <c r="AG1053" s="1248">
        <f t="shared" si="736"/>
        <v>0</v>
      </c>
      <c r="AH1053" s="1248"/>
      <c r="AI1053" s="1248"/>
      <c r="AJ1053" s="1248">
        <f t="shared" ref="AJ1053:AJ1072" si="743">P1053*AA1053</f>
        <v>0</v>
      </c>
      <c r="AK1053" s="1248"/>
      <c r="AL1053" s="1248"/>
      <c r="AM1053" s="1249">
        <f t="shared" si="730"/>
        <v>0</v>
      </c>
      <c r="AN1053" s="1249"/>
      <c r="AO1053" s="1249"/>
      <c r="AP1053" s="1249"/>
      <c r="AQ1053" s="1250">
        <f t="shared" ref="AQ1053:AQ1072" si="744">SUM(AD1053:AL1053)</f>
        <v>0</v>
      </c>
      <c r="AR1053" s="1250"/>
      <c r="AS1053" s="1250"/>
      <c r="AT1053" s="1250">
        <f t="shared" ref="AT1053:AT1072" si="745">SUM(AD1053:AL1053)</f>
        <v>0</v>
      </c>
      <c r="AV1053" s="74" t="str">
        <f t="shared" si="725"/>
        <v>HVAC</v>
      </c>
      <c r="AW1053" s="307"/>
      <c r="AX1053" s="99"/>
      <c r="AY1053" s="99"/>
      <c r="AZ1053" s="305"/>
      <c r="BA1053" s="28">
        <f t="shared" ref="BA1053:BA1072" si="746">AD1053</f>
        <v>0</v>
      </c>
      <c r="BB1053" s="28">
        <f>AG1053</f>
        <v>0</v>
      </c>
      <c r="BC1053" s="28">
        <f>AJ1053</f>
        <v>0</v>
      </c>
      <c r="BD1053" s="28">
        <f t="shared" ref="BD1053:BD1072" si="747">IF(B1053="x",1,0)</f>
        <v>0</v>
      </c>
      <c r="BE1053" s="28">
        <f>SUM(BA1053:BC1053)</f>
        <v>0</v>
      </c>
      <c r="BF1053" s="28">
        <f t="shared" ref="BF1053:BF1072" si="748">AQ1053</f>
        <v>0</v>
      </c>
      <c r="BG1053" s="28">
        <f t="shared" ref="BG1053:BG1072" si="749">AM1053</f>
        <v>0</v>
      </c>
      <c r="BI1053" s="66">
        <f>AD1053</f>
        <v>0</v>
      </c>
      <c r="BJ1053" s="66">
        <f t="shared" ref="BJ1053:BJ1072" si="750">AM1053</f>
        <v>0</v>
      </c>
      <c r="BK1053" s="66">
        <f>BJ1053+BI1053</f>
        <v>0</v>
      </c>
    </row>
    <row r="1054" spans="1:63" hidden="1">
      <c r="A1054" s="95"/>
      <c r="B1054" s="1251"/>
      <c r="C1054" s="1251"/>
      <c r="D1054" s="1252"/>
      <c r="E1054" s="1252"/>
      <c r="F1054" s="1252"/>
      <c r="G1054" s="1252"/>
      <c r="H1054" s="1252"/>
      <c r="I1054" s="1252"/>
      <c r="J1054" s="1252"/>
      <c r="K1054" s="1252"/>
      <c r="L1054" s="1252"/>
      <c r="M1054" s="1252"/>
      <c r="N1054" s="1252"/>
      <c r="O1054" s="1252"/>
      <c r="P1054" s="1242"/>
      <c r="Q1054" s="1242"/>
      <c r="R1054" s="1243"/>
      <c r="S1054" s="1242"/>
      <c r="T1054" s="1242"/>
      <c r="U1054" s="1244"/>
      <c r="V1054" s="1245"/>
      <c r="W1054" s="1245"/>
      <c r="X1054" s="1245"/>
      <c r="Y1054" s="1245"/>
      <c r="Z1054" s="1245"/>
      <c r="AA1054" s="1246"/>
      <c r="AB1054" s="1247"/>
      <c r="AC1054" s="1244"/>
      <c r="AD1054" s="1248">
        <f t="shared" si="742"/>
        <v>0</v>
      </c>
      <c r="AE1054" s="1248"/>
      <c r="AF1054" s="1248"/>
      <c r="AG1054" s="1248">
        <f t="shared" si="736"/>
        <v>0</v>
      </c>
      <c r="AH1054" s="1248"/>
      <c r="AI1054" s="1248"/>
      <c r="AJ1054" s="1248">
        <f t="shared" si="743"/>
        <v>0</v>
      </c>
      <c r="AK1054" s="1248"/>
      <c r="AL1054" s="1248"/>
      <c r="AM1054" s="1249">
        <f t="shared" si="730"/>
        <v>0</v>
      </c>
      <c r="AN1054" s="1249"/>
      <c r="AO1054" s="1249"/>
      <c r="AP1054" s="1249"/>
      <c r="AQ1054" s="1250">
        <f t="shared" si="744"/>
        <v>0</v>
      </c>
      <c r="AR1054" s="1250"/>
      <c r="AS1054" s="1250"/>
      <c r="AT1054" s="1250">
        <f t="shared" si="745"/>
        <v>0</v>
      </c>
      <c r="AV1054" s="74" t="str">
        <f t="shared" si="725"/>
        <v>HVAC</v>
      </c>
      <c r="AW1054" s="307"/>
      <c r="AX1054" s="99"/>
      <c r="AY1054" s="99"/>
      <c r="AZ1054" s="305"/>
      <c r="BA1054" s="28">
        <f t="shared" si="746"/>
        <v>0</v>
      </c>
      <c r="BB1054" s="28">
        <f t="shared" ref="BB1054:BB1072" si="751">AG1054</f>
        <v>0</v>
      </c>
      <c r="BC1054" s="28">
        <f t="shared" ref="BC1054:BC1072" si="752">AJ1054</f>
        <v>0</v>
      </c>
      <c r="BD1054" s="28">
        <f t="shared" si="747"/>
        <v>0</v>
      </c>
      <c r="BE1054" s="28">
        <f t="shared" ref="BE1054:BE1070" si="753">SUM(BA1054:BC1054)</f>
        <v>0</v>
      </c>
      <c r="BF1054" s="28">
        <f t="shared" si="748"/>
        <v>0</v>
      </c>
      <c r="BG1054" s="28">
        <f t="shared" si="749"/>
        <v>0</v>
      </c>
      <c r="BI1054" s="66">
        <f t="shared" ref="BI1054:BI1072" si="754">AD1054</f>
        <v>0</v>
      </c>
      <c r="BJ1054" s="66">
        <f t="shared" si="750"/>
        <v>0</v>
      </c>
      <c r="BK1054" s="66">
        <f t="shared" ref="BK1054:BK1072" si="755">BJ1054+BI1054</f>
        <v>0</v>
      </c>
    </row>
    <row r="1055" spans="1:63" hidden="1">
      <c r="A1055" s="95"/>
      <c r="B1055" s="1251"/>
      <c r="C1055" s="1251"/>
      <c r="D1055" s="1252"/>
      <c r="E1055" s="1252"/>
      <c r="F1055" s="1252"/>
      <c r="G1055" s="1252"/>
      <c r="H1055" s="1252"/>
      <c r="I1055" s="1252"/>
      <c r="J1055" s="1252"/>
      <c r="K1055" s="1252"/>
      <c r="L1055" s="1252"/>
      <c r="M1055" s="1252"/>
      <c r="N1055" s="1252"/>
      <c r="O1055" s="1252"/>
      <c r="P1055" s="1242"/>
      <c r="Q1055" s="1242"/>
      <c r="R1055" s="1243"/>
      <c r="S1055" s="1242"/>
      <c r="T1055" s="1242"/>
      <c r="U1055" s="1244"/>
      <c r="V1055" s="1245"/>
      <c r="W1055" s="1245"/>
      <c r="X1055" s="1245"/>
      <c r="Y1055" s="1245"/>
      <c r="Z1055" s="1245"/>
      <c r="AA1055" s="1246"/>
      <c r="AB1055" s="1247"/>
      <c r="AC1055" s="1244"/>
      <c r="AD1055" s="1248">
        <f t="shared" si="742"/>
        <v>0</v>
      </c>
      <c r="AE1055" s="1248"/>
      <c r="AF1055" s="1248"/>
      <c r="AG1055" s="1248">
        <f t="shared" si="736"/>
        <v>0</v>
      </c>
      <c r="AH1055" s="1248"/>
      <c r="AI1055" s="1248"/>
      <c r="AJ1055" s="1248">
        <f t="shared" si="743"/>
        <v>0</v>
      </c>
      <c r="AK1055" s="1248"/>
      <c r="AL1055" s="1248"/>
      <c r="AM1055" s="1249">
        <f t="shared" si="730"/>
        <v>0</v>
      </c>
      <c r="AN1055" s="1249"/>
      <c r="AO1055" s="1249"/>
      <c r="AP1055" s="1249"/>
      <c r="AQ1055" s="1250">
        <f t="shared" si="744"/>
        <v>0</v>
      </c>
      <c r="AR1055" s="1250"/>
      <c r="AS1055" s="1250"/>
      <c r="AT1055" s="1250">
        <f t="shared" si="745"/>
        <v>0</v>
      </c>
      <c r="AV1055" s="74" t="str">
        <f t="shared" si="725"/>
        <v>HVAC</v>
      </c>
      <c r="AW1055" s="307"/>
      <c r="AX1055" s="99"/>
      <c r="AY1055" s="99"/>
      <c r="AZ1055" s="305"/>
      <c r="BA1055" s="28">
        <f t="shared" si="746"/>
        <v>0</v>
      </c>
      <c r="BB1055" s="28">
        <f t="shared" si="751"/>
        <v>0</v>
      </c>
      <c r="BC1055" s="28">
        <f t="shared" si="752"/>
        <v>0</v>
      </c>
      <c r="BD1055" s="28">
        <f t="shared" si="747"/>
        <v>0</v>
      </c>
      <c r="BE1055" s="28">
        <f t="shared" si="753"/>
        <v>0</v>
      </c>
      <c r="BF1055" s="28">
        <f t="shared" si="748"/>
        <v>0</v>
      </c>
      <c r="BG1055" s="28">
        <f t="shared" si="749"/>
        <v>0</v>
      </c>
      <c r="BI1055" s="66">
        <f t="shared" si="754"/>
        <v>0</v>
      </c>
      <c r="BJ1055" s="66">
        <f t="shared" si="750"/>
        <v>0</v>
      </c>
      <c r="BK1055" s="66">
        <f t="shared" si="755"/>
        <v>0</v>
      </c>
    </row>
    <row r="1056" spans="1:63" hidden="1">
      <c r="A1056" s="95"/>
      <c r="B1056" s="1239"/>
      <c r="C1056" s="1240"/>
      <c r="D1056" s="1252"/>
      <c r="E1056" s="1252"/>
      <c r="F1056" s="1252"/>
      <c r="G1056" s="1252"/>
      <c r="H1056" s="1252"/>
      <c r="I1056" s="1252"/>
      <c r="J1056" s="1252"/>
      <c r="K1056" s="1252"/>
      <c r="L1056" s="1252"/>
      <c r="M1056" s="1252"/>
      <c r="N1056" s="1252"/>
      <c r="O1056" s="1252"/>
      <c r="P1056" s="1242"/>
      <c r="Q1056" s="1242"/>
      <c r="R1056" s="1243"/>
      <c r="S1056" s="1242"/>
      <c r="T1056" s="1242"/>
      <c r="U1056" s="1244"/>
      <c r="V1056" s="1245"/>
      <c r="W1056" s="1245"/>
      <c r="X1056" s="1245"/>
      <c r="Y1056" s="1245"/>
      <c r="Z1056" s="1245"/>
      <c r="AA1056" s="1246"/>
      <c r="AB1056" s="1247"/>
      <c r="AC1056" s="1244"/>
      <c r="AD1056" s="1248">
        <f t="shared" si="742"/>
        <v>0</v>
      </c>
      <c r="AE1056" s="1248"/>
      <c r="AF1056" s="1248"/>
      <c r="AG1056" s="1248">
        <f t="shared" si="736"/>
        <v>0</v>
      </c>
      <c r="AH1056" s="1248"/>
      <c r="AI1056" s="1248"/>
      <c r="AJ1056" s="1248">
        <f t="shared" si="743"/>
        <v>0</v>
      </c>
      <c r="AK1056" s="1248"/>
      <c r="AL1056" s="1248"/>
      <c r="AM1056" s="1249">
        <f t="shared" si="730"/>
        <v>0</v>
      </c>
      <c r="AN1056" s="1249"/>
      <c r="AO1056" s="1249"/>
      <c r="AP1056" s="1249"/>
      <c r="AQ1056" s="1250">
        <f t="shared" si="744"/>
        <v>0</v>
      </c>
      <c r="AR1056" s="1250"/>
      <c r="AS1056" s="1250"/>
      <c r="AT1056" s="1250">
        <f t="shared" si="745"/>
        <v>0</v>
      </c>
      <c r="AV1056" s="74" t="str">
        <f t="shared" si="725"/>
        <v>HVAC</v>
      </c>
      <c r="AW1056" s="307"/>
      <c r="AX1056" s="99"/>
      <c r="AY1056" s="99"/>
      <c r="AZ1056" s="305"/>
      <c r="BA1056" s="28">
        <f t="shared" si="746"/>
        <v>0</v>
      </c>
      <c r="BB1056" s="28">
        <f t="shared" si="751"/>
        <v>0</v>
      </c>
      <c r="BC1056" s="28">
        <f t="shared" si="752"/>
        <v>0</v>
      </c>
      <c r="BD1056" s="28">
        <f t="shared" si="747"/>
        <v>0</v>
      </c>
      <c r="BE1056" s="28">
        <f t="shared" si="753"/>
        <v>0</v>
      </c>
      <c r="BF1056" s="28">
        <f t="shared" si="748"/>
        <v>0</v>
      </c>
      <c r="BG1056" s="28">
        <f t="shared" si="749"/>
        <v>0</v>
      </c>
      <c r="BI1056" s="66">
        <f t="shared" si="754"/>
        <v>0</v>
      </c>
      <c r="BJ1056" s="66">
        <f t="shared" si="750"/>
        <v>0</v>
      </c>
      <c r="BK1056" s="66">
        <f t="shared" si="755"/>
        <v>0</v>
      </c>
    </row>
    <row r="1057" spans="1:63" hidden="1">
      <c r="A1057" s="95"/>
      <c r="B1057" s="1239"/>
      <c r="C1057" s="1240"/>
      <c r="D1057" s="1252"/>
      <c r="E1057" s="1252"/>
      <c r="F1057" s="1252"/>
      <c r="G1057" s="1252"/>
      <c r="H1057" s="1252"/>
      <c r="I1057" s="1252"/>
      <c r="J1057" s="1252"/>
      <c r="K1057" s="1252"/>
      <c r="L1057" s="1252"/>
      <c r="M1057" s="1252"/>
      <c r="N1057" s="1252"/>
      <c r="O1057" s="1252"/>
      <c r="P1057" s="1242"/>
      <c r="Q1057" s="1242"/>
      <c r="R1057" s="1243"/>
      <c r="S1057" s="1242"/>
      <c r="T1057" s="1242"/>
      <c r="U1057" s="1244"/>
      <c r="V1057" s="1245"/>
      <c r="W1057" s="1245"/>
      <c r="X1057" s="1245"/>
      <c r="Y1057" s="1245"/>
      <c r="Z1057" s="1245"/>
      <c r="AA1057" s="1246"/>
      <c r="AB1057" s="1247"/>
      <c r="AC1057" s="1244"/>
      <c r="AD1057" s="1248">
        <f t="shared" si="742"/>
        <v>0</v>
      </c>
      <c r="AE1057" s="1248"/>
      <c r="AF1057" s="1248"/>
      <c r="AG1057" s="1248">
        <f t="shared" si="736"/>
        <v>0</v>
      </c>
      <c r="AH1057" s="1248"/>
      <c r="AI1057" s="1248"/>
      <c r="AJ1057" s="1248">
        <f t="shared" si="743"/>
        <v>0</v>
      </c>
      <c r="AK1057" s="1248"/>
      <c r="AL1057" s="1248"/>
      <c r="AM1057" s="1249">
        <f t="shared" si="730"/>
        <v>0</v>
      </c>
      <c r="AN1057" s="1249"/>
      <c r="AO1057" s="1249"/>
      <c r="AP1057" s="1249"/>
      <c r="AQ1057" s="1250">
        <f t="shared" si="744"/>
        <v>0</v>
      </c>
      <c r="AR1057" s="1250"/>
      <c r="AS1057" s="1250"/>
      <c r="AT1057" s="1250">
        <f t="shared" si="745"/>
        <v>0</v>
      </c>
      <c r="AV1057" s="74" t="str">
        <f t="shared" si="725"/>
        <v>HVAC</v>
      </c>
      <c r="AW1057" s="307"/>
      <c r="AX1057" s="99"/>
      <c r="AY1057" s="99"/>
      <c r="AZ1057" s="305"/>
      <c r="BA1057" s="28">
        <f t="shared" si="746"/>
        <v>0</v>
      </c>
      <c r="BB1057" s="28">
        <f t="shared" si="751"/>
        <v>0</v>
      </c>
      <c r="BC1057" s="28">
        <f t="shared" si="752"/>
        <v>0</v>
      </c>
      <c r="BD1057" s="28">
        <f t="shared" si="747"/>
        <v>0</v>
      </c>
      <c r="BE1057" s="28">
        <f t="shared" si="753"/>
        <v>0</v>
      </c>
      <c r="BF1057" s="28">
        <f t="shared" si="748"/>
        <v>0</v>
      </c>
      <c r="BG1057" s="28">
        <f t="shared" si="749"/>
        <v>0</v>
      </c>
      <c r="BI1057" s="66">
        <f t="shared" si="754"/>
        <v>0</v>
      </c>
      <c r="BJ1057" s="66">
        <f t="shared" si="750"/>
        <v>0</v>
      </c>
      <c r="BK1057" s="66">
        <f t="shared" si="755"/>
        <v>0</v>
      </c>
    </row>
    <row r="1058" spans="1:63" hidden="1">
      <c r="A1058" s="95"/>
      <c r="B1058" s="1239"/>
      <c r="C1058" s="1240"/>
      <c r="D1058" s="1252"/>
      <c r="E1058" s="1252"/>
      <c r="F1058" s="1252"/>
      <c r="G1058" s="1252"/>
      <c r="H1058" s="1252"/>
      <c r="I1058" s="1252"/>
      <c r="J1058" s="1252"/>
      <c r="K1058" s="1252"/>
      <c r="L1058" s="1252"/>
      <c r="M1058" s="1252"/>
      <c r="N1058" s="1252"/>
      <c r="O1058" s="1252"/>
      <c r="P1058" s="1242"/>
      <c r="Q1058" s="1242"/>
      <c r="R1058" s="1243"/>
      <c r="S1058" s="1242"/>
      <c r="T1058" s="1242"/>
      <c r="U1058" s="1244"/>
      <c r="V1058" s="1245"/>
      <c r="W1058" s="1245"/>
      <c r="X1058" s="1245"/>
      <c r="Y1058" s="1245"/>
      <c r="Z1058" s="1245"/>
      <c r="AA1058" s="1246"/>
      <c r="AB1058" s="1247"/>
      <c r="AC1058" s="1244"/>
      <c r="AD1058" s="1248">
        <f t="shared" si="742"/>
        <v>0</v>
      </c>
      <c r="AE1058" s="1248"/>
      <c r="AF1058" s="1248"/>
      <c r="AG1058" s="1248">
        <f t="shared" si="736"/>
        <v>0</v>
      </c>
      <c r="AH1058" s="1248"/>
      <c r="AI1058" s="1248"/>
      <c r="AJ1058" s="1248">
        <f t="shared" si="743"/>
        <v>0</v>
      </c>
      <c r="AK1058" s="1248"/>
      <c r="AL1058" s="1248"/>
      <c r="AM1058" s="1249">
        <f t="shared" si="730"/>
        <v>0</v>
      </c>
      <c r="AN1058" s="1249"/>
      <c r="AO1058" s="1249"/>
      <c r="AP1058" s="1249"/>
      <c r="AQ1058" s="1250">
        <f t="shared" si="744"/>
        <v>0</v>
      </c>
      <c r="AR1058" s="1250"/>
      <c r="AS1058" s="1250"/>
      <c r="AT1058" s="1250">
        <f t="shared" si="745"/>
        <v>0</v>
      </c>
      <c r="AV1058" s="74" t="str">
        <f t="shared" si="725"/>
        <v>HVAC</v>
      </c>
      <c r="AW1058" s="307"/>
      <c r="AX1058" s="99"/>
      <c r="AY1058" s="99"/>
      <c r="AZ1058" s="305"/>
      <c r="BA1058" s="28">
        <f t="shared" si="746"/>
        <v>0</v>
      </c>
      <c r="BB1058" s="28">
        <f t="shared" si="751"/>
        <v>0</v>
      </c>
      <c r="BC1058" s="28">
        <f t="shared" si="752"/>
        <v>0</v>
      </c>
      <c r="BD1058" s="28">
        <f t="shared" si="747"/>
        <v>0</v>
      </c>
      <c r="BE1058" s="28">
        <f t="shared" si="753"/>
        <v>0</v>
      </c>
      <c r="BF1058" s="28">
        <f t="shared" si="748"/>
        <v>0</v>
      </c>
      <c r="BG1058" s="28">
        <f t="shared" si="749"/>
        <v>0</v>
      </c>
      <c r="BI1058" s="66">
        <f t="shared" si="754"/>
        <v>0</v>
      </c>
      <c r="BJ1058" s="66">
        <f t="shared" si="750"/>
        <v>0</v>
      </c>
      <c r="BK1058" s="66">
        <f t="shared" si="755"/>
        <v>0</v>
      </c>
    </row>
    <row r="1059" spans="1:63" hidden="1">
      <c r="A1059" s="95"/>
      <c r="B1059" s="1239"/>
      <c r="C1059" s="1240"/>
      <c r="D1059" s="1252"/>
      <c r="E1059" s="1252"/>
      <c r="F1059" s="1252"/>
      <c r="G1059" s="1252"/>
      <c r="H1059" s="1252"/>
      <c r="I1059" s="1252"/>
      <c r="J1059" s="1252"/>
      <c r="K1059" s="1252"/>
      <c r="L1059" s="1252"/>
      <c r="M1059" s="1252"/>
      <c r="N1059" s="1252"/>
      <c r="O1059" s="1252"/>
      <c r="P1059" s="1242"/>
      <c r="Q1059" s="1242"/>
      <c r="R1059" s="1243"/>
      <c r="S1059" s="1242"/>
      <c r="T1059" s="1242"/>
      <c r="U1059" s="1244"/>
      <c r="V1059" s="1245"/>
      <c r="W1059" s="1245"/>
      <c r="X1059" s="1245"/>
      <c r="Y1059" s="1245"/>
      <c r="Z1059" s="1245"/>
      <c r="AA1059" s="1246"/>
      <c r="AB1059" s="1247"/>
      <c r="AC1059" s="1244"/>
      <c r="AD1059" s="1248">
        <f t="shared" si="742"/>
        <v>0</v>
      </c>
      <c r="AE1059" s="1248"/>
      <c r="AF1059" s="1248"/>
      <c r="AG1059" s="1248">
        <f t="shared" si="736"/>
        <v>0</v>
      </c>
      <c r="AH1059" s="1248"/>
      <c r="AI1059" s="1248"/>
      <c r="AJ1059" s="1248">
        <f t="shared" si="743"/>
        <v>0</v>
      </c>
      <c r="AK1059" s="1248"/>
      <c r="AL1059" s="1248"/>
      <c r="AM1059" s="1249">
        <f t="shared" si="730"/>
        <v>0</v>
      </c>
      <c r="AN1059" s="1249"/>
      <c r="AO1059" s="1249"/>
      <c r="AP1059" s="1249"/>
      <c r="AQ1059" s="1250">
        <f t="shared" si="744"/>
        <v>0</v>
      </c>
      <c r="AR1059" s="1250"/>
      <c r="AS1059" s="1250"/>
      <c r="AT1059" s="1250">
        <f t="shared" si="745"/>
        <v>0</v>
      </c>
      <c r="AV1059" s="74" t="str">
        <f t="shared" si="725"/>
        <v>HVAC</v>
      </c>
      <c r="AW1059" s="307"/>
      <c r="AX1059" s="99"/>
      <c r="AY1059" s="99"/>
      <c r="AZ1059" s="305"/>
      <c r="BA1059" s="28">
        <f t="shared" si="746"/>
        <v>0</v>
      </c>
      <c r="BB1059" s="28">
        <f t="shared" si="751"/>
        <v>0</v>
      </c>
      <c r="BC1059" s="28">
        <f t="shared" si="752"/>
        <v>0</v>
      </c>
      <c r="BD1059" s="28">
        <f t="shared" si="747"/>
        <v>0</v>
      </c>
      <c r="BE1059" s="28">
        <f t="shared" si="753"/>
        <v>0</v>
      </c>
      <c r="BF1059" s="28">
        <f t="shared" si="748"/>
        <v>0</v>
      </c>
      <c r="BG1059" s="28">
        <f t="shared" si="749"/>
        <v>0</v>
      </c>
      <c r="BI1059" s="66">
        <f t="shared" si="754"/>
        <v>0</v>
      </c>
      <c r="BJ1059" s="66">
        <f t="shared" si="750"/>
        <v>0</v>
      </c>
      <c r="BK1059" s="66">
        <f t="shared" si="755"/>
        <v>0</v>
      </c>
    </row>
    <row r="1060" spans="1:63" hidden="1">
      <c r="A1060" s="95"/>
      <c r="B1060" s="1251"/>
      <c r="C1060" s="1251"/>
      <c r="D1060" s="1252"/>
      <c r="E1060" s="1252"/>
      <c r="F1060" s="1252"/>
      <c r="G1060" s="1252"/>
      <c r="H1060" s="1252"/>
      <c r="I1060" s="1252"/>
      <c r="J1060" s="1252"/>
      <c r="K1060" s="1252"/>
      <c r="L1060" s="1252"/>
      <c r="M1060" s="1252"/>
      <c r="N1060" s="1252"/>
      <c r="O1060" s="1252"/>
      <c r="P1060" s="1242"/>
      <c r="Q1060" s="1242"/>
      <c r="R1060" s="1243"/>
      <c r="S1060" s="1242"/>
      <c r="T1060" s="1242"/>
      <c r="U1060" s="1244"/>
      <c r="V1060" s="1245"/>
      <c r="W1060" s="1245"/>
      <c r="X1060" s="1245"/>
      <c r="Y1060" s="1245"/>
      <c r="Z1060" s="1245"/>
      <c r="AA1060" s="1246"/>
      <c r="AB1060" s="1247"/>
      <c r="AC1060" s="1244"/>
      <c r="AD1060" s="1248">
        <f t="shared" si="742"/>
        <v>0</v>
      </c>
      <c r="AE1060" s="1248"/>
      <c r="AF1060" s="1248"/>
      <c r="AG1060" s="1248">
        <f t="shared" si="736"/>
        <v>0</v>
      </c>
      <c r="AH1060" s="1248"/>
      <c r="AI1060" s="1248"/>
      <c r="AJ1060" s="1248">
        <f t="shared" si="743"/>
        <v>0</v>
      </c>
      <c r="AK1060" s="1248"/>
      <c r="AL1060" s="1248"/>
      <c r="AM1060" s="1249">
        <f t="shared" si="730"/>
        <v>0</v>
      </c>
      <c r="AN1060" s="1249"/>
      <c r="AO1060" s="1249"/>
      <c r="AP1060" s="1249"/>
      <c r="AQ1060" s="1250">
        <f t="shared" si="744"/>
        <v>0</v>
      </c>
      <c r="AR1060" s="1250"/>
      <c r="AS1060" s="1250"/>
      <c r="AT1060" s="1250">
        <f t="shared" si="745"/>
        <v>0</v>
      </c>
      <c r="AV1060" s="74" t="str">
        <f t="shared" si="725"/>
        <v>HVAC</v>
      </c>
      <c r="AW1060" s="307"/>
      <c r="AX1060" s="99"/>
      <c r="AY1060" s="99"/>
      <c r="AZ1060" s="305"/>
      <c r="BA1060" s="28">
        <f t="shared" si="746"/>
        <v>0</v>
      </c>
      <c r="BB1060" s="28">
        <f t="shared" si="751"/>
        <v>0</v>
      </c>
      <c r="BC1060" s="28">
        <f t="shared" si="752"/>
        <v>0</v>
      </c>
      <c r="BD1060" s="28">
        <f t="shared" si="747"/>
        <v>0</v>
      </c>
      <c r="BE1060" s="28">
        <f t="shared" si="753"/>
        <v>0</v>
      </c>
      <c r="BF1060" s="28">
        <f t="shared" si="748"/>
        <v>0</v>
      </c>
      <c r="BG1060" s="28">
        <f t="shared" si="749"/>
        <v>0</v>
      </c>
      <c r="BI1060" s="66">
        <f t="shared" si="754"/>
        <v>0</v>
      </c>
      <c r="BJ1060" s="66">
        <f t="shared" si="750"/>
        <v>0</v>
      </c>
      <c r="BK1060" s="66">
        <f t="shared" si="755"/>
        <v>0</v>
      </c>
    </row>
    <row r="1061" spans="1:63" hidden="1">
      <c r="A1061" s="95"/>
      <c r="B1061" s="1251"/>
      <c r="C1061" s="1251"/>
      <c r="D1061" s="1252"/>
      <c r="E1061" s="1252"/>
      <c r="F1061" s="1252"/>
      <c r="G1061" s="1252"/>
      <c r="H1061" s="1252"/>
      <c r="I1061" s="1252"/>
      <c r="J1061" s="1252"/>
      <c r="K1061" s="1252"/>
      <c r="L1061" s="1252"/>
      <c r="M1061" s="1252"/>
      <c r="N1061" s="1252"/>
      <c r="O1061" s="1252"/>
      <c r="P1061" s="1242"/>
      <c r="Q1061" s="1242"/>
      <c r="R1061" s="1243"/>
      <c r="S1061" s="1242"/>
      <c r="T1061" s="1242"/>
      <c r="U1061" s="1244"/>
      <c r="V1061" s="1245"/>
      <c r="W1061" s="1245"/>
      <c r="X1061" s="1245"/>
      <c r="Y1061" s="1245"/>
      <c r="Z1061" s="1245"/>
      <c r="AA1061" s="1246"/>
      <c r="AB1061" s="1247"/>
      <c r="AC1061" s="1244"/>
      <c r="AD1061" s="1248">
        <f t="shared" si="742"/>
        <v>0</v>
      </c>
      <c r="AE1061" s="1248"/>
      <c r="AF1061" s="1248"/>
      <c r="AG1061" s="1248">
        <f t="shared" si="736"/>
        <v>0</v>
      </c>
      <c r="AH1061" s="1248"/>
      <c r="AI1061" s="1248"/>
      <c r="AJ1061" s="1248">
        <f t="shared" si="743"/>
        <v>0</v>
      </c>
      <c r="AK1061" s="1248"/>
      <c r="AL1061" s="1248"/>
      <c r="AM1061" s="1249">
        <f t="shared" si="730"/>
        <v>0</v>
      </c>
      <c r="AN1061" s="1249"/>
      <c r="AO1061" s="1249"/>
      <c r="AP1061" s="1249"/>
      <c r="AQ1061" s="1250">
        <f t="shared" si="744"/>
        <v>0</v>
      </c>
      <c r="AR1061" s="1250"/>
      <c r="AS1061" s="1250"/>
      <c r="AT1061" s="1250">
        <f t="shared" si="745"/>
        <v>0</v>
      </c>
      <c r="AV1061" s="74" t="str">
        <f t="shared" si="725"/>
        <v>HVAC</v>
      </c>
      <c r="AW1061" s="307"/>
      <c r="AX1061" s="99"/>
      <c r="AY1061" s="99"/>
      <c r="AZ1061" s="305"/>
      <c r="BA1061" s="28">
        <f t="shared" si="746"/>
        <v>0</v>
      </c>
      <c r="BB1061" s="28">
        <f t="shared" si="751"/>
        <v>0</v>
      </c>
      <c r="BC1061" s="28">
        <f t="shared" si="752"/>
        <v>0</v>
      </c>
      <c r="BD1061" s="28">
        <f t="shared" si="747"/>
        <v>0</v>
      </c>
      <c r="BE1061" s="28">
        <f t="shared" si="753"/>
        <v>0</v>
      </c>
      <c r="BF1061" s="28">
        <f t="shared" si="748"/>
        <v>0</v>
      </c>
      <c r="BG1061" s="28">
        <f t="shared" si="749"/>
        <v>0</v>
      </c>
      <c r="BI1061" s="66">
        <f t="shared" si="754"/>
        <v>0</v>
      </c>
      <c r="BJ1061" s="66">
        <f t="shared" si="750"/>
        <v>0</v>
      </c>
      <c r="BK1061" s="66">
        <f t="shared" si="755"/>
        <v>0</v>
      </c>
    </row>
    <row r="1062" spans="1:63" hidden="1">
      <c r="A1062" s="95"/>
      <c r="B1062" s="1239"/>
      <c r="C1062" s="1240"/>
      <c r="D1062" s="1252"/>
      <c r="E1062" s="1252"/>
      <c r="F1062" s="1252"/>
      <c r="G1062" s="1252"/>
      <c r="H1062" s="1252"/>
      <c r="I1062" s="1252"/>
      <c r="J1062" s="1252"/>
      <c r="K1062" s="1252"/>
      <c r="L1062" s="1252"/>
      <c r="M1062" s="1252"/>
      <c r="N1062" s="1252"/>
      <c r="O1062" s="1252"/>
      <c r="P1062" s="1242"/>
      <c r="Q1062" s="1242"/>
      <c r="R1062" s="1243"/>
      <c r="S1062" s="1242"/>
      <c r="T1062" s="1242"/>
      <c r="U1062" s="1244"/>
      <c r="V1062" s="1245"/>
      <c r="W1062" s="1245"/>
      <c r="X1062" s="1245"/>
      <c r="Y1062" s="1245"/>
      <c r="Z1062" s="1245"/>
      <c r="AA1062" s="1246"/>
      <c r="AB1062" s="1247"/>
      <c r="AC1062" s="1244"/>
      <c r="AD1062" s="1248">
        <f t="shared" si="742"/>
        <v>0</v>
      </c>
      <c r="AE1062" s="1248"/>
      <c r="AF1062" s="1248"/>
      <c r="AG1062" s="1248">
        <f t="shared" si="736"/>
        <v>0</v>
      </c>
      <c r="AH1062" s="1248"/>
      <c r="AI1062" s="1248"/>
      <c r="AJ1062" s="1248">
        <f t="shared" si="743"/>
        <v>0</v>
      </c>
      <c r="AK1062" s="1248"/>
      <c r="AL1062" s="1248"/>
      <c r="AM1062" s="1249">
        <f t="shared" si="730"/>
        <v>0</v>
      </c>
      <c r="AN1062" s="1249"/>
      <c r="AO1062" s="1249"/>
      <c r="AP1062" s="1249"/>
      <c r="AQ1062" s="1250">
        <f t="shared" si="744"/>
        <v>0</v>
      </c>
      <c r="AR1062" s="1250"/>
      <c r="AS1062" s="1250"/>
      <c r="AT1062" s="1250">
        <f t="shared" si="745"/>
        <v>0</v>
      </c>
      <c r="AV1062" s="74" t="str">
        <f t="shared" si="725"/>
        <v>HVAC</v>
      </c>
      <c r="AW1062" s="307"/>
      <c r="AX1062" s="99"/>
      <c r="AY1062" s="99"/>
      <c r="AZ1062" s="305"/>
      <c r="BA1062" s="28">
        <f t="shared" si="746"/>
        <v>0</v>
      </c>
      <c r="BB1062" s="28">
        <f t="shared" si="751"/>
        <v>0</v>
      </c>
      <c r="BC1062" s="28">
        <f t="shared" si="752"/>
        <v>0</v>
      </c>
      <c r="BD1062" s="28">
        <f t="shared" si="747"/>
        <v>0</v>
      </c>
      <c r="BE1062" s="28">
        <f t="shared" si="753"/>
        <v>0</v>
      </c>
      <c r="BF1062" s="28">
        <f t="shared" si="748"/>
        <v>0</v>
      </c>
      <c r="BG1062" s="28">
        <f t="shared" si="749"/>
        <v>0</v>
      </c>
      <c r="BI1062" s="66">
        <f t="shared" si="754"/>
        <v>0</v>
      </c>
      <c r="BJ1062" s="66">
        <f t="shared" si="750"/>
        <v>0</v>
      </c>
      <c r="BK1062" s="66">
        <f t="shared" si="755"/>
        <v>0</v>
      </c>
    </row>
    <row r="1063" spans="1:63" hidden="1">
      <c r="A1063" s="95"/>
      <c r="B1063" s="1239"/>
      <c r="C1063" s="1240"/>
      <c r="D1063" s="1252"/>
      <c r="E1063" s="1252"/>
      <c r="F1063" s="1252"/>
      <c r="G1063" s="1252"/>
      <c r="H1063" s="1252"/>
      <c r="I1063" s="1252"/>
      <c r="J1063" s="1252"/>
      <c r="K1063" s="1252"/>
      <c r="L1063" s="1252"/>
      <c r="M1063" s="1252"/>
      <c r="N1063" s="1252"/>
      <c r="O1063" s="1252"/>
      <c r="P1063" s="1242"/>
      <c r="Q1063" s="1242"/>
      <c r="R1063" s="1243"/>
      <c r="S1063" s="1242"/>
      <c r="T1063" s="1242"/>
      <c r="U1063" s="1244"/>
      <c r="V1063" s="1245"/>
      <c r="W1063" s="1245"/>
      <c r="X1063" s="1245"/>
      <c r="Y1063" s="1245"/>
      <c r="Z1063" s="1245"/>
      <c r="AA1063" s="1246"/>
      <c r="AB1063" s="1247"/>
      <c r="AC1063" s="1244"/>
      <c r="AD1063" s="1248">
        <f t="shared" si="742"/>
        <v>0</v>
      </c>
      <c r="AE1063" s="1248"/>
      <c r="AF1063" s="1248"/>
      <c r="AG1063" s="1248">
        <f t="shared" si="736"/>
        <v>0</v>
      </c>
      <c r="AH1063" s="1248"/>
      <c r="AI1063" s="1248"/>
      <c r="AJ1063" s="1248">
        <f t="shared" si="743"/>
        <v>0</v>
      </c>
      <c r="AK1063" s="1248"/>
      <c r="AL1063" s="1248"/>
      <c r="AM1063" s="1249">
        <f t="shared" si="730"/>
        <v>0</v>
      </c>
      <c r="AN1063" s="1249"/>
      <c r="AO1063" s="1249"/>
      <c r="AP1063" s="1249"/>
      <c r="AQ1063" s="1250">
        <f t="shared" si="744"/>
        <v>0</v>
      </c>
      <c r="AR1063" s="1250"/>
      <c r="AS1063" s="1250"/>
      <c r="AT1063" s="1250">
        <f t="shared" si="745"/>
        <v>0</v>
      </c>
      <c r="AV1063" s="74" t="str">
        <f t="shared" si="725"/>
        <v>HVAC</v>
      </c>
      <c r="AW1063" s="307"/>
      <c r="AX1063" s="99"/>
      <c r="AY1063" s="99"/>
      <c r="AZ1063" s="305"/>
      <c r="BA1063" s="28">
        <f t="shared" si="746"/>
        <v>0</v>
      </c>
      <c r="BB1063" s="28">
        <f t="shared" si="751"/>
        <v>0</v>
      </c>
      <c r="BC1063" s="28">
        <f t="shared" si="752"/>
        <v>0</v>
      </c>
      <c r="BD1063" s="28">
        <f t="shared" si="747"/>
        <v>0</v>
      </c>
      <c r="BE1063" s="28">
        <f t="shared" si="753"/>
        <v>0</v>
      </c>
      <c r="BF1063" s="28">
        <f t="shared" si="748"/>
        <v>0</v>
      </c>
      <c r="BG1063" s="28">
        <f t="shared" si="749"/>
        <v>0</v>
      </c>
      <c r="BI1063" s="66">
        <f t="shared" si="754"/>
        <v>0</v>
      </c>
      <c r="BJ1063" s="66">
        <f t="shared" si="750"/>
        <v>0</v>
      </c>
      <c r="BK1063" s="66">
        <f t="shared" si="755"/>
        <v>0</v>
      </c>
    </row>
    <row r="1064" spans="1:63" hidden="1">
      <c r="A1064" s="95"/>
      <c r="B1064" s="1239"/>
      <c r="C1064" s="1240"/>
      <c r="D1064" s="1252"/>
      <c r="E1064" s="1252"/>
      <c r="F1064" s="1252"/>
      <c r="G1064" s="1252"/>
      <c r="H1064" s="1252"/>
      <c r="I1064" s="1252"/>
      <c r="J1064" s="1252"/>
      <c r="K1064" s="1252"/>
      <c r="L1064" s="1252"/>
      <c r="M1064" s="1252"/>
      <c r="N1064" s="1252"/>
      <c r="O1064" s="1252"/>
      <c r="P1064" s="1242"/>
      <c r="Q1064" s="1242"/>
      <c r="R1064" s="1243"/>
      <c r="S1064" s="1242"/>
      <c r="T1064" s="1242"/>
      <c r="U1064" s="1244"/>
      <c r="V1064" s="1245"/>
      <c r="W1064" s="1245"/>
      <c r="X1064" s="1245"/>
      <c r="Y1064" s="1245"/>
      <c r="Z1064" s="1245"/>
      <c r="AA1064" s="1246"/>
      <c r="AB1064" s="1247"/>
      <c r="AC1064" s="1244"/>
      <c r="AD1064" s="1248">
        <f t="shared" si="742"/>
        <v>0</v>
      </c>
      <c r="AE1064" s="1248"/>
      <c r="AF1064" s="1248"/>
      <c r="AG1064" s="1248">
        <f t="shared" si="736"/>
        <v>0</v>
      </c>
      <c r="AH1064" s="1248"/>
      <c r="AI1064" s="1248"/>
      <c r="AJ1064" s="1248">
        <f t="shared" si="743"/>
        <v>0</v>
      </c>
      <c r="AK1064" s="1248"/>
      <c r="AL1064" s="1248"/>
      <c r="AM1064" s="1249">
        <f t="shared" si="730"/>
        <v>0</v>
      </c>
      <c r="AN1064" s="1249"/>
      <c r="AO1064" s="1249"/>
      <c r="AP1064" s="1249"/>
      <c r="AQ1064" s="1250">
        <f t="shared" si="744"/>
        <v>0</v>
      </c>
      <c r="AR1064" s="1250"/>
      <c r="AS1064" s="1250"/>
      <c r="AT1064" s="1250">
        <f t="shared" si="745"/>
        <v>0</v>
      </c>
      <c r="AV1064" s="74" t="str">
        <f t="shared" si="725"/>
        <v>HVAC</v>
      </c>
      <c r="AW1064" s="307"/>
      <c r="AX1064" s="99"/>
      <c r="AY1064" s="99"/>
      <c r="AZ1064" s="305"/>
      <c r="BA1064" s="28">
        <f t="shared" si="746"/>
        <v>0</v>
      </c>
      <c r="BB1064" s="28">
        <f t="shared" si="751"/>
        <v>0</v>
      </c>
      <c r="BC1064" s="28">
        <f t="shared" si="752"/>
        <v>0</v>
      </c>
      <c r="BD1064" s="28">
        <f t="shared" si="747"/>
        <v>0</v>
      </c>
      <c r="BE1064" s="28">
        <f t="shared" si="753"/>
        <v>0</v>
      </c>
      <c r="BF1064" s="28">
        <f t="shared" si="748"/>
        <v>0</v>
      </c>
      <c r="BG1064" s="28">
        <f t="shared" si="749"/>
        <v>0</v>
      </c>
      <c r="BI1064" s="66">
        <f t="shared" si="754"/>
        <v>0</v>
      </c>
      <c r="BJ1064" s="66">
        <f t="shared" si="750"/>
        <v>0</v>
      </c>
      <c r="BK1064" s="66">
        <f t="shared" si="755"/>
        <v>0</v>
      </c>
    </row>
    <row r="1065" spans="1:63" hidden="1">
      <c r="A1065" s="95"/>
      <c r="B1065" s="1251"/>
      <c r="C1065" s="1251"/>
      <c r="D1065" s="1252"/>
      <c r="E1065" s="1252"/>
      <c r="F1065" s="1252"/>
      <c r="G1065" s="1252"/>
      <c r="H1065" s="1252"/>
      <c r="I1065" s="1252"/>
      <c r="J1065" s="1252"/>
      <c r="K1065" s="1252"/>
      <c r="L1065" s="1252"/>
      <c r="M1065" s="1252"/>
      <c r="N1065" s="1252"/>
      <c r="O1065" s="1252"/>
      <c r="P1065" s="1242"/>
      <c r="Q1065" s="1242"/>
      <c r="R1065" s="1243"/>
      <c r="S1065" s="1242"/>
      <c r="T1065" s="1242"/>
      <c r="U1065" s="1244"/>
      <c r="V1065" s="1245"/>
      <c r="W1065" s="1245"/>
      <c r="X1065" s="1245"/>
      <c r="Y1065" s="1245"/>
      <c r="Z1065" s="1245"/>
      <c r="AA1065" s="1246"/>
      <c r="AB1065" s="1247"/>
      <c r="AC1065" s="1244"/>
      <c r="AD1065" s="1248">
        <f t="shared" si="742"/>
        <v>0</v>
      </c>
      <c r="AE1065" s="1248"/>
      <c r="AF1065" s="1248"/>
      <c r="AG1065" s="1248">
        <f t="shared" si="736"/>
        <v>0</v>
      </c>
      <c r="AH1065" s="1248"/>
      <c r="AI1065" s="1248"/>
      <c r="AJ1065" s="1248">
        <f t="shared" si="743"/>
        <v>0</v>
      </c>
      <c r="AK1065" s="1248"/>
      <c r="AL1065" s="1248"/>
      <c r="AM1065" s="1249">
        <f t="shared" si="730"/>
        <v>0</v>
      </c>
      <c r="AN1065" s="1249"/>
      <c r="AO1065" s="1249"/>
      <c r="AP1065" s="1249"/>
      <c r="AQ1065" s="1250">
        <f t="shared" si="744"/>
        <v>0</v>
      </c>
      <c r="AR1065" s="1250"/>
      <c r="AS1065" s="1250"/>
      <c r="AT1065" s="1250">
        <f t="shared" si="745"/>
        <v>0</v>
      </c>
      <c r="AV1065" s="74" t="str">
        <f t="shared" si="725"/>
        <v>HVAC</v>
      </c>
      <c r="AW1065" s="307"/>
      <c r="AX1065" s="99"/>
      <c r="AY1065" s="99"/>
      <c r="AZ1065" s="305"/>
      <c r="BA1065" s="28">
        <f t="shared" si="746"/>
        <v>0</v>
      </c>
      <c r="BB1065" s="28">
        <f t="shared" si="751"/>
        <v>0</v>
      </c>
      <c r="BC1065" s="28">
        <f t="shared" si="752"/>
        <v>0</v>
      </c>
      <c r="BD1065" s="28">
        <f t="shared" si="747"/>
        <v>0</v>
      </c>
      <c r="BE1065" s="28">
        <f t="shared" si="753"/>
        <v>0</v>
      </c>
      <c r="BF1065" s="28">
        <f t="shared" si="748"/>
        <v>0</v>
      </c>
      <c r="BG1065" s="28">
        <f t="shared" si="749"/>
        <v>0</v>
      </c>
      <c r="BI1065" s="66">
        <f t="shared" si="754"/>
        <v>0</v>
      </c>
      <c r="BJ1065" s="66">
        <f t="shared" si="750"/>
        <v>0</v>
      </c>
      <c r="BK1065" s="66">
        <f t="shared" si="755"/>
        <v>0</v>
      </c>
    </row>
    <row r="1066" spans="1:63" hidden="1">
      <c r="A1066" s="95"/>
      <c r="B1066" s="1239"/>
      <c r="C1066" s="1240"/>
      <c r="D1066" s="1252"/>
      <c r="E1066" s="1252"/>
      <c r="F1066" s="1252"/>
      <c r="G1066" s="1252"/>
      <c r="H1066" s="1252"/>
      <c r="I1066" s="1252"/>
      <c r="J1066" s="1252"/>
      <c r="K1066" s="1252"/>
      <c r="L1066" s="1252"/>
      <c r="M1066" s="1252"/>
      <c r="N1066" s="1252"/>
      <c r="O1066" s="1252"/>
      <c r="P1066" s="1242"/>
      <c r="Q1066" s="1242"/>
      <c r="R1066" s="1243"/>
      <c r="S1066" s="1242"/>
      <c r="T1066" s="1242"/>
      <c r="U1066" s="1244"/>
      <c r="V1066" s="1245"/>
      <c r="W1066" s="1245"/>
      <c r="X1066" s="1245"/>
      <c r="Y1066" s="1245"/>
      <c r="Z1066" s="1245"/>
      <c r="AA1066" s="1246"/>
      <c r="AB1066" s="1247"/>
      <c r="AC1066" s="1244"/>
      <c r="AD1066" s="1248">
        <f t="shared" si="742"/>
        <v>0</v>
      </c>
      <c r="AE1066" s="1248"/>
      <c r="AF1066" s="1248"/>
      <c r="AG1066" s="1248">
        <f t="shared" si="736"/>
        <v>0</v>
      </c>
      <c r="AH1066" s="1248"/>
      <c r="AI1066" s="1248"/>
      <c r="AJ1066" s="1248">
        <f t="shared" si="743"/>
        <v>0</v>
      </c>
      <c r="AK1066" s="1248"/>
      <c r="AL1066" s="1248"/>
      <c r="AM1066" s="1249">
        <f t="shared" si="730"/>
        <v>0</v>
      </c>
      <c r="AN1066" s="1249"/>
      <c r="AO1066" s="1249"/>
      <c r="AP1066" s="1249"/>
      <c r="AQ1066" s="1250">
        <f t="shared" si="744"/>
        <v>0</v>
      </c>
      <c r="AR1066" s="1250"/>
      <c r="AS1066" s="1250"/>
      <c r="AT1066" s="1250">
        <f t="shared" si="745"/>
        <v>0</v>
      </c>
      <c r="AV1066" s="74" t="str">
        <f t="shared" si="725"/>
        <v>HVAC</v>
      </c>
      <c r="AW1066" s="307"/>
      <c r="AX1066" s="99"/>
      <c r="AY1066" s="99"/>
      <c r="AZ1066" s="305"/>
      <c r="BA1066" s="28">
        <f t="shared" si="746"/>
        <v>0</v>
      </c>
      <c r="BB1066" s="28">
        <f t="shared" si="751"/>
        <v>0</v>
      </c>
      <c r="BC1066" s="28">
        <f t="shared" si="752"/>
        <v>0</v>
      </c>
      <c r="BD1066" s="28">
        <f t="shared" si="747"/>
        <v>0</v>
      </c>
      <c r="BE1066" s="28">
        <f t="shared" si="753"/>
        <v>0</v>
      </c>
      <c r="BF1066" s="28">
        <f t="shared" si="748"/>
        <v>0</v>
      </c>
      <c r="BG1066" s="28">
        <f t="shared" si="749"/>
        <v>0</v>
      </c>
      <c r="BI1066" s="66">
        <f t="shared" si="754"/>
        <v>0</v>
      </c>
      <c r="BJ1066" s="66">
        <f t="shared" si="750"/>
        <v>0</v>
      </c>
      <c r="BK1066" s="66">
        <f t="shared" si="755"/>
        <v>0</v>
      </c>
    </row>
    <row r="1067" spans="1:63" hidden="1">
      <c r="A1067" s="95"/>
      <c r="B1067" s="1239"/>
      <c r="C1067" s="1240"/>
      <c r="D1067" s="1252"/>
      <c r="E1067" s="1252"/>
      <c r="F1067" s="1252"/>
      <c r="G1067" s="1252"/>
      <c r="H1067" s="1252"/>
      <c r="I1067" s="1252"/>
      <c r="J1067" s="1252"/>
      <c r="K1067" s="1252"/>
      <c r="L1067" s="1252"/>
      <c r="M1067" s="1252"/>
      <c r="N1067" s="1252"/>
      <c r="O1067" s="1252"/>
      <c r="P1067" s="1242"/>
      <c r="Q1067" s="1242"/>
      <c r="R1067" s="1243"/>
      <c r="S1067" s="1242"/>
      <c r="T1067" s="1242"/>
      <c r="U1067" s="1244"/>
      <c r="V1067" s="1245"/>
      <c r="W1067" s="1245"/>
      <c r="X1067" s="1245"/>
      <c r="Y1067" s="1245"/>
      <c r="Z1067" s="1245"/>
      <c r="AA1067" s="1246"/>
      <c r="AB1067" s="1247"/>
      <c r="AC1067" s="1244"/>
      <c r="AD1067" s="1248">
        <f t="shared" si="742"/>
        <v>0</v>
      </c>
      <c r="AE1067" s="1248"/>
      <c r="AF1067" s="1248"/>
      <c r="AG1067" s="1248">
        <f t="shared" si="736"/>
        <v>0</v>
      </c>
      <c r="AH1067" s="1248"/>
      <c r="AI1067" s="1248"/>
      <c r="AJ1067" s="1248">
        <f t="shared" si="743"/>
        <v>0</v>
      </c>
      <c r="AK1067" s="1248"/>
      <c r="AL1067" s="1248"/>
      <c r="AM1067" s="1249">
        <f t="shared" si="730"/>
        <v>0</v>
      </c>
      <c r="AN1067" s="1249"/>
      <c r="AO1067" s="1249"/>
      <c r="AP1067" s="1249"/>
      <c r="AQ1067" s="1250">
        <f t="shared" si="744"/>
        <v>0</v>
      </c>
      <c r="AR1067" s="1250"/>
      <c r="AS1067" s="1250"/>
      <c r="AT1067" s="1250">
        <f t="shared" si="745"/>
        <v>0</v>
      </c>
      <c r="AV1067" s="74" t="str">
        <f t="shared" si="725"/>
        <v>HVAC</v>
      </c>
      <c r="AW1067" s="307"/>
      <c r="AX1067" s="99"/>
      <c r="AY1067" s="99"/>
      <c r="AZ1067" s="305"/>
      <c r="BA1067" s="28">
        <f t="shared" si="746"/>
        <v>0</v>
      </c>
      <c r="BB1067" s="28">
        <f t="shared" si="751"/>
        <v>0</v>
      </c>
      <c r="BC1067" s="28">
        <f t="shared" si="752"/>
        <v>0</v>
      </c>
      <c r="BD1067" s="28">
        <f t="shared" si="747"/>
        <v>0</v>
      </c>
      <c r="BE1067" s="28">
        <f t="shared" si="753"/>
        <v>0</v>
      </c>
      <c r="BF1067" s="28">
        <f t="shared" si="748"/>
        <v>0</v>
      </c>
      <c r="BG1067" s="28">
        <f t="shared" si="749"/>
        <v>0</v>
      </c>
      <c r="BI1067" s="66">
        <f t="shared" si="754"/>
        <v>0</v>
      </c>
      <c r="BJ1067" s="66">
        <f t="shared" si="750"/>
        <v>0</v>
      </c>
      <c r="BK1067" s="66">
        <f t="shared" si="755"/>
        <v>0</v>
      </c>
    </row>
    <row r="1068" spans="1:63" hidden="1">
      <c r="A1068" s="95"/>
      <c r="B1068" s="1239"/>
      <c r="C1068" s="1240"/>
      <c r="D1068" s="1252"/>
      <c r="E1068" s="1252"/>
      <c r="F1068" s="1252"/>
      <c r="G1068" s="1252"/>
      <c r="H1068" s="1252"/>
      <c r="I1068" s="1252"/>
      <c r="J1068" s="1252"/>
      <c r="K1068" s="1252"/>
      <c r="L1068" s="1252"/>
      <c r="M1068" s="1252"/>
      <c r="N1068" s="1252"/>
      <c r="O1068" s="1252"/>
      <c r="P1068" s="1242"/>
      <c r="Q1068" s="1242"/>
      <c r="R1068" s="1243"/>
      <c r="S1068" s="1242"/>
      <c r="T1068" s="1242"/>
      <c r="U1068" s="1244"/>
      <c r="V1068" s="1245"/>
      <c r="W1068" s="1245"/>
      <c r="X1068" s="1245"/>
      <c r="Y1068" s="1245"/>
      <c r="Z1068" s="1245"/>
      <c r="AA1068" s="1246"/>
      <c r="AB1068" s="1247"/>
      <c r="AC1068" s="1244"/>
      <c r="AD1068" s="1248">
        <f t="shared" si="742"/>
        <v>0</v>
      </c>
      <c r="AE1068" s="1248"/>
      <c r="AF1068" s="1248"/>
      <c r="AG1068" s="1248">
        <f t="shared" si="736"/>
        <v>0</v>
      </c>
      <c r="AH1068" s="1248"/>
      <c r="AI1068" s="1248"/>
      <c r="AJ1068" s="1248">
        <f t="shared" si="743"/>
        <v>0</v>
      </c>
      <c r="AK1068" s="1248"/>
      <c r="AL1068" s="1248"/>
      <c r="AM1068" s="1249">
        <f t="shared" si="730"/>
        <v>0</v>
      </c>
      <c r="AN1068" s="1249"/>
      <c r="AO1068" s="1249"/>
      <c r="AP1068" s="1249"/>
      <c r="AQ1068" s="1250">
        <f t="shared" si="744"/>
        <v>0</v>
      </c>
      <c r="AR1068" s="1250"/>
      <c r="AS1068" s="1250"/>
      <c r="AT1068" s="1250">
        <f t="shared" si="745"/>
        <v>0</v>
      </c>
      <c r="AV1068" s="74" t="str">
        <f t="shared" si="725"/>
        <v>HVAC</v>
      </c>
      <c r="AW1068" s="307"/>
      <c r="AX1068" s="99"/>
      <c r="AY1068" s="99"/>
      <c r="AZ1068" s="305"/>
      <c r="BA1068" s="28">
        <f t="shared" si="746"/>
        <v>0</v>
      </c>
      <c r="BB1068" s="28">
        <f t="shared" si="751"/>
        <v>0</v>
      </c>
      <c r="BC1068" s="28">
        <f t="shared" si="752"/>
        <v>0</v>
      </c>
      <c r="BD1068" s="28">
        <f t="shared" si="747"/>
        <v>0</v>
      </c>
      <c r="BE1068" s="28">
        <f t="shared" si="753"/>
        <v>0</v>
      </c>
      <c r="BF1068" s="28">
        <f t="shared" si="748"/>
        <v>0</v>
      </c>
      <c r="BG1068" s="28">
        <f t="shared" si="749"/>
        <v>0</v>
      </c>
      <c r="BI1068" s="66">
        <f t="shared" si="754"/>
        <v>0</v>
      </c>
      <c r="BJ1068" s="66">
        <f t="shared" si="750"/>
        <v>0</v>
      </c>
      <c r="BK1068" s="66">
        <f t="shared" si="755"/>
        <v>0</v>
      </c>
    </row>
    <row r="1069" spans="1:63" hidden="1">
      <c r="A1069" s="95"/>
      <c r="B1069" s="1251"/>
      <c r="C1069" s="1251"/>
      <c r="D1069" s="1252"/>
      <c r="E1069" s="1252"/>
      <c r="F1069" s="1252"/>
      <c r="G1069" s="1252"/>
      <c r="H1069" s="1252"/>
      <c r="I1069" s="1252"/>
      <c r="J1069" s="1252"/>
      <c r="K1069" s="1252"/>
      <c r="L1069" s="1252"/>
      <c r="M1069" s="1252"/>
      <c r="N1069" s="1252"/>
      <c r="O1069" s="1252"/>
      <c r="P1069" s="1242"/>
      <c r="Q1069" s="1242"/>
      <c r="R1069" s="1243"/>
      <c r="S1069" s="1242"/>
      <c r="T1069" s="1242"/>
      <c r="U1069" s="1244"/>
      <c r="V1069" s="1245"/>
      <c r="W1069" s="1245"/>
      <c r="X1069" s="1245"/>
      <c r="Y1069" s="1245"/>
      <c r="Z1069" s="1245"/>
      <c r="AA1069" s="1246"/>
      <c r="AB1069" s="1247"/>
      <c r="AC1069" s="1244"/>
      <c r="AD1069" s="1248">
        <f t="shared" si="742"/>
        <v>0</v>
      </c>
      <c r="AE1069" s="1248"/>
      <c r="AF1069" s="1248"/>
      <c r="AG1069" s="1248">
        <f t="shared" si="736"/>
        <v>0</v>
      </c>
      <c r="AH1069" s="1248"/>
      <c r="AI1069" s="1248"/>
      <c r="AJ1069" s="1248">
        <f t="shared" si="743"/>
        <v>0</v>
      </c>
      <c r="AK1069" s="1248"/>
      <c r="AL1069" s="1248"/>
      <c r="AM1069" s="1249">
        <f t="shared" si="730"/>
        <v>0</v>
      </c>
      <c r="AN1069" s="1249"/>
      <c r="AO1069" s="1249"/>
      <c r="AP1069" s="1249"/>
      <c r="AQ1069" s="1250">
        <f t="shared" si="744"/>
        <v>0</v>
      </c>
      <c r="AR1069" s="1250"/>
      <c r="AS1069" s="1250"/>
      <c r="AT1069" s="1250">
        <f t="shared" si="745"/>
        <v>0</v>
      </c>
      <c r="AV1069" s="74" t="str">
        <f t="shared" si="725"/>
        <v>HVAC</v>
      </c>
      <c r="AW1069" s="307"/>
      <c r="AX1069" s="99"/>
      <c r="AY1069" s="99"/>
      <c r="AZ1069" s="305"/>
      <c r="BA1069" s="28">
        <f t="shared" si="746"/>
        <v>0</v>
      </c>
      <c r="BB1069" s="28">
        <f t="shared" si="751"/>
        <v>0</v>
      </c>
      <c r="BC1069" s="28">
        <f t="shared" si="752"/>
        <v>0</v>
      </c>
      <c r="BD1069" s="28">
        <f t="shared" si="747"/>
        <v>0</v>
      </c>
      <c r="BE1069" s="28">
        <f t="shared" si="753"/>
        <v>0</v>
      </c>
      <c r="BF1069" s="28">
        <f t="shared" si="748"/>
        <v>0</v>
      </c>
      <c r="BG1069" s="28">
        <f t="shared" si="749"/>
        <v>0</v>
      </c>
      <c r="BI1069" s="66">
        <f t="shared" si="754"/>
        <v>0</v>
      </c>
      <c r="BJ1069" s="66">
        <f t="shared" si="750"/>
        <v>0</v>
      </c>
      <c r="BK1069" s="66">
        <f t="shared" si="755"/>
        <v>0</v>
      </c>
    </row>
    <row r="1070" spans="1:63" hidden="1">
      <c r="A1070" s="95"/>
      <c r="B1070" s="1239"/>
      <c r="C1070" s="1240"/>
      <c r="D1070" s="1252"/>
      <c r="E1070" s="1252"/>
      <c r="F1070" s="1252"/>
      <c r="G1070" s="1252"/>
      <c r="H1070" s="1252"/>
      <c r="I1070" s="1252"/>
      <c r="J1070" s="1252"/>
      <c r="K1070" s="1252"/>
      <c r="L1070" s="1252"/>
      <c r="M1070" s="1252"/>
      <c r="N1070" s="1252"/>
      <c r="O1070" s="1252"/>
      <c r="P1070" s="1242"/>
      <c r="Q1070" s="1242"/>
      <c r="R1070" s="1243"/>
      <c r="S1070" s="1242"/>
      <c r="T1070" s="1242"/>
      <c r="U1070" s="1244"/>
      <c r="V1070" s="1245"/>
      <c r="W1070" s="1245"/>
      <c r="X1070" s="1245"/>
      <c r="Y1070" s="1245"/>
      <c r="Z1070" s="1245"/>
      <c r="AA1070" s="1246"/>
      <c r="AB1070" s="1247"/>
      <c r="AC1070" s="1244"/>
      <c r="AD1070" s="1248">
        <f t="shared" si="742"/>
        <v>0</v>
      </c>
      <c r="AE1070" s="1248"/>
      <c r="AF1070" s="1248"/>
      <c r="AG1070" s="1248">
        <f t="shared" si="736"/>
        <v>0</v>
      </c>
      <c r="AH1070" s="1248"/>
      <c r="AI1070" s="1248"/>
      <c r="AJ1070" s="1248">
        <f t="shared" si="743"/>
        <v>0</v>
      </c>
      <c r="AK1070" s="1248"/>
      <c r="AL1070" s="1248"/>
      <c r="AM1070" s="1249">
        <f t="shared" si="730"/>
        <v>0</v>
      </c>
      <c r="AN1070" s="1249"/>
      <c r="AO1070" s="1249"/>
      <c r="AP1070" s="1249"/>
      <c r="AQ1070" s="1250">
        <f t="shared" si="744"/>
        <v>0</v>
      </c>
      <c r="AR1070" s="1250"/>
      <c r="AS1070" s="1250"/>
      <c r="AT1070" s="1250">
        <f t="shared" si="745"/>
        <v>0</v>
      </c>
      <c r="AV1070" s="74" t="str">
        <f t="shared" si="725"/>
        <v>HVAC</v>
      </c>
      <c r="AW1070" s="307"/>
      <c r="AX1070" s="99"/>
      <c r="AY1070" s="99"/>
      <c r="AZ1070" s="305"/>
      <c r="BA1070" s="28">
        <f t="shared" si="746"/>
        <v>0</v>
      </c>
      <c r="BB1070" s="28">
        <f t="shared" si="751"/>
        <v>0</v>
      </c>
      <c r="BC1070" s="28">
        <f t="shared" si="752"/>
        <v>0</v>
      </c>
      <c r="BD1070" s="28">
        <f t="shared" si="747"/>
        <v>0</v>
      </c>
      <c r="BE1070" s="28">
        <f t="shared" si="753"/>
        <v>0</v>
      </c>
      <c r="BF1070" s="28">
        <f t="shared" si="748"/>
        <v>0</v>
      </c>
      <c r="BG1070" s="28">
        <f t="shared" si="749"/>
        <v>0</v>
      </c>
      <c r="BI1070" s="66">
        <f t="shared" si="754"/>
        <v>0</v>
      </c>
      <c r="BJ1070" s="66">
        <f t="shared" si="750"/>
        <v>0</v>
      </c>
      <c r="BK1070" s="66">
        <f t="shared" si="755"/>
        <v>0</v>
      </c>
    </row>
    <row r="1071" spans="1:63" hidden="1">
      <c r="A1071" s="95"/>
      <c r="B1071" s="1239"/>
      <c r="C1071" s="1240"/>
      <c r="D1071" s="1252"/>
      <c r="E1071" s="1252"/>
      <c r="F1071" s="1252"/>
      <c r="G1071" s="1252"/>
      <c r="H1071" s="1252"/>
      <c r="I1071" s="1252"/>
      <c r="J1071" s="1252"/>
      <c r="K1071" s="1252"/>
      <c r="L1071" s="1252"/>
      <c r="M1071" s="1252"/>
      <c r="N1071" s="1252"/>
      <c r="O1071" s="1252"/>
      <c r="P1071" s="1242"/>
      <c r="Q1071" s="1242"/>
      <c r="R1071" s="1243"/>
      <c r="S1071" s="1242"/>
      <c r="T1071" s="1242"/>
      <c r="U1071" s="1244"/>
      <c r="V1071" s="1245"/>
      <c r="W1071" s="1245"/>
      <c r="X1071" s="1245"/>
      <c r="Y1071" s="1245"/>
      <c r="Z1071" s="1245"/>
      <c r="AA1071" s="1246"/>
      <c r="AB1071" s="1247"/>
      <c r="AC1071" s="1244"/>
      <c r="AD1071" s="1248">
        <f t="shared" si="742"/>
        <v>0</v>
      </c>
      <c r="AE1071" s="1248"/>
      <c r="AF1071" s="1248"/>
      <c r="AG1071" s="1248">
        <f t="shared" si="736"/>
        <v>0</v>
      </c>
      <c r="AH1071" s="1248"/>
      <c r="AI1071" s="1248"/>
      <c r="AJ1071" s="1248">
        <f t="shared" si="743"/>
        <v>0</v>
      </c>
      <c r="AK1071" s="1248"/>
      <c r="AL1071" s="1248"/>
      <c r="AM1071" s="1249">
        <f t="shared" si="730"/>
        <v>0</v>
      </c>
      <c r="AN1071" s="1249"/>
      <c r="AO1071" s="1249"/>
      <c r="AP1071" s="1249"/>
      <c r="AQ1071" s="1250">
        <f t="shared" si="744"/>
        <v>0</v>
      </c>
      <c r="AR1071" s="1250"/>
      <c r="AS1071" s="1250"/>
      <c r="AT1071" s="1250">
        <f t="shared" si="745"/>
        <v>0</v>
      </c>
      <c r="AV1071" s="74" t="str">
        <f t="shared" si="725"/>
        <v>HVAC</v>
      </c>
      <c r="AW1071" s="307"/>
      <c r="AX1071" s="99"/>
      <c r="AY1071" s="99"/>
      <c r="AZ1071" s="305"/>
      <c r="BA1071" s="28">
        <f t="shared" si="746"/>
        <v>0</v>
      </c>
      <c r="BB1071" s="28">
        <f t="shared" si="751"/>
        <v>0</v>
      </c>
      <c r="BC1071" s="28">
        <f t="shared" si="752"/>
        <v>0</v>
      </c>
      <c r="BD1071" s="28">
        <f t="shared" si="747"/>
        <v>0</v>
      </c>
      <c r="BE1071" s="28">
        <f>SUM(BA1071:BC1071)</f>
        <v>0</v>
      </c>
      <c r="BF1071" s="28">
        <f t="shared" si="748"/>
        <v>0</v>
      </c>
      <c r="BG1071" s="28">
        <f t="shared" si="749"/>
        <v>0</v>
      </c>
      <c r="BI1071" s="66">
        <f t="shared" si="754"/>
        <v>0</v>
      </c>
      <c r="BJ1071" s="66">
        <f t="shared" si="750"/>
        <v>0</v>
      </c>
      <c r="BK1071" s="66">
        <f t="shared" si="755"/>
        <v>0</v>
      </c>
    </row>
    <row r="1072" spans="1:63" hidden="1">
      <c r="A1072" s="95"/>
      <c r="B1072" s="1239"/>
      <c r="C1072" s="1240"/>
      <c r="D1072" s="1252"/>
      <c r="E1072" s="1252"/>
      <c r="F1072" s="1252"/>
      <c r="G1072" s="1252"/>
      <c r="H1072" s="1252"/>
      <c r="I1072" s="1252"/>
      <c r="J1072" s="1252"/>
      <c r="K1072" s="1252"/>
      <c r="L1072" s="1252"/>
      <c r="M1072" s="1252"/>
      <c r="N1072" s="1252"/>
      <c r="O1072" s="1252"/>
      <c r="P1072" s="1242"/>
      <c r="Q1072" s="1242"/>
      <c r="R1072" s="1243"/>
      <c r="S1072" s="1242"/>
      <c r="T1072" s="1242"/>
      <c r="U1072" s="1244"/>
      <c r="V1072" s="1245"/>
      <c r="W1072" s="1245"/>
      <c r="X1072" s="1245"/>
      <c r="Y1072" s="1245"/>
      <c r="Z1072" s="1245"/>
      <c r="AA1072" s="1246"/>
      <c r="AB1072" s="1247"/>
      <c r="AC1072" s="1244"/>
      <c r="AD1072" s="1248">
        <f t="shared" si="742"/>
        <v>0</v>
      </c>
      <c r="AE1072" s="1248"/>
      <c r="AF1072" s="1248"/>
      <c r="AG1072" s="1248">
        <f t="shared" si="736"/>
        <v>0</v>
      </c>
      <c r="AH1072" s="1248"/>
      <c r="AI1072" s="1248"/>
      <c r="AJ1072" s="1248">
        <f t="shared" si="743"/>
        <v>0</v>
      </c>
      <c r="AK1072" s="1248"/>
      <c r="AL1072" s="1248"/>
      <c r="AM1072" s="1249">
        <f t="shared" si="730"/>
        <v>0</v>
      </c>
      <c r="AN1072" s="1249"/>
      <c r="AO1072" s="1249"/>
      <c r="AP1072" s="1249"/>
      <c r="AQ1072" s="1250">
        <f t="shared" si="744"/>
        <v>0</v>
      </c>
      <c r="AR1072" s="1250"/>
      <c r="AS1072" s="1250"/>
      <c r="AT1072" s="1250">
        <f t="shared" si="745"/>
        <v>0</v>
      </c>
      <c r="AV1072" s="74" t="str">
        <f t="shared" si="725"/>
        <v>HVAC</v>
      </c>
      <c r="AW1072" s="307"/>
      <c r="AX1072" s="99"/>
      <c r="AY1072" s="99"/>
      <c r="AZ1072" s="305"/>
      <c r="BA1072" s="28">
        <f t="shared" si="746"/>
        <v>0</v>
      </c>
      <c r="BB1072" s="28">
        <f t="shared" si="751"/>
        <v>0</v>
      </c>
      <c r="BC1072" s="28">
        <f t="shared" si="752"/>
        <v>0</v>
      </c>
      <c r="BD1072" s="28">
        <f t="shared" si="747"/>
        <v>0</v>
      </c>
      <c r="BE1072" s="28">
        <f>SUM(BA1072:BC1072)</f>
        <v>0</v>
      </c>
      <c r="BF1072" s="28">
        <f t="shared" si="748"/>
        <v>0</v>
      </c>
      <c r="BG1072" s="28">
        <f t="shared" si="749"/>
        <v>0</v>
      </c>
      <c r="BI1072" s="66">
        <f t="shared" si="754"/>
        <v>0</v>
      </c>
      <c r="BJ1072" s="66">
        <f t="shared" si="750"/>
        <v>0</v>
      </c>
      <c r="BK1072" s="66">
        <f t="shared" si="755"/>
        <v>0</v>
      </c>
    </row>
    <row r="1073" spans="1:63" ht="5.0999999999999996" hidden="1" customHeight="1">
      <c r="A1073" s="95"/>
      <c r="B1073" s="42"/>
      <c r="C1073" s="42"/>
      <c r="D1073" s="353"/>
      <c r="E1073" s="353"/>
      <c r="F1073" s="353"/>
      <c r="G1073" s="353"/>
      <c r="H1073" s="353"/>
      <c r="I1073" s="353"/>
      <c r="J1073" s="353"/>
      <c r="K1073" s="353"/>
      <c r="L1073" s="353"/>
      <c r="M1073" s="353"/>
      <c r="N1073" s="353"/>
      <c r="O1073" s="353"/>
      <c r="P1073" s="44"/>
      <c r="Q1073" s="44"/>
      <c r="R1073" s="44"/>
      <c r="S1073" s="44"/>
      <c r="T1073" s="44"/>
      <c r="U1073" s="45"/>
      <c r="V1073" s="45"/>
      <c r="W1073" s="45"/>
      <c r="X1073" s="45"/>
      <c r="Y1073" s="45"/>
      <c r="Z1073" s="45"/>
      <c r="AA1073" s="45"/>
      <c r="AB1073" s="45"/>
      <c r="AC1073" s="45"/>
      <c r="AD1073" s="46"/>
      <c r="AE1073" s="46"/>
      <c r="AF1073" s="46"/>
      <c r="AG1073" s="46"/>
      <c r="AH1073" s="46"/>
      <c r="AI1073" s="46"/>
      <c r="AJ1073" s="46"/>
      <c r="AK1073" s="46"/>
      <c r="AL1073" s="46"/>
      <c r="AM1073" s="47"/>
      <c r="AN1073" s="47"/>
      <c r="AO1073" s="47"/>
      <c r="AP1073" s="47"/>
      <c r="AQ1073" s="295"/>
      <c r="AR1073" s="295"/>
      <c r="AS1073" s="295"/>
      <c r="AT1073" s="295"/>
      <c r="AV1073" s="201" t="str">
        <f t="shared" si="725"/>
        <v>HVAC</v>
      </c>
      <c r="AW1073" s="322"/>
      <c r="AX1073" s="322"/>
      <c r="AY1073" s="322"/>
      <c r="AZ1073" s="201"/>
      <c r="BA1073" s="53">
        <f>BA1032</f>
        <v>0</v>
      </c>
      <c r="BB1073" s="53">
        <f>BB1032</f>
        <v>0</v>
      </c>
      <c r="BC1073" s="53">
        <f>BC1032</f>
        <v>0</v>
      </c>
      <c r="BD1073" s="53">
        <f>BD1032</f>
        <v>0</v>
      </c>
      <c r="BE1073" s="53">
        <f>BE1032</f>
        <v>0</v>
      </c>
      <c r="BF1073" s="53"/>
      <c r="BG1073" s="53"/>
      <c r="BI1073" s="53"/>
      <c r="BJ1073" s="53"/>
      <c r="BK1073" s="53"/>
    </row>
    <row r="1074" spans="1:63" ht="21.6" hidden="1" customHeight="1">
      <c r="A1074" s="95"/>
      <c r="B1074" s="1335"/>
      <c r="C1074" s="1335"/>
      <c r="D1074" s="354"/>
      <c r="E1074" s="354"/>
      <c r="F1074" s="354"/>
      <c r="G1074" s="354"/>
      <c r="H1074" s="354"/>
      <c r="I1074" s="354"/>
      <c r="J1074" s="354"/>
      <c r="K1074" s="354"/>
      <c r="L1074" s="354"/>
      <c r="M1074" s="354"/>
      <c r="N1074" s="354"/>
      <c r="O1074" s="354"/>
      <c r="P1074" s="19"/>
      <c r="Q1074" s="19"/>
      <c r="R1074" s="19"/>
      <c r="S1074" s="19"/>
      <c r="T1074" s="19"/>
      <c r="U1074" s="19"/>
      <c r="V1074" s="19"/>
      <c r="W1074" s="19"/>
      <c r="X1074" s="19"/>
      <c r="Y1074" s="19"/>
      <c r="Z1074" s="19"/>
      <c r="AA1074" s="19"/>
      <c r="AB1074" s="19"/>
      <c r="AC1074" s="202" t="str">
        <f>CONCATENATE(D1032," ","TOTAL")</f>
        <v>HVAC TOTAL</v>
      </c>
      <c r="AD1074" s="1260">
        <f>SUBTOTAL(9,AD1033:AD1073)</f>
        <v>0</v>
      </c>
      <c r="AE1074" s="1260"/>
      <c r="AF1074" s="1260"/>
      <c r="AG1074" s="1260">
        <f>SUBTOTAL(9,AG1033:AG1073)</f>
        <v>0</v>
      </c>
      <c r="AH1074" s="1260"/>
      <c r="AI1074" s="1260"/>
      <c r="AJ1074" s="1260">
        <f>SUBTOTAL(9,AJ1033:AJ1073)</f>
        <v>0</v>
      </c>
      <c r="AK1074" s="1260"/>
      <c r="AL1074" s="1260"/>
      <c r="AM1074" s="1260">
        <f>SUBTOTAL(9,AM1033:AM1073)</f>
        <v>0</v>
      </c>
      <c r="AN1074" s="1260"/>
      <c r="AO1074" s="1260"/>
      <c r="AP1074" s="1260"/>
      <c r="AQ1074" s="1254">
        <f>SUBTOTAL(9,AQ1033:AQ1073)</f>
        <v>0</v>
      </c>
      <c r="AR1074" s="1254"/>
      <c r="AS1074" s="1254"/>
      <c r="AT1074" s="1254" t="e">
        <f>SUM(AT1030:AT1065)</f>
        <v>#REF!</v>
      </c>
      <c r="AV1074" s="74" t="str">
        <f t="shared" si="725"/>
        <v>HVAC</v>
      </c>
      <c r="AW1074" s="308"/>
      <c r="AX1074" s="321"/>
      <c r="AY1074" s="321"/>
      <c r="AZ1074" s="118"/>
      <c r="BA1074" s="52">
        <f>BA1032</f>
        <v>0</v>
      </c>
      <c r="BB1074" s="52">
        <f>BB1032</f>
        <v>0</v>
      </c>
      <c r="BC1074" s="52">
        <f>BC1032</f>
        <v>0</v>
      </c>
      <c r="BD1074" s="52">
        <f>BD1032</f>
        <v>0</v>
      </c>
      <c r="BE1074" s="52">
        <f>BE1032</f>
        <v>0</v>
      </c>
      <c r="BF1074" s="52">
        <f>SUM(BF1032:BF1073)</f>
        <v>0</v>
      </c>
      <c r="BG1074" s="28">
        <f>SUM(BG1032:BG1073)</f>
        <v>0</v>
      </c>
      <c r="BI1074" s="52">
        <f>SUM(BI1033:BI1073)</f>
        <v>0</v>
      </c>
      <c r="BJ1074" s="52">
        <f>SUM(BJ1033:BJ1073)</f>
        <v>0</v>
      </c>
      <c r="BK1074" s="28">
        <f>SUM(BK1033:BK1073)</f>
        <v>0</v>
      </c>
    </row>
    <row r="1075" spans="1:63" ht="5.0999999999999996" hidden="1" customHeight="1">
      <c r="A1075" s="95"/>
      <c r="B1075" s="42"/>
      <c r="C1075" s="42"/>
      <c r="D1075" s="353"/>
      <c r="E1075" s="353"/>
      <c r="F1075" s="353"/>
      <c r="G1075" s="353"/>
      <c r="H1075" s="353"/>
      <c r="I1075" s="353"/>
      <c r="J1075" s="353"/>
      <c r="K1075" s="353"/>
      <c r="L1075" s="353"/>
      <c r="M1075" s="353"/>
      <c r="N1075" s="353"/>
      <c r="O1075" s="353"/>
      <c r="P1075" s="44"/>
      <c r="Q1075" s="44"/>
      <c r="R1075" s="44"/>
      <c r="S1075" s="44"/>
      <c r="T1075" s="44"/>
      <c r="U1075" s="45"/>
      <c r="V1075" s="45"/>
      <c r="W1075" s="45"/>
      <c r="X1075" s="45"/>
      <c r="Y1075" s="45"/>
      <c r="Z1075" s="45"/>
      <c r="AA1075" s="45"/>
      <c r="AB1075" s="45"/>
      <c r="AC1075" s="45"/>
      <c r="AD1075" s="46"/>
      <c r="AE1075" s="46"/>
      <c r="AF1075" s="46"/>
      <c r="AG1075" s="46"/>
      <c r="AH1075" s="46"/>
      <c r="AI1075" s="46"/>
      <c r="AJ1075" s="46"/>
      <c r="AK1075" s="46"/>
      <c r="AL1075" s="46"/>
      <c r="AM1075" s="47"/>
      <c r="AN1075" s="47"/>
      <c r="AO1075" s="47"/>
      <c r="AP1075" s="47"/>
      <c r="AQ1075" s="295"/>
      <c r="AR1075" s="295"/>
      <c r="AS1075" s="295"/>
      <c r="AT1075" s="295"/>
      <c r="AV1075" s="201" t="str">
        <f t="shared" si="725"/>
        <v>HVAC</v>
      </c>
      <c r="AW1075" s="322"/>
      <c r="AX1075" s="322"/>
      <c r="AY1075" s="322"/>
      <c r="AZ1075" s="201"/>
      <c r="BA1075" s="53">
        <f>BA1032</f>
        <v>0</v>
      </c>
      <c r="BB1075" s="53">
        <f>BB1032</f>
        <v>0</v>
      </c>
      <c r="BC1075" s="53">
        <f>BC1032</f>
        <v>0</v>
      </c>
      <c r="BD1075" s="53">
        <f>BD1032</f>
        <v>0</v>
      </c>
      <c r="BE1075" s="53">
        <f>BE1032</f>
        <v>0</v>
      </c>
      <c r="BF1075" s="53"/>
      <c r="BG1075" s="53"/>
      <c r="BI1075" s="53"/>
      <c r="BJ1075" s="53"/>
      <c r="BK1075" s="53"/>
    </row>
    <row r="1076" spans="1:63" ht="9.6999999999999993" hidden="1" customHeight="1">
      <c r="A1076" s="95"/>
      <c r="B1076" s="49"/>
      <c r="C1076" s="49"/>
      <c r="D1076" s="355"/>
      <c r="E1076" s="355"/>
      <c r="F1076" s="355"/>
      <c r="G1076" s="355"/>
      <c r="H1076" s="355"/>
      <c r="I1076" s="355"/>
      <c r="J1076" s="355"/>
      <c r="K1076" s="355"/>
      <c r="L1076" s="355"/>
      <c r="M1076" s="355"/>
      <c r="N1076" s="355"/>
      <c r="O1076" s="355"/>
      <c r="P1076" s="50"/>
      <c r="Q1076" s="50"/>
      <c r="R1076" s="50"/>
      <c r="S1076" s="50"/>
      <c r="T1076" s="50"/>
      <c r="U1076" s="50"/>
      <c r="V1076" s="50"/>
      <c r="W1076" s="50"/>
      <c r="X1076" s="50"/>
      <c r="Y1076" s="50"/>
      <c r="Z1076" s="50"/>
      <c r="AA1076" s="50"/>
      <c r="AB1076" s="50"/>
      <c r="AC1076" s="51"/>
      <c r="AD1076" s="296"/>
      <c r="AE1076" s="296"/>
      <c r="AF1076" s="296"/>
      <c r="AG1076" s="296"/>
      <c r="AH1076" s="296"/>
      <c r="AI1076" s="296"/>
      <c r="AJ1076" s="296"/>
      <c r="AK1076" s="296"/>
      <c r="AL1076" s="296"/>
      <c r="AM1076" s="296"/>
      <c r="AN1076" s="296"/>
      <c r="AO1076" s="296"/>
      <c r="AP1076" s="296"/>
      <c r="AQ1076" s="297"/>
      <c r="AR1076" s="297"/>
      <c r="AS1076" s="297"/>
      <c r="AT1076" s="297"/>
      <c r="AV1076" s="203" t="str">
        <f t="shared" si="725"/>
        <v>HVAC</v>
      </c>
      <c r="AW1076" s="325"/>
      <c r="AX1076" s="344"/>
      <c r="AY1076" s="344"/>
      <c r="AZ1076" s="203"/>
      <c r="BA1076" s="65">
        <f>BA1074</f>
        <v>0</v>
      </c>
      <c r="BB1076" s="65">
        <f t="shared" ref="BB1076:BG1076" si="756">BB1074</f>
        <v>0</v>
      </c>
      <c r="BC1076" s="65">
        <f>BC1074</f>
        <v>0</v>
      </c>
      <c r="BD1076" s="65">
        <f t="shared" si="756"/>
        <v>0</v>
      </c>
      <c r="BE1076" s="65">
        <f t="shared" si="756"/>
        <v>0</v>
      </c>
      <c r="BF1076" s="65">
        <f t="shared" si="756"/>
        <v>0</v>
      </c>
      <c r="BG1076" s="65">
        <f t="shared" si="756"/>
        <v>0</v>
      </c>
      <c r="BI1076" s="65"/>
      <c r="BJ1076" s="65"/>
      <c r="BK1076" s="65"/>
    </row>
    <row r="1077" spans="1:63" ht="21.1" customHeight="1">
      <c r="A1077" s="94" t="s">
        <v>665</v>
      </c>
      <c r="B1077" s="1261"/>
      <c r="C1077" s="1262"/>
      <c r="D1077" s="1301" t="str">
        <f>T(AJ81)</f>
        <v>ELECTRICAL</v>
      </c>
      <c r="E1077" s="1302"/>
      <c r="F1077" s="1302"/>
      <c r="G1077" s="1302"/>
      <c r="H1077" s="1302"/>
      <c r="I1077" s="1302"/>
      <c r="J1077" s="1302"/>
      <c r="K1077" s="1302"/>
      <c r="L1077" s="1302"/>
      <c r="M1077" s="1302"/>
      <c r="N1077" s="1302"/>
      <c r="O1077" s="1303"/>
      <c r="P1077" s="1263"/>
      <c r="Q1077" s="1263"/>
      <c r="R1077" s="1263"/>
      <c r="S1077" s="1264"/>
      <c r="T1077" s="1265"/>
      <c r="U1077" s="1266"/>
      <c r="V1077" s="1266"/>
      <c r="W1077" s="1266"/>
      <c r="X1077" s="1266"/>
      <c r="Y1077" s="1266"/>
      <c r="Z1077" s="1266"/>
      <c r="AA1077" s="1266"/>
      <c r="AB1077" s="1266"/>
      <c r="AC1077" s="1266"/>
      <c r="AD1077" s="1260">
        <f>AD1119</f>
        <v>0</v>
      </c>
      <c r="AE1077" s="1260"/>
      <c r="AF1077" s="1260"/>
      <c r="AG1077" s="1260">
        <f>AG1119</f>
        <v>0</v>
      </c>
      <c r="AH1077" s="1260"/>
      <c r="AI1077" s="1260"/>
      <c r="AJ1077" s="1260">
        <f>AJ1119</f>
        <v>0</v>
      </c>
      <c r="AK1077" s="1260"/>
      <c r="AL1077" s="1260"/>
      <c r="AM1077" s="1260">
        <f>AM1119</f>
        <v>0</v>
      </c>
      <c r="AN1077" s="1260"/>
      <c r="AO1077" s="1260"/>
      <c r="AP1077" s="1260"/>
      <c r="AQ1077" s="1254">
        <f>AQ1119</f>
        <v>0</v>
      </c>
      <c r="AR1077" s="1254"/>
      <c r="AS1077" s="1254"/>
      <c r="AT1077" s="1254" t="e">
        <f>SUM(#REF!)</f>
        <v>#REF!</v>
      </c>
      <c r="AV1077" s="74" t="str">
        <f t="shared" ref="AV1077:AV1121" si="757">$D$1077</f>
        <v>ELECTRICAL</v>
      </c>
      <c r="AW1077" s="326"/>
      <c r="AX1077" s="326"/>
      <c r="AY1077" s="326"/>
      <c r="AZ1077" s="327"/>
      <c r="BA1077" s="28">
        <f>SUM(BA1078:BA1117)</f>
        <v>0</v>
      </c>
      <c r="BB1077" s="28">
        <f>SUM(BB1078:BB1117)</f>
        <v>0</v>
      </c>
      <c r="BC1077" s="28">
        <f>SUM(BC1078:BC1117)</f>
        <v>0</v>
      </c>
      <c r="BD1077" s="28">
        <f>SUM(BD1078:BD1117)</f>
        <v>0</v>
      </c>
      <c r="BE1077" s="28">
        <f>SUM(BE1078:BE1117)</f>
        <v>0</v>
      </c>
      <c r="BF1077" s="28">
        <f t="shared" ref="BF1077:BF1097" si="758">AQ1077</f>
        <v>0</v>
      </c>
      <c r="BG1077" s="28">
        <f t="shared" ref="BG1077:BG1097" si="759">AM1077</f>
        <v>0</v>
      </c>
      <c r="BI1077" s="66">
        <f>AD1077</f>
        <v>0</v>
      </c>
      <c r="BJ1077" s="66">
        <f>AM1077</f>
        <v>0</v>
      </c>
      <c r="BK1077" s="66">
        <f>BJ1077+BI1077</f>
        <v>0</v>
      </c>
    </row>
    <row r="1078" spans="1:63" hidden="1">
      <c r="A1078" s="95"/>
      <c r="B1078" s="1239"/>
      <c r="C1078" s="1240"/>
      <c r="D1078" s="1256" t="s">
        <v>120</v>
      </c>
      <c r="E1078" s="1256"/>
      <c r="F1078" s="1256"/>
      <c r="G1078" s="1256"/>
      <c r="H1078" s="1256"/>
      <c r="I1078" s="1256"/>
      <c r="J1078" s="1256"/>
      <c r="K1078" s="1256"/>
      <c r="L1078" s="1256"/>
      <c r="M1078" s="1256"/>
      <c r="N1078" s="1256"/>
      <c r="O1078" s="1256"/>
      <c r="P1078" s="1242"/>
      <c r="Q1078" s="1242"/>
      <c r="R1078" s="1243"/>
      <c r="S1078" s="1242" t="s">
        <v>1</v>
      </c>
      <c r="T1078" s="1242" t="s">
        <v>1</v>
      </c>
      <c r="U1078" s="1244"/>
      <c r="V1078" s="1245"/>
      <c r="W1078" s="1245"/>
      <c r="X1078" s="1245"/>
      <c r="Y1078" s="1245"/>
      <c r="Z1078" s="1245"/>
      <c r="AA1078" s="1246"/>
      <c r="AB1078" s="1247"/>
      <c r="AC1078" s="1244"/>
      <c r="AD1078" s="1248">
        <f t="shared" ref="AD1078:AD1097" si="760">((P1078*U1078)-AM1078)</f>
        <v>0</v>
      </c>
      <c r="AE1078" s="1248"/>
      <c r="AF1078" s="1248"/>
      <c r="AG1078" s="1248">
        <f>P1078*X1078*(1+$Y$85)</f>
        <v>0</v>
      </c>
      <c r="AH1078" s="1248"/>
      <c r="AI1078" s="1248"/>
      <c r="AJ1078" s="1248">
        <f t="shared" ref="AJ1078:AJ1097" si="761">P1078*AA1078</f>
        <v>0</v>
      </c>
      <c r="AK1078" s="1248"/>
      <c r="AL1078" s="1248"/>
      <c r="AM1078" s="1249">
        <f t="shared" ref="AM1078:AM1117" si="762">IF($B1078="x",$P1078*$U1078,0)</f>
        <v>0</v>
      </c>
      <c r="AN1078" s="1249"/>
      <c r="AO1078" s="1249"/>
      <c r="AP1078" s="1249"/>
      <c r="AQ1078" s="1250">
        <f t="shared" ref="AQ1078:AQ1097" si="763">SUM(AD1078:AL1078)</f>
        <v>0</v>
      </c>
      <c r="AR1078" s="1250"/>
      <c r="AS1078" s="1250"/>
      <c r="AT1078" s="1250">
        <f t="shared" ref="AT1078:AT1097" si="764">SUM(AD1078:AL1078)</f>
        <v>0</v>
      </c>
      <c r="AV1078" s="74" t="str">
        <f t="shared" si="757"/>
        <v>ELECTRICAL</v>
      </c>
      <c r="AW1078" s="307"/>
      <c r="AX1078" s="99"/>
      <c r="AY1078" s="99"/>
      <c r="AZ1078" s="305"/>
      <c r="BA1078" s="28">
        <f t="shared" ref="BA1078:BA1097" si="765">AD1078</f>
        <v>0</v>
      </c>
      <c r="BB1078" s="28">
        <f>AG1078</f>
        <v>0</v>
      </c>
      <c r="BC1078" s="28">
        <f>AJ1078</f>
        <v>0</v>
      </c>
      <c r="BD1078" s="28">
        <f t="shared" ref="BD1078:BD1097" si="766">IF(B1078="x",1,0)</f>
        <v>0</v>
      </c>
      <c r="BE1078" s="28">
        <f>SUM(BA1078:BC1078)</f>
        <v>0</v>
      </c>
      <c r="BF1078" s="28">
        <f t="shared" si="758"/>
        <v>0</v>
      </c>
      <c r="BG1078" s="28">
        <f t="shared" si="759"/>
        <v>0</v>
      </c>
      <c r="BI1078" s="66">
        <f>AD1078</f>
        <v>0</v>
      </c>
      <c r="BJ1078" s="66">
        <f t="shared" ref="BJ1078:BJ1097" si="767">AM1078</f>
        <v>0</v>
      </c>
      <c r="BK1078" s="66">
        <f>BJ1078+BI1078</f>
        <v>0</v>
      </c>
    </row>
    <row r="1079" spans="1:63" hidden="1">
      <c r="A1079" s="95"/>
      <c r="B1079" s="1251"/>
      <c r="C1079" s="1251"/>
      <c r="D1079" s="1255" t="s">
        <v>169</v>
      </c>
      <c r="E1079" s="1255"/>
      <c r="F1079" s="1255"/>
      <c r="G1079" s="1255"/>
      <c r="H1079" s="1255"/>
      <c r="I1079" s="1255"/>
      <c r="J1079" s="1255"/>
      <c r="K1079" s="1255"/>
      <c r="L1079" s="1255"/>
      <c r="M1079" s="1255"/>
      <c r="N1079" s="1255"/>
      <c r="O1079" s="1255"/>
      <c r="P1079" s="1242"/>
      <c r="Q1079" s="1242"/>
      <c r="R1079" s="1243"/>
      <c r="S1079" s="1242"/>
      <c r="T1079" s="1242"/>
      <c r="U1079" s="1244"/>
      <c r="V1079" s="1245"/>
      <c r="W1079" s="1245"/>
      <c r="X1079" s="1245"/>
      <c r="Y1079" s="1245"/>
      <c r="Z1079" s="1245"/>
      <c r="AA1079" s="1246"/>
      <c r="AB1079" s="1247"/>
      <c r="AC1079" s="1244"/>
      <c r="AD1079" s="1248">
        <f t="shared" si="760"/>
        <v>0</v>
      </c>
      <c r="AE1079" s="1248"/>
      <c r="AF1079" s="1248"/>
      <c r="AG1079" s="1248">
        <f t="shared" ref="AG1079:AG1117" si="768">P1079*X1079*(1+$Y$85)</f>
        <v>0</v>
      </c>
      <c r="AH1079" s="1248"/>
      <c r="AI1079" s="1248"/>
      <c r="AJ1079" s="1248">
        <f t="shared" si="761"/>
        <v>0</v>
      </c>
      <c r="AK1079" s="1248"/>
      <c r="AL1079" s="1248"/>
      <c r="AM1079" s="1249">
        <f t="shared" si="762"/>
        <v>0</v>
      </c>
      <c r="AN1079" s="1249"/>
      <c r="AO1079" s="1249"/>
      <c r="AP1079" s="1249"/>
      <c r="AQ1079" s="1250">
        <f t="shared" si="763"/>
        <v>0</v>
      </c>
      <c r="AR1079" s="1250"/>
      <c r="AS1079" s="1250"/>
      <c r="AT1079" s="1250">
        <f t="shared" si="764"/>
        <v>0</v>
      </c>
      <c r="AV1079" s="74" t="str">
        <f t="shared" si="757"/>
        <v>ELECTRICAL</v>
      </c>
      <c r="AW1079" s="307"/>
      <c r="AX1079" s="99"/>
      <c r="AY1079" s="99"/>
      <c r="AZ1079" s="305"/>
      <c r="BA1079" s="28">
        <f t="shared" si="765"/>
        <v>0</v>
      </c>
      <c r="BB1079" s="28">
        <f t="shared" ref="BB1079:BB1097" si="769">AG1079</f>
        <v>0</v>
      </c>
      <c r="BC1079" s="28">
        <f t="shared" ref="BC1079:BC1097" si="770">AJ1079</f>
        <v>0</v>
      </c>
      <c r="BD1079" s="28">
        <f t="shared" si="766"/>
        <v>0</v>
      </c>
      <c r="BE1079" s="28">
        <f t="shared" ref="BE1079:BE1095" si="771">SUM(BA1079:BC1079)</f>
        <v>0</v>
      </c>
      <c r="BF1079" s="28">
        <f t="shared" si="758"/>
        <v>0</v>
      </c>
      <c r="BG1079" s="28">
        <f t="shared" si="759"/>
        <v>0</v>
      </c>
      <c r="BI1079" s="66">
        <f t="shared" ref="BI1079:BI1097" si="772">AD1079</f>
        <v>0</v>
      </c>
      <c r="BJ1079" s="66">
        <f t="shared" si="767"/>
        <v>0</v>
      </c>
      <c r="BK1079" s="66">
        <f t="shared" ref="BK1079:BK1097" si="773">BJ1079+BI1079</f>
        <v>0</v>
      </c>
    </row>
    <row r="1080" spans="1:63" hidden="1">
      <c r="A1080" s="95"/>
      <c r="B1080" s="1251"/>
      <c r="C1080" s="1251"/>
      <c r="D1080" s="1252" t="s">
        <v>141</v>
      </c>
      <c r="E1080" s="1252"/>
      <c r="F1080" s="1252"/>
      <c r="G1080" s="1252"/>
      <c r="H1080" s="1252"/>
      <c r="I1080" s="1252"/>
      <c r="J1080" s="1252"/>
      <c r="K1080" s="1252"/>
      <c r="L1080" s="1252"/>
      <c r="M1080" s="1252"/>
      <c r="N1080" s="1252"/>
      <c r="O1080" s="1252"/>
      <c r="P1080" s="1242"/>
      <c r="Q1080" s="1242"/>
      <c r="R1080" s="1243"/>
      <c r="S1080" s="1242" t="s">
        <v>13</v>
      </c>
      <c r="T1080" s="1242" t="s">
        <v>13</v>
      </c>
      <c r="U1080" s="1244"/>
      <c r="V1080" s="1245"/>
      <c r="W1080" s="1245"/>
      <c r="X1080" s="1245"/>
      <c r="Y1080" s="1245"/>
      <c r="Z1080" s="1245"/>
      <c r="AA1080" s="1246">
        <v>60</v>
      </c>
      <c r="AB1080" s="1247"/>
      <c r="AC1080" s="1244"/>
      <c r="AD1080" s="1248">
        <f t="shared" si="760"/>
        <v>0</v>
      </c>
      <c r="AE1080" s="1248"/>
      <c r="AF1080" s="1248"/>
      <c r="AG1080" s="1248">
        <f t="shared" si="768"/>
        <v>0</v>
      </c>
      <c r="AH1080" s="1248"/>
      <c r="AI1080" s="1248"/>
      <c r="AJ1080" s="1248">
        <f t="shared" si="761"/>
        <v>0</v>
      </c>
      <c r="AK1080" s="1248"/>
      <c r="AL1080" s="1248"/>
      <c r="AM1080" s="1249">
        <f t="shared" si="762"/>
        <v>0</v>
      </c>
      <c r="AN1080" s="1249"/>
      <c r="AO1080" s="1249"/>
      <c r="AP1080" s="1249"/>
      <c r="AQ1080" s="1250">
        <f t="shared" si="763"/>
        <v>0</v>
      </c>
      <c r="AR1080" s="1250"/>
      <c r="AS1080" s="1250"/>
      <c r="AT1080" s="1250">
        <f t="shared" si="764"/>
        <v>0</v>
      </c>
      <c r="AV1080" s="74" t="str">
        <f t="shared" si="757"/>
        <v>ELECTRICAL</v>
      </c>
      <c r="AW1080" s="307"/>
      <c r="AX1080" s="99"/>
      <c r="AY1080" s="99"/>
      <c r="AZ1080" s="305"/>
      <c r="BA1080" s="28">
        <f t="shared" si="765"/>
        <v>0</v>
      </c>
      <c r="BB1080" s="28">
        <f t="shared" si="769"/>
        <v>0</v>
      </c>
      <c r="BC1080" s="28">
        <f t="shared" si="770"/>
        <v>0</v>
      </c>
      <c r="BD1080" s="28">
        <f t="shared" si="766"/>
        <v>0</v>
      </c>
      <c r="BE1080" s="28">
        <f t="shared" si="771"/>
        <v>0</v>
      </c>
      <c r="BF1080" s="28">
        <f t="shared" si="758"/>
        <v>0</v>
      </c>
      <c r="BG1080" s="28">
        <f t="shared" si="759"/>
        <v>0</v>
      </c>
      <c r="BI1080" s="66">
        <f t="shared" si="772"/>
        <v>0</v>
      </c>
      <c r="BJ1080" s="66">
        <f t="shared" si="767"/>
        <v>0</v>
      </c>
      <c r="BK1080" s="66">
        <f t="shared" si="773"/>
        <v>0</v>
      </c>
    </row>
    <row r="1081" spans="1:63" hidden="1">
      <c r="A1081" s="95"/>
      <c r="B1081" s="1239"/>
      <c r="C1081" s="1240"/>
      <c r="D1081" s="1252" t="s">
        <v>282</v>
      </c>
      <c r="E1081" s="1252"/>
      <c r="F1081" s="1252"/>
      <c r="G1081" s="1252"/>
      <c r="H1081" s="1252"/>
      <c r="I1081" s="1252"/>
      <c r="J1081" s="1252"/>
      <c r="K1081" s="1252"/>
      <c r="L1081" s="1252"/>
      <c r="M1081" s="1252"/>
      <c r="N1081" s="1252"/>
      <c r="O1081" s="1252"/>
      <c r="P1081" s="1242"/>
      <c r="Q1081" s="1242"/>
      <c r="R1081" s="1243"/>
      <c r="S1081" s="1242" t="s">
        <v>13</v>
      </c>
      <c r="T1081" s="1242" t="s">
        <v>13</v>
      </c>
      <c r="U1081" s="1244"/>
      <c r="V1081" s="1245"/>
      <c r="W1081" s="1245"/>
      <c r="X1081" s="1245"/>
      <c r="Y1081" s="1245"/>
      <c r="Z1081" s="1245"/>
      <c r="AA1081" s="1246">
        <v>60</v>
      </c>
      <c r="AB1081" s="1247"/>
      <c r="AC1081" s="1244"/>
      <c r="AD1081" s="1248">
        <f t="shared" si="760"/>
        <v>0</v>
      </c>
      <c r="AE1081" s="1248"/>
      <c r="AF1081" s="1248"/>
      <c r="AG1081" s="1248">
        <f t="shared" si="768"/>
        <v>0</v>
      </c>
      <c r="AH1081" s="1248"/>
      <c r="AI1081" s="1248"/>
      <c r="AJ1081" s="1248">
        <f t="shared" si="761"/>
        <v>0</v>
      </c>
      <c r="AK1081" s="1248"/>
      <c r="AL1081" s="1248"/>
      <c r="AM1081" s="1249">
        <f t="shared" si="762"/>
        <v>0</v>
      </c>
      <c r="AN1081" s="1249"/>
      <c r="AO1081" s="1249"/>
      <c r="AP1081" s="1249"/>
      <c r="AQ1081" s="1250">
        <f t="shared" si="763"/>
        <v>0</v>
      </c>
      <c r="AR1081" s="1250"/>
      <c r="AS1081" s="1250"/>
      <c r="AT1081" s="1250">
        <f t="shared" si="764"/>
        <v>0</v>
      </c>
      <c r="AV1081" s="74" t="str">
        <f t="shared" si="757"/>
        <v>ELECTRICAL</v>
      </c>
      <c r="AW1081" s="307"/>
      <c r="AX1081" s="99"/>
      <c r="AY1081" s="99"/>
      <c r="AZ1081" s="305"/>
      <c r="BA1081" s="28">
        <f t="shared" si="765"/>
        <v>0</v>
      </c>
      <c r="BB1081" s="28">
        <f t="shared" si="769"/>
        <v>0</v>
      </c>
      <c r="BC1081" s="28">
        <f t="shared" si="770"/>
        <v>0</v>
      </c>
      <c r="BD1081" s="28">
        <f t="shared" si="766"/>
        <v>0</v>
      </c>
      <c r="BE1081" s="28">
        <f t="shared" si="771"/>
        <v>0</v>
      </c>
      <c r="BF1081" s="28">
        <f t="shared" si="758"/>
        <v>0</v>
      </c>
      <c r="BG1081" s="28">
        <f t="shared" si="759"/>
        <v>0</v>
      </c>
      <c r="BI1081" s="66">
        <f t="shared" si="772"/>
        <v>0</v>
      </c>
      <c r="BJ1081" s="66">
        <f t="shared" si="767"/>
        <v>0</v>
      </c>
      <c r="BK1081" s="66">
        <f t="shared" si="773"/>
        <v>0</v>
      </c>
    </row>
    <row r="1082" spans="1:63" hidden="1">
      <c r="A1082" s="95"/>
      <c r="B1082" s="1239"/>
      <c r="C1082" s="1240"/>
      <c r="D1082" s="1252" t="s">
        <v>142</v>
      </c>
      <c r="E1082" s="1252"/>
      <c r="F1082" s="1252"/>
      <c r="G1082" s="1252"/>
      <c r="H1082" s="1252"/>
      <c r="I1082" s="1252"/>
      <c r="J1082" s="1252"/>
      <c r="K1082" s="1252"/>
      <c r="L1082" s="1252"/>
      <c r="M1082" s="1252"/>
      <c r="N1082" s="1252"/>
      <c r="O1082" s="1252"/>
      <c r="P1082" s="1242"/>
      <c r="Q1082" s="1242"/>
      <c r="R1082" s="1243"/>
      <c r="S1082" s="1242" t="s">
        <v>13</v>
      </c>
      <c r="T1082" s="1242" t="s">
        <v>13</v>
      </c>
      <c r="U1082" s="1244"/>
      <c r="V1082" s="1245"/>
      <c r="W1082" s="1245"/>
      <c r="X1082" s="1245"/>
      <c r="Y1082" s="1245"/>
      <c r="Z1082" s="1245"/>
      <c r="AA1082" s="1246">
        <v>60</v>
      </c>
      <c r="AB1082" s="1247"/>
      <c r="AC1082" s="1244"/>
      <c r="AD1082" s="1248">
        <f t="shared" si="760"/>
        <v>0</v>
      </c>
      <c r="AE1082" s="1248"/>
      <c r="AF1082" s="1248"/>
      <c r="AG1082" s="1248">
        <f t="shared" si="768"/>
        <v>0</v>
      </c>
      <c r="AH1082" s="1248"/>
      <c r="AI1082" s="1248"/>
      <c r="AJ1082" s="1248">
        <f t="shared" si="761"/>
        <v>0</v>
      </c>
      <c r="AK1082" s="1248"/>
      <c r="AL1082" s="1248"/>
      <c r="AM1082" s="1249">
        <f t="shared" si="762"/>
        <v>0</v>
      </c>
      <c r="AN1082" s="1249"/>
      <c r="AO1082" s="1249"/>
      <c r="AP1082" s="1249"/>
      <c r="AQ1082" s="1250">
        <f t="shared" si="763"/>
        <v>0</v>
      </c>
      <c r="AR1082" s="1250"/>
      <c r="AS1082" s="1250"/>
      <c r="AT1082" s="1250">
        <f t="shared" si="764"/>
        <v>0</v>
      </c>
      <c r="AV1082" s="74" t="str">
        <f t="shared" si="757"/>
        <v>ELECTRICAL</v>
      </c>
      <c r="AW1082" s="307"/>
      <c r="AX1082" s="99"/>
      <c r="AY1082" s="99"/>
      <c r="AZ1082" s="305"/>
      <c r="BA1082" s="28">
        <f t="shared" si="765"/>
        <v>0</v>
      </c>
      <c r="BB1082" s="28">
        <f t="shared" si="769"/>
        <v>0</v>
      </c>
      <c r="BC1082" s="28">
        <f t="shared" si="770"/>
        <v>0</v>
      </c>
      <c r="BD1082" s="28">
        <f t="shared" si="766"/>
        <v>0</v>
      </c>
      <c r="BE1082" s="28">
        <f t="shared" si="771"/>
        <v>0</v>
      </c>
      <c r="BF1082" s="28">
        <f t="shared" si="758"/>
        <v>0</v>
      </c>
      <c r="BG1082" s="28">
        <f t="shared" si="759"/>
        <v>0</v>
      </c>
      <c r="BI1082" s="66">
        <f t="shared" si="772"/>
        <v>0</v>
      </c>
      <c r="BJ1082" s="66">
        <f t="shared" si="767"/>
        <v>0</v>
      </c>
      <c r="BK1082" s="66">
        <f t="shared" si="773"/>
        <v>0</v>
      </c>
    </row>
    <row r="1083" spans="1:63" hidden="1">
      <c r="A1083" s="95"/>
      <c r="B1083" s="1239"/>
      <c r="C1083" s="1240"/>
      <c r="D1083" s="1252" t="s">
        <v>547</v>
      </c>
      <c r="E1083" s="1252"/>
      <c r="F1083" s="1252"/>
      <c r="G1083" s="1252"/>
      <c r="H1083" s="1252"/>
      <c r="I1083" s="1252"/>
      <c r="J1083" s="1252"/>
      <c r="K1083" s="1252"/>
      <c r="L1083" s="1252"/>
      <c r="M1083" s="1252"/>
      <c r="N1083" s="1252"/>
      <c r="O1083" s="1252"/>
      <c r="P1083" s="1242"/>
      <c r="Q1083" s="1242"/>
      <c r="R1083" s="1243"/>
      <c r="S1083" s="1242" t="s">
        <v>0</v>
      </c>
      <c r="T1083" s="1242" t="s">
        <v>0</v>
      </c>
      <c r="U1083" s="1244"/>
      <c r="V1083" s="1245"/>
      <c r="W1083" s="1245"/>
      <c r="X1083" s="1245"/>
      <c r="Y1083" s="1245"/>
      <c r="Z1083" s="1245"/>
      <c r="AA1083" s="1246">
        <v>975</v>
      </c>
      <c r="AB1083" s="1247"/>
      <c r="AC1083" s="1244"/>
      <c r="AD1083" s="1248">
        <f t="shared" si="760"/>
        <v>0</v>
      </c>
      <c r="AE1083" s="1248"/>
      <c r="AF1083" s="1248"/>
      <c r="AG1083" s="1248">
        <f t="shared" si="768"/>
        <v>0</v>
      </c>
      <c r="AH1083" s="1248"/>
      <c r="AI1083" s="1248"/>
      <c r="AJ1083" s="1248">
        <f t="shared" si="761"/>
        <v>0</v>
      </c>
      <c r="AK1083" s="1248"/>
      <c r="AL1083" s="1248"/>
      <c r="AM1083" s="1249">
        <f t="shared" si="762"/>
        <v>0</v>
      </c>
      <c r="AN1083" s="1249"/>
      <c r="AO1083" s="1249"/>
      <c r="AP1083" s="1249"/>
      <c r="AQ1083" s="1250">
        <f t="shared" si="763"/>
        <v>0</v>
      </c>
      <c r="AR1083" s="1250"/>
      <c r="AS1083" s="1250"/>
      <c r="AT1083" s="1250">
        <f t="shared" si="764"/>
        <v>0</v>
      </c>
      <c r="AV1083" s="74" t="str">
        <f t="shared" si="757"/>
        <v>ELECTRICAL</v>
      </c>
      <c r="AW1083" s="307"/>
      <c r="AX1083" s="99"/>
      <c r="AY1083" s="99"/>
      <c r="AZ1083" s="305"/>
      <c r="BA1083" s="28">
        <f t="shared" si="765"/>
        <v>0</v>
      </c>
      <c r="BB1083" s="28">
        <f t="shared" si="769"/>
        <v>0</v>
      </c>
      <c r="BC1083" s="28">
        <f t="shared" si="770"/>
        <v>0</v>
      </c>
      <c r="BD1083" s="28">
        <f t="shared" si="766"/>
        <v>0</v>
      </c>
      <c r="BE1083" s="28">
        <f t="shared" si="771"/>
        <v>0</v>
      </c>
      <c r="BF1083" s="28">
        <f t="shared" si="758"/>
        <v>0</v>
      </c>
      <c r="BG1083" s="28">
        <f t="shared" si="759"/>
        <v>0</v>
      </c>
      <c r="BI1083" s="66">
        <f t="shared" si="772"/>
        <v>0</v>
      </c>
      <c r="BJ1083" s="66">
        <f t="shared" si="767"/>
        <v>0</v>
      </c>
      <c r="BK1083" s="66">
        <f t="shared" si="773"/>
        <v>0</v>
      </c>
    </row>
    <row r="1084" spans="1:63" hidden="1">
      <c r="A1084" s="95"/>
      <c r="B1084" s="1239"/>
      <c r="C1084" s="1240"/>
      <c r="D1084" s="1252" t="s">
        <v>546</v>
      </c>
      <c r="E1084" s="1252"/>
      <c r="F1084" s="1252"/>
      <c r="G1084" s="1252"/>
      <c r="H1084" s="1252"/>
      <c r="I1084" s="1252"/>
      <c r="J1084" s="1252"/>
      <c r="K1084" s="1252"/>
      <c r="L1084" s="1252"/>
      <c r="M1084" s="1252"/>
      <c r="N1084" s="1252"/>
      <c r="O1084" s="1252"/>
      <c r="P1084" s="1242"/>
      <c r="Q1084" s="1242"/>
      <c r="R1084" s="1243"/>
      <c r="S1084" s="1242" t="s">
        <v>0</v>
      </c>
      <c r="T1084" s="1242" t="s">
        <v>0</v>
      </c>
      <c r="U1084" s="1244"/>
      <c r="V1084" s="1245"/>
      <c r="W1084" s="1245"/>
      <c r="X1084" s="1245"/>
      <c r="Y1084" s="1245"/>
      <c r="Z1084" s="1245"/>
      <c r="AA1084" s="1244">
        <v>1250</v>
      </c>
      <c r="AB1084" s="1245"/>
      <c r="AC1084" s="1245"/>
      <c r="AD1084" s="1248">
        <f t="shared" si="760"/>
        <v>0</v>
      </c>
      <c r="AE1084" s="1248"/>
      <c r="AF1084" s="1248"/>
      <c r="AG1084" s="1248">
        <f t="shared" si="768"/>
        <v>0</v>
      </c>
      <c r="AH1084" s="1248"/>
      <c r="AI1084" s="1248"/>
      <c r="AJ1084" s="1248">
        <f t="shared" si="761"/>
        <v>0</v>
      </c>
      <c r="AK1084" s="1248"/>
      <c r="AL1084" s="1248"/>
      <c r="AM1084" s="1249">
        <f t="shared" si="762"/>
        <v>0</v>
      </c>
      <c r="AN1084" s="1249"/>
      <c r="AO1084" s="1249"/>
      <c r="AP1084" s="1249"/>
      <c r="AQ1084" s="1250">
        <f t="shared" si="763"/>
        <v>0</v>
      </c>
      <c r="AR1084" s="1250"/>
      <c r="AS1084" s="1250"/>
      <c r="AT1084" s="1250">
        <f t="shared" si="764"/>
        <v>0</v>
      </c>
      <c r="AV1084" s="74" t="str">
        <f t="shared" si="757"/>
        <v>ELECTRICAL</v>
      </c>
      <c r="AW1084" s="307"/>
      <c r="AX1084" s="99"/>
      <c r="AY1084" s="99"/>
      <c r="AZ1084" s="305"/>
      <c r="BA1084" s="28">
        <f t="shared" si="765"/>
        <v>0</v>
      </c>
      <c r="BB1084" s="28">
        <f t="shared" si="769"/>
        <v>0</v>
      </c>
      <c r="BC1084" s="28">
        <f t="shared" si="770"/>
        <v>0</v>
      </c>
      <c r="BD1084" s="28">
        <f t="shared" si="766"/>
        <v>0</v>
      </c>
      <c r="BE1084" s="28">
        <f t="shared" si="771"/>
        <v>0</v>
      </c>
      <c r="BF1084" s="28">
        <f t="shared" si="758"/>
        <v>0</v>
      </c>
      <c r="BG1084" s="28">
        <f t="shared" si="759"/>
        <v>0</v>
      </c>
      <c r="BI1084" s="66">
        <f t="shared" si="772"/>
        <v>0</v>
      </c>
      <c r="BJ1084" s="66">
        <f t="shared" si="767"/>
        <v>0</v>
      </c>
      <c r="BK1084" s="66">
        <f t="shared" si="773"/>
        <v>0</v>
      </c>
    </row>
    <row r="1085" spans="1:63" hidden="1">
      <c r="A1085" s="95"/>
      <c r="B1085" s="1251"/>
      <c r="C1085" s="1251"/>
      <c r="D1085" s="1252" t="s">
        <v>548</v>
      </c>
      <c r="E1085" s="1252"/>
      <c r="F1085" s="1252"/>
      <c r="G1085" s="1252"/>
      <c r="H1085" s="1252"/>
      <c r="I1085" s="1252"/>
      <c r="J1085" s="1252"/>
      <c r="K1085" s="1252"/>
      <c r="L1085" s="1252"/>
      <c r="M1085" s="1252"/>
      <c r="N1085" s="1252"/>
      <c r="O1085" s="1252"/>
      <c r="P1085" s="1242"/>
      <c r="Q1085" s="1242"/>
      <c r="R1085" s="1243"/>
      <c r="S1085" s="1242" t="s">
        <v>0</v>
      </c>
      <c r="T1085" s="1242" t="s">
        <v>0</v>
      </c>
      <c r="U1085" s="1244"/>
      <c r="V1085" s="1245"/>
      <c r="W1085" s="1245"/>
      <c r="X1085" s="1245"/>
      <c r="Y1085" s="1245"/>
      <c r="Z1085" s="1245"/>
      <c r="AA1085" s="1244">
        <v>10</v>
      </c>
      <c r="AB1085" s="1245"/>
      <c r="AC1085" s="1245"/>
      <c r="AD1085" s="1248">
        <f t="shared" si="760"/>
        <v>0</v>
      </c>
      <c r="AE1085" s="1248"/>
      <c r="AF1085" s="1248"/>
      <c r="AG1085" s="1248">
        <f t="shared" si="768"/>
        <v>0</v>
      </c>
      <c r="AH1085" s="1248"/>
      <c r="AI1085" s="1248"/>
      <c r="AJ1085" s="1248">
        <f t="shared" si="761"/>
        <v>0</v>
      </c>
      <c r="AK1085" s="1248"/>
      <c r="AL1085" s="1248"/>
      <c r="AM1085" s="1249">
        <f t="shared" si="762"/>
        <v>0</v>
      </c>
      <c r="AN1085" s="1249"/>
      <c r="AO1085" s="1249"/>
      <c r="AP1085" s="1249"/>
      <c r="AQ1085" s="1250">
        <f t="shared" si="763"/>
        <v>0</v>
      </c>
      <c r="AR1085" s="1250"/>
      <c r="AS1085" s="1250"/>
      <c r="AT1085" s="1250">
        <f t="shared" si="764"/>
        <v>0</v>
      </c>
      <c r="AV1085" s="74" t="str">
        <f t="shared" si="757"/>
        <v>ELECTRICAL</v>
      </c>
      <c r="AW1085" s="307"/>
      <c r="AX1085" s="99"/>
      <c r="AY1085" s="99"/>
      <c r="AZ1085" s="305"/>
      <c r="BA1085" s="28">
        <f t="shared" si="765"/>
        <v>0</v>
      </c>
      <c r="BB1085" s="28">
        <f t="shared" si="769"/>
        <v>0</v>
      </c>
      <c r="BC1085" s="28">
        <f t="shared" si="770"/>
        <v>0</v>
      </c>
      <c r="BD1085" s="28">
        <f t="shared" si="766"/>
        <v>0</v>
      </c>
      <c r="BE1085" s="28">
        <f t="shared" si="771"/>
        <v>0</v>
      </c>
      <c r="BF1085" s="28">
        <f t="shared" si="758"/>
        <v>0</v>
      </c>
      <c r="BG1085" s="28">
        <f t="shared" si="759"/>
        <v>0</v>
      </c>
      <c r="BI1085" s="66">
        <f t="shared" si="772"/>
        <v>0</v>
      </c>
      <c r="BJ1085" s="66">
        <f t="shared" si="767"/>
        <v>0</v>
      </c>
      <c r="BK1085" s="66">
        <f t="shared" si="773"/>
        <v>0</v>
      </c>
    </row>
    <row r="1086" spans="1:63" hidden="1">
      <c r="A1086" s="95"/>
      <c r="B1086" s="1251"/>
      <c r="C1086" s="1251"/>
      <c r="D1086" s="1252" t="s">
        <v>281</v>
      </c>
      <c r="E1086" s="1252"/>
      <c r="F1086" s="1252"/>
      <c r="G1086" s="1252"/>
      <c r="H1086" s="1252"/>
      <c r="I1086" s="1252"/>
      <c r="J1086" s="1252"/>
      <c r="K1086" s="1252"/>
      <c r="L1086" s="1252"/>
      <c r="M1086" s="1252"/>
      <c r="N1086" s="1252"/>
      <c r="O1086" s="1252"/>
      <c r="P1086" s="1242"/>
      <c r="Q1086" s="1242"/>
      <c r="R1086" s="1243"/>
      <c r="S1086" s="1242" t="s">
        <v>0</v>
      </c>
      <c r="T1086" s="1242" t="s">
        <v>0</v>
      </c>
      <c r="U1086" s="1244"/>
      <c r="V1086" s="1245"/>
      <c r="W1086" s="1245"/>
      <c r="X1086" s="1245"/>
      <c r="Y1086" s="1245"/>
      <c r="Z1086" s="1245"/>
      <c r="AA1086" s="1244">
        <v>75</v>
      </c>
      <c r="AB1086" s="1245"/>
      <c r="AC1086" s="1245"/>
      <c r="AD1086" s="1248">
        <f t="shared" si="760"/>
        <v>0</v>
      </c>
      <c r="AE1086" s="1248"/>
      <c r="AF1086" s="1248"/>
      <c r="AG1086" s="1248">
        <f t="shared" si="768"/>
        <v>0</v>
      </c>
      <c r="AH1086" s="1248"/>
      <c r="AI1086" s="1248"/>
      <c r="AJ1086" s="1248">
        <f t="shared" si="761"/>
        <v>0</v>
      </c>
      <c r="AK1086" s="1248"/>
      <c r="AL1086" s="1248"/>
      <c r="AM1086" s="1249">
        <f t="shared" si="762"/>
        <v>0</v>
      </c>
      <c r="AN1086" s="1249"/>
      <c r="AO1086" s="1249"/>
      <c r="AP1086" s="1249"/>
      <c r="AQ1086" s="1250">
        <f t="shared" si="763"/>
        <v>0</v>
      </c>
      <c r="AR1086" s="1250"/>
      <c r="AS1086" s="1250"/>
      <c r="AT1086" s="1250">
        <f t="shared" si="764"/>
        <v>0</v>
      </c>
      <c r="AV1086" s="74" t="str">
        <f t="shared" si="757"/>
        <v>ELECTRICAL</v>
      </c>
      <c r="AW1086" s="307"/>
      <c r="AX1086" s="99"/>
      <c r="AY1086" s="99"/>
      <c r="AZ1086" s="305"/>
      <c r="BA1086" s="28">
        <f t="shared" si="765"/>
        <v>0</v>
      </c>
      <c r="BB1086" s="28">
        <f t="shared" si="769"/>
        <v>0</v>
      </c>
      <c r="BC1086" s="28">
        <f t="shared" si="770"/>
        <v>0</v>
      </c>
      <c r="BD1086" s="28">
        <f t="shared" si="766"/>
        <v>0</v>
      </c>
      <c r="BE1086" s="28">
        <f t="shared" si="771"/>
        <v>0</v>
      </c>
      <c r="BF1086" s="28">
        <f t="shared" si="758"/>
        <v>0</v>
      </c>
      <c r="BG1086" s="28">
        <f t="shared" si="759"/>
        <v>0</v>
      </c>
      <c r="BI1086" s="66">
        <f t="shared" si="772"/>
        <v>0</v>
      </c>
      <c r="BJ1086" s="66">
        <f t="shared" si="767"/>
        <v>0</v>
      </c>
      <c r="BK1086" s="66">
        <f t="shared" si="773"/>
        <v>0</v>
      </c>
    </row>
    <row r="1087" spans="1:63" hidden="1">
      <c r="A1087" s="95"/>
      <c r="B1087" s="1239"/>
      <c r="C1087" s="1240"/>
      <c r="D1087" s="1252" t="s">
        <v>71</v>
      </c>
      <c r="E1087" s="1252"/>
      <c r="F1087" s="1252"/>
      <c r="G1087" s="1252"/>
      <c r="H1087" s="1252"/>
      <c r="I1087" s="1252"/>
      <c r="J1087" s="1252"/>
      <c r="K1087" s="1252"/>
      <c r="L1087" s="1252"/>
      <c r="M1087" s="1252"/>
      <c r="N1087" s="1252"/>
      <c r="O1087" s="1252"/>
      <c r="P1087" s="1242"/>
      <c r="Q1087" s="1242"/>
      <c r="R1087" s="1243"/>
      <c r="S1087" s="1242" t="s">
        <v>0</v>
      </c>
      <c r="T1087" s="1242" t="s">
        <v>0</v>
      </c>
      <c r="U1087" s="1244"/>
      <c r="V1087" s="1245"/>
      <c r="W1087" s="1245"/>
      <c r="X1087" s="1245">
        <v>40</v>
      </c>
      <c r="Y1087" s="1245"/>
      <c r="Z1087" s="1245">
        <v>40</v>
      </c>
      <c r="AA1087" s="1244">
        <v>85</v>
      </c>
      <c r="AB1087" s="1245"/>
      <c r="AC1087" s="1245"/>
      <c r="AD1087" s="1248">
        <f t="shared" si="760"/>
        <v>0</v>
      </c>
      <c r="AE1087" s="1248"/>
      <c r="AF1087" s="1248"/>
      <c r="AG1087" s="1248">
        <f t="shared" si="768"/>
        <v>0</v>
      </c>
      <c r="AH1087" s="1248"/>
      <c r="AI1087" s="1248"/>
      <c r="AJ1087" s="1248">
        <f t="shared" si="761"/>
        <v>0</v>
      </c>
      <c r="AK1087" s="1248"/>
      <c r="AL1087" s="1248"/>
      <c r="AM1087" s="1249">
        <f t="shared" si="762"/>
        <v>0</v>
      </c>
      <c r="AN1087" s="1249"/>
      <c r="AO1087" s="1249"/>
      <c r="AP1087" s="1249"/>
      <c r="AQ1087" s="1250">
        <f t="shared" si="763"/>
        <v>0</v>
      </c>
      <c r="AR1087" s="1250"/>
      <c r="AS1087" s="1250"/>
      <c r="AT1087" s="1250">
        <f t="shared" si="764"/>
        <v>0</v>
      </c>
      <c r="AV1087" s="74" t="str">
        <f t="shared" si="757"/>
        <v>ELECTRICAL</v>
      </c>
      <c r="AW1087" s="307"/>
      <c r="AX1087" s="99"/>
      <c r="AY1087" s="99"/>
      <c r="AZ1087" s="305"/>
      <c r="BA1087" s="28">
        <f t="shared" si="765"/>
        <v>0</v>
      </c>
      <c r="BB1087" s="28">
        <f t="shared" si="769"/>
        <v>0</v>
      </c>
      <c r="BC1087" s="28">
        <f t="shared" si="770"/>
        <v>0</v>
      </c>
      <c r="BD1087" s="28">
        <f t="shared" si="766"/>
        <v>0</v>
      </c>
      <c r="BE1087" s="28">
        <f t="shared" si="771"/>
        <v>0</v>
      </c>
      <c r="BF1087" s="28">
        <f t="shared" si="758"/>
        <v>0</v>
      </c>
      <c r="BG1087" s="28">
        <f t="shared" si="759"/>
        <v>0</v>
      </c>
      <c r="BI1087" s="66">
        <f t="shared" si="772"/>
        <v>0</v>
      </c>
      <c r="BJ1087" s="66">
        <f t="shared" si="767"/>
        <v>0</v>
      </c>
      <c r="BK1087" s="66">
        <f t="shared" si="773"/>
        <v>0</v>
      </c>
    </row>
    <row r="1088" spans="1:63" hidden="1">
      <c r="A1088" s="95"/>
      <c r="B1088" s="1239"/>
      <c r="C1088" s="1240"/>
      <c r="D1088" s="1252" t="s">
        <v>121</v>
      </c>
      <c r="E1088" s="1252"/>
      <c r="F1088" s="1252"/>
      <c r="G1088" s="1252"/>
      <c r="H1088" s="1252"/>
      <c r="I1088" s="1252"/>
      <c r="J1088" s="1252"/>
      <c r="K1088" s="1252"/>
      <c r="L1088" s="1252"/>
      <c r="M1088" s="1252"/>
      <c r="N1088" s="1252"/>
      <c r="O1088" s="1252"/>
      <c r="P1088" s="1242"/>
      <c r="Q1088" s="1242"/>
      <c r="R1088" s="1243"/>
      <c r="S1088" s="1242" t="s">
        <v>0</v>
      </c>
      <c r="T1088" s="1242" t="s">
        <v>0</v>
      </c>
      <c r="U1088" s="1244"/>
      <c r="V1088" s="1245"/>
      <c r="W1088" s="1245"/>
      <c r="X1088" s="1245">
        <v>15</v>
      </c>
      <c r="Y1088" s="1245"/>
      <c r="Z1088" s="1245">
        <v>15</v>
      </c>
      <c r="AA1088" s="1244">
        <v>25</v>
      </c>
      <c r="AB1088" s="1245"/>
      <c r="AC1088" s="1245"/>
      <c r="AD1088" s="1248">
        <f t="shared" si="760"/>
        <v>0</v>
      </c>
      <c r="AE1088" s="1248"/>
      <c r="AF1088" s="1248"/>
      <c r="AG1088" s="1248">
        <f t="shared" si="768"/>
        <v>0</v>
      </c>
      <c r="AH1088" s="1248"/>
      <c r="AI1088" s="1248"/>
      <c r="AJ1088" s="1248">
        <f t="shared" si="761"/>
        <v>0</v>
      </c>
      <c r="AK1088" s="1248"/>
      <c r="AL1088" s="1248"/>
      <c r="AM1088" s="1249">
        <f t="shared" si="762"/>
        <v>0</v>
      </c>
      <c r="AN1088" s="1249"/>
      <c r="AO1088" s="1249"/>
      <c r="AP1088" s="1249"/>
      <c r="AQ1088" s="1250">
        <f t="shared" si="763"/>
        <v>0</v>
      </c>
      <c r="AR1088" s="1250"/>
      <c r="AS1088" s="1250"/>
      <c r="AT1088" s="1250">
        <f t="shared" si="764"/>
        <v>0</v>
      </c>
      <c r="AV1088" s="74" t="str">
        <f t="shared" si="757"/>
        <v>ELECTRICAL</v>
      </c>
      <c r="AW1088" s="307"/>
      <c r="AX1088" s="99"/>
      <c r="AY1088" s="99"/>
      <c r="AZ1088" s="305"/>
      <c r="BA1088" s="28">
        <f t="shared" si="765"/>
        <v>0</v>
      </c>
      <c r="BB1088" s="28">
        <f t="shared" si="769"/>
        <v>0</v>
      </c>
      <c r="BC1088" s="28">
        <f t="shared" si="770"/>
        <v>0</v>
      </c>
      <c r="BD1088" s="28">
        <f t="shared" si="766"/>
        <v>0</v>
      </c>
      <c r="BE1088" s="28">
        <f t="shared" si="771"/>
        <v>0</v>
      </c>
      <c r="BF1088" s="28">
        <f t="shared" si="758"/>
        <v>0</v>
      </c>
      <c r="BG1088" s="28">
        <f t="shared" si="759"/>
        <v>0</v>
      </c>
      <c r="BI1088" s="66">
        <f t="shared" si="772"/>
        <v>0</v>
      </c>
      <c r="BJ1088" s="66">
        <f t="shared" si="767"/>
        <v>0</v>
      </c>
      <c r="BK1088" s="66">
        <f t="shared" si="773"/>
        <v>0</v>
      </c>
    </row>
    <row r="1089" spans="1:63" hidden="1">
      <c r="A1089" s="95"/>
      <c r="B1089" s="1239"/>
      <c r="C1089" s="1240"/>
      <c r="D1089" s="1252" t="s">
        <v>122</v>
      </c>
      <c r="E1089" s="1252"/>
      <c r="F1089" s="1252"/>
      <c r="G1089" s="1252"/>
      <c r="H1089" s="1252"/>
      <c r="I1089" s="1252"/>
      <c r="J1089" s="1252"/>
      <c r="K1089" s="1252"/>
      <c r="L1089" s="1252"/>
      <c r="M1089" s="1252"/>
      <c r="N1089" s="1252"/>
      <c r="O1089" s="1252"/>
      <c r="P1089" s="1242"/>
      <c r="Q1089" s="1242"/>
      <c r="R1089" s="1243"/>
      <c r="S1089" s="1242" t="s">
        <v>0</v>
      </c>
      <c r="T1089" s="1242" t="s">
        <v>0</v>
      </c>
      <c r="U1089" s="1244"/>
      <c r="V1089" s="1245"/>
      <c r="W1089" s="1245"/>
      <c r="X1089" s="1245">
        <v>20</v>
      </c>
      <c r="Y1089" s="1245"/>
      <c r="Z1089" s="1245">
        <v>20</v>
      </c>
      <c r="AA1089" s="1244">
        <v>25</v>
      </c>
      <c r="AB1089" s="1245"/>
      <c r="AC1089" s="1245"/>
      <c r="AD1089" s="1248">
        <f t="shared" si="760"/>
        <v>0</v>
      </c>
      <c r="AE1089" s="1248"/>
      <c r="AF1089" s="1248"/>
      <c r="AG1089" s="1248">
        <f t="shared" si="768"/>
        <v>0</v>
      </c>
      <c r="AH1089" s="1248"/>
      <c r="AI1089" s="1248"/>
      <c r="AJ1089" s="1248">
        <f t="shared" si="761"/>
        <v>0</v>
      </c>
      <c r="AK1089" s="1248"/>
      <c r="AL1089" s="1248"/>
      <c r="AM1089" s="1249">
        <f t="shared" si="762"/>
        <v>0</v>
      </c>
      <c r="AN1089" s="1249"/>
      <c r="AO1089" s="1249"/>
      <c r="AP1089" s="1249"/>
      <c r="AQ1089" s="1250">
        <f t="shared" si="763"/>
        <v>0</v>
      </c>
      <c r="AR1089" s="1250"/>
      <c r="AS1089" s="1250"/>
      <c r="AT1089" s="1250">
        <f t="shared" si="764"/>
        <v>0</v>
      </c>
      <c r="AV1089" s="74" t="str">
        <f t="shared" si="757"/>
        <v>ELECTRICAL</v>
      </c>
      <c r="AW1089" s="307"/>
      <c r="AX1089" s="99"/>
      <c r="AY1089" s="99"/>
      <c r="AZ1089" s="305"/>
      <c r="BA1089" s="28">
        <f t="shared" si="765"/>
        <v>0</v>
      </c>
      <c r="BB1089" s="28">
        <f t="shared" si="769"/>
        <v>0</v>
      </c>
      <c r="BC1089" s="28">
        <f t="shared" si="770"/>
        <v>0</v>
      </c>
      <c r="BD1089" s="28">
        <f t="shared" si="766"/>
        <v>0</v>
      </c>
      <c r="BE1089" s="28">
        <f t="shared" si="771"/>
        <v>0</v>
      </c>
      <c r="BF1089" s="28">
        <f t="shared" si="758"/>
        <v>0</v>
      </c>
      <c r="BG1089" s="28">
        <f t="shared" si="759"/>
        <v>0</v>
      </c>
      <c r="BI1089" s="66">
        <f t="shared" si="772"/>
        <v>0</v>
      </c>
      <c r="BJ1089" s="66">
        <f t="shared" si="767"/>
        <v>0</v>
      </c>
      <c r="BK1089" s="66">
        <f t="shared" si="773"/>
        <v>0</v>
      </c>
    </row>
    <row r="1090" spans="1:63" hidden="1">
      <c r="A1090" s="95"/>
      <c r="B1090" s="1251"/>
      <c r="C1090" s="1251"/>
      <c r="D1090" s="1255" t="s">
        <v>123</v>
      </c>
      <c r="E1090" s="1255"/>
      <c r="F1090" s="1255"/>
      <c r="G1090" s="1255"/>
      <c r="H1090" s="1255"/>
      <c r="I1090" s="1255"/>
      <c r="J1090" s="1255"/>
      <c r="K1090" s="1255"/>
      <c r="L1090" s="1255"/>
      <c r="M1090" s="1255"/>
      <c r="N1090" s="1255"/>
      <c r="O1090" s="1255"/>
      <c r="P1090" s="1242"/>
      <c r="Q1090" s="1242"/>
      <c r="R1090" s="1243"/>
      <c r="S1090" s="1242"/>
      <c r="T1090" s="1242" t="s">
        <v>0</v>
      </c>
      <c r="U1090" s="1244"/>
      <c r="V1090" s="1245"/>
      <c r="W1090" s="1245"/>
      <c r="X1090" s="1245">
        <v>35</v>
      </c>
      <c r="Y1090" s="1245"/>
      <c r="Z1090" s="1245">
        <v>35</v>
      </c>
      <c r="AA1090" s="1244">
        <v>25</v>
      </c>
      <c r="AB1090" s="1245"/>
      <c r="AC1090" s="1245"/>
      <c r="AD1090" s="1248">
        <f t="shared" si="760"/>
        <v>0</v>
      </c>
      <c r="AE1090" s="1248"/>
      <c r="AF1090" s="1248"/>
      <c r="AG1090" s="1248">
        <f t="shared" si="768"/>
        <v>0</v>
      </c>
      <c r="AH1090" s="1248"/>
      <c r="AI1090" s="1248"/>
      <c r="AJ1090" s="1248">
        <f t="shared" si="761"/>
        <v>0</v>
      </c>
      <c r="AK1090" s="1248"/>
      <c r="AL1090" s="1248"/>
      <c r="AM1090" s="1249">
        <f t="shared" si="762"/>
        <v>0</v>
      </c>
      <c r="AN1090" s="1249"/>
      <c r="AO1090" s="1249"/>
      <c r="AP1090" s="1249"/>
      <c r="AQ1090" s="1250">
        <f t="shared" si="763"/>
        <v>0</v>
      </c>
      <c r="AR1090" s="1250"/>
      <c r="AS1090" s="1250"/>
      <c r="AT1090" s="1250">
        <f t="shared" si="764"/>
        <v>0</v>
      </c>
      <c r="AV1090" s="74" t="str">
        <f t="shared" si="757"/>
        <v>ELECTRICAL</v>
      </c>
      <c r="AW1090" s="307"/>
      <c r="AX1090" s="99"/>
      <c r="AY1090" s="99"/>
      <c r="AZ1090" s="305"/>
      <c r="BA1090" s="28">
        <f t="shared" si="765"/>
        <v>0</v>
      </c>
      <c r="BB1090" s="28">
        <f t="shared" si="769"/>
        <v>0</v>
      </c>
      <c r="BC1090" s="28">
        <f t="shared" si="770"/>
        <v>0</v>
      </c>
      <c r="BD1090" s="28">
        <f t="shared" si="766"/>
        <v>0</v>
      </c>
      <c r="BE1090" s="28">
        <f t="shared" si="771"/>
        <v>0</v>
      </c>
      <c r="BF1090" s="28">
        <f t="shared" si="758"/>
        <v>0</v>
      </c>
      <c r="BG1090" s="28">
        <f t="shared" si="759"/>
        <v>0</v>
      </c>
      <c r="BI1090" s="66">
        <f t="shared" si="772"/>
        <v>0</v>
      </c>
      <c r="BJ1090" s="66">
        <f t="shared" si="767"/>
        <v>0</v>
      </c>
      <c r="BK1090" s="66">
        <f t="shared" si="773"/>
        <v>0</v>
      </c>
    </row>
    <row r="1091" spans="1:63" hidden="1">
      <c r="A1091" s="95"/>
      <c r="B1091" s="1239"/>
      <c r="C1091" s="1240"/>
      <c r="D1091" s="1252" t="s">
        <v>238</v>
      </c>
      <c r="E1091" s="1252"/>
      <c r="F1091" s="1252"/>
      <c r="G1091" s="1252"/>
      <c r="H1091" s="1252"/>
      <c r="I1091" s="1252"/>
      <c r="J1091" s="1252"/>
      <c r="K1091" s="1252"/>
      <c r="L1091" s="1252"/>
      <c r="M1091" s="1252"/>
      <c r="N1091" s="1252"/>
      <c r="O1091" s="1252"/>
      <c r="P1091" s="1242"/>
      <c r="Q1091" s="1242"/>
      <c r="R1091" s="1243"/>
      <c r="S1091" s="1242" t="s">
        <v>0</v>
      </c>
      <c r="T1091" s="1242" t="s">
        <v>0</v>
      </c>
      <c r="U1091" s="1244"/>
      <c r="V1091" s="1245"/>
      <c r="W1091" s="1245"/>
      <c r="X1091" s="1245">
        <v>100</v>
      </c>
      <c r="Y1091" s="1245"/>
      <c r="Z1091" s="1245">
        <v>100</v>
      </c>
      <c r="AA1091" s="1244">
        <v>50</v>
      </c>
      <c r="AB1091" s="1245"/>
      <c r="AC1091" s="1245"/>
      <c r="AD1091" s="1248">
        <f t="shared" si="760"/>
        <v>0</v>
      </c>
      <c r="AE1091" s="1248"/>
      <c r="AF1091" s="1248"/>
      <c r="AG1091" s="1248">
        <f t="shared" si="768"/>
        <v>0</v>
      </c>
      <c r="AH1091" s="1248"/>
      <c r="AI1091" s="1248"/>
      <c r="AJ1091" s="1248">
        <f t="shared" si="761"/>
        <v>0</v>
      </c>
      <c r="AK1091" s="1248"/>
      <c r="AL1091" s="1248"/>
      <c r="AM1091" s="1249">
        <f t="shared" si="762"/>
        <v>0</v>
      </c>
      <c r="AN1091" s="1249"/>
      <c r="AO1091" s="1249"/>
      <c r="AP1091" s="1249"/>
      <c r="AQ1091" s="1250">
        <f t="shared" si="763"/>
        <v>0</v>
      </c>
      <c r="AR1091" s="1250"/>
      <c r="AS1091" s="1250"/>
      <c r="AT1091" s="1250">
        <f t="shared" si="764"/>
        <v>0</v>
      </c>
      <c r="AV1091" s="74" t="str">
        <f t="shared" si="757"/>
        <v>ELECTRICAL</v>
      </c>
      <c r="AW1091" s="307"/>
      <c r="AX1091" s="99"/>
      <c r="AY1091" s="99"/>
      <c r="AZ1091" s="305"/>
      <c r="BA1091" s="28">
        <f t="shared" si="765"/>
        <v>0</v>
      </c>
      <c r="BB1091" s="28">
        <f t="shared" si="769"/>
        <v>0</v>
      </c>
      <c r="BC1091" s="28">
        <f t="shared" si="770"/>
        <v>0</v>
      </c>
      <c r="BD1091" s="28">
        <f t="shared" si="766"/>
        <v>0</v>
      </c>
      <c r="BE1091" s="28">
        <f t="shared" si="771"/>
        <v>0</v>
      </c>
      <c r="BF1091" s="28">
        <f t="shared" si="758"/>
        <v>0</v>
      </c>
      <c r="BG1091" s="28">
        <f t="shared" si="759"/>
        <v>0</v>
      </c>
      <c r="BI1091" s="66">
        <f t="shared" si="772"/>
        <v>0</v>
      </c>
      <c r="BJ1091" s="66">
        <f t="shared" si="767"/>
        <v>0</v>
      </c>
      <c r="BK1091" s="66">
        <f t="shared" si="773"/>
        <v>0</v>
      </c>
    </row>
    <row r="1092" spans="1:63" hidden="1">
      <c r="A1092" s="95"/>
      <c r="B1092" s="1239"/>
      <c r="C1092" s="1240"/>
      <c r="D1092" s="1252" t="s">
        <v>302</v>
      </c>
      <c r="E1092" s="1252"/>
      <c r="F1092" s="1252"/>
      <c r="G1092" s="1252"/>
      <c r="H1092" s="1252"/>
      <c r="I1092" s="1252"/>
      <c r="J1092" s="1252"/>
      <c r="K1092" s="1252"/>
      <c r="L1092" s="1252"/>
      <c r="M1092" s="1252"/>
      <c r="N1092" s="1252"/>
      <c r="O1092" s="1252"/>
      <c r="P1092" s="1242"/>
      <c r="Q1092" s="1242"/>
      <c r="R1092" s="1243"/>
      <c r="S1092" s="1242" t="s">
        <v>0</v>
      </c>
      <c r="T1092" s="1242" t="s">
        <v>0</v>
      </c>
      <c r="U1092" s="1244"/>
      <c r="V1092" s="1245"/>
      <c r="W1092" s="1245"/>
      <c r="X1092" s="1245">
        <v>175</v>
      </c>
      <c r="Y1092" s="1245"/>
      <c r="Z1092" s="1245">
        <v>150</v>
      </c>
      <c r="AA1092" s="1244">
        <v>100</v>
      </c>
      <c r="AB1092" s="1245"/>
      <c r="AC1092" s="1245"/>
      <c r="AD1092" s="1248">
        <f t="shared" si="760"/>
        <v>0</v>
      </c>
      <c r="AE1092" s="1248"/>
      <c r="AF1092" s="1248"/>
      <c r="AG1092" s="1248">
        <f t="shared" si="768"/>
        <v>0</v>
      </c>
      <c r="AH1092" s="1248"/>
      <c r="AI1092" s="1248"/>
      <c r="AJ1092" s="1248">
        <f t="shared" si="761"/>
        <v>0</v>
      </c>
      <c r="AK1092" s="1248"/>
      <c r="AL1092" s="1248"/>
      <c r="AM1092" s="1249">
        <f t="shared" si="762"/>
        <v>0</v>
      </c>
      <c r="AN1092" s="1249"/>
      <c r="AO1092" s="1249"/>
      <c r="AP1092" s="1249"/>
      <c r="AQ1092" s="1250">
        <f t="shared" si="763"/>
        <v>0</v>
      </c>
      <c r="AR1092" s="1250"/>
      <c r="AS1092" s="1250"/>
      <c r="AT1092" s="1250">
        <f t="shared" si="764"/>
        <v>0</v>
      </c>
      <c r="AV1092" s="74" t="str">
        <f t="shared" si="757"/>
        <v>ELECTRICAL</v>
      </c>
      <c r="AW1092" s="307"/>
      <c r="AX1092" s="99"/>
      <c r="AY1092" s="99"/>
      <c r="AZ1092" s="305"/>
      <c r="BA1092" s="28">
        <f t="shared" si="765"/>
        <v>0</v>
      </c>
      <c r="BB1092" s="28">
        <f t="shared" si="769"/>
        <v>0</v>
      </c>
      <c r="BC1092" s="28">
        <f t="shared" si="770"/>
        <v>0</v>
      </c>
      <c r="BD1092" s="28">
        <f t="shared" si="766"/>
        <v>0</v>
      </c>
      <c r="BE1092" s="28">
        <f t="shared" si="771"/>
        <v>0</v>
      </c>
      <c r="BF1092" s="28">
        <f t="shared" si="758"/>
        <v>0</v>
      </c>
      <c r="BG1092" s="28">
        <f t="shared" si="759"/>
        <v>0</v>
      </c>
      <c r="BI1092" s="66">
        <f t="shared" si="772"/>
        <v>0</v>
      </c>
      <c r="BJ1092" s="66">
        <f t="shared" si="767"/>
        <v>0</v>
      </c>
      <c r="BK1092" s="66">
        <f t="shared" si="773"/>
        <v>0</v>
      </c>
    </row>
    <row r="1093" spans="1:63" hidden="1">
      <c r="A1093" s="95"/>
      <c r="B1093" s="1239"/>
      <c r="C1093" s="1240"/>
      <c r="D1093" s="1252" t="s">
        <v>124</v>
      </c>
      <c r="E1093" s="1252"/>
      <c r="F1093" s="1252"/>
      <c r="G1093" s="1252"/>
      <c r="H1093" s="1252"/>
      <c r="I1093" s="1252"/>
      <c r="J1093" s="1252"/>
      <c r="K1093" s="1252"/>
      <c r="L1093" s="1252"/>
      <c r="M1093" s="1252"/>
      <c r="N1093" s="1252"/>
      <c r="O1093" s="1252"/>
      <c r="P1093" s="1242"/>
      <c r="Q1093" s="1242"/>
      <c r="R1093" s="1243"/>
      <c r="S1093" s="1242" t="s">
        <v>0</v>
      </c>
      <c r="T1093" s="1242" t="s">
        <v>0</v>
      </c>
      <c r="U1093" s="1244"/>
      <c r="V1093" s="1245"/>
      <c r="W1093" s="1245"/>
      <c r="X1093" s="1245">
        <v>35</v>
      </c>
      <c r="Y1093" s="1245"/>
      <c r="Z1093" s="1245">
        <v>35</v>
      </c>
      <c r="AA1093" s="1244">
        <v>25</v>
      </c>
      <c r="AB1093" s="1245"/>
      <c r="AC1093" s="1245"/>
      <c r="AD1093" s="1248">
        <f t="shared" si="760"/>
        <v>0</v>
      </c>
      <c r="AE1093" s="1248"/>
      <c r="AF1093" s="1248"/>
      <c r="AG1093" s="1248">
        <f t="shared" si="768"/>
        <v>0</v>
      </c>
      <c r="AH1093" s="1248"/>
      <c r="AI1093" s="1248"/>
      <c r="AJ1093" s="1248">
        <f t="shared" si="761"/>
        <v>0</v>
      </c>
      <c r="AK1093" s="1248"/>
      <c r="AL1093" s="1248"/>
      <c r="AM1093" s="1249">
        <f t="shared" si="762"/>
        <v>0</v>
      </c>
      <c r="AN1093" s="1249"/>
      <c r="AO1093" s="1249"/>
      <c r="AP1093" s="1249"/>
      <c r="AQ1093" s="1250">
        <f t="shared" si="763"/>
        <v>0</v>
      </c>
      <c r="AR1093" s="1250"/>
      <c r="AS1093" s="1250"/>
      <c r="AT1093" s="1250">
        <f t="shared" si="764"/>
        <v>0</v>
      </c>
      <c r="AV1093" s="74" t="str">
        <f t="shared" si="757"/>
        <v>ELECTRICAL</v>
      </c>
      <c r="AW1093" s="307"/>
      <c r="AX1093" s="99"/>
      <c r="AY1093" s="99"/>
      <c r="AZ1093" s="305"/>
      <c r="BA1093" s="28">
        <f t="shared" si="765"/>
        <v>0</v>
      </c>
      <c r="BB1093" s="28">
        <f t="shared" si="769"/>
        <v>0</v>
      </c>
      <c r="BC1093" s="28">
        <f t="shared" si="770"/>
        <v>0</v>
      </c>
      <c r="BD1093" s="28">
        <f t="shared" si="766"/>
        <v>0</v>
      </c>
      <c r="BE1093" s="28">
        <f t="shared" si="771"/>
        <v>0</v>
      </c>
      <c r="BF1093" s="28">
        <f t="shared" si="758"/>
        <v>0</v>
      </c>
      <c r="BG1093" s="28">
        <f t="shared" si="759"/>
        <v>0</v>
      </c>
      <c r="BI1093" s="66">
        <f t="shared" si="772"/>
        <v>0</v>
      </c>
      <c r="BJ1093" s="66">
        <f t="shared" si="767"/>
        <v>0</v>
      </c>
      <c r="BK1093" s="66">
        <f t="shared" si="773"/>
        <v>0</v>
      </c>
    </row>
    <row r="1094" spans="1:63" hidden="1">
      <c r="A1094" s="95"/>
      <c r="B1094" s="1239"/>
      <c r="C1094" s="1240"/>
      <c r="D1094" s="1252" t="s">
        <v>125</v>
      </c>
      <c r="E1094" s="1252"/>
      <c r="F1094" s="1252"/>
      <c r="G1094" s="1252"/>
      <c r="H1094" s="1252"/>
      <c r="I1094" s="1252"/>
      <c r="J1094" s="1252"/>
      <c r="K1094" s="1252"/>
      <c r="L1094" s="1252"/>
      <c r="M1094" s="1252"/>
      <c r="N1094" s="1252"/>
      <c r="O1094" s="1252"/>
      <c r="P1094" s="1242"/>
      <c r="Q1094" s="1242"/>
      <c r="R1094" s="1243"/>
      <c r="S1094" s="1242" t="s">
        <v>0</v>
      </c>
      <c r="T1094" s="1242" t="s">
        <v>0</v>
      </c>
      <c r="U1094" s="1244"/>
      <c r="V1094" s="1245"/>
      <c r="W1094" s="1245"/>
      <c r="X1094" s="1245">
        <v>115</v>
      </c>
      <c r="Y1094" s="1245"/>
      <c r="Z1094" s="1245">
        <v>115</v>
      </c>
      <c r="AA1094" s="1244">
        <v>75</v>
      </c>
      <c r="AB1094" s="1245"/>
      <c r="AC1094" s="1245"/>
      <c r="AD1094" s="1248">
        <f t="shared" si="760"/>
        <v>0</v>
      </c>
      <c r="AE1094" s="1248"/>
      <c r="AF1094" s="1248"/>
      <c r="AG1094" s="1248">
        <f t="shared" si="768"/>
        <v>0</v>
      </c>
      <c r="AH1094" s="1248"/>
      <c r="AI1094" s="1248"/>
      <c r="AJ1094" s="1248">
        <f t="shared" si="761"/>
        <v>0</v>
      </c>
      <c r="AK1094" s="1248"/>
      <c r="AL1094" s="1248"/>
      <c r="AM1094" s="1249">
        <f t="shared" si="762"/>
        <v>0</v>
      </c>
      <c r="AN1094" s="1249"/>
      <c r="AO1094" s="1249"/>
      <c r="AP1094" s="1249"/>
      <c r="AQ1094" s="1250">
        <f t="shared" si="763"/>
        <v>0</v>
      </c>
      <c r="AR1094" s="1250"/>
      <c r="AS1094" s="1250"/>
      <c r="AT1094" s="1250">
        <f t="shared" si="764"/>
        <v>0</v>
      </c>
      <c r="AV1094" s="74" t="str">
        <f t="shared" si="757"/>
        <v>ELECTRICAL</v>
      </c>
      <c r="AW1094" s="307"/>
      <c r="AX1094" s="99"/>
      <c r="AY1094" s="99"/>
      <c r="AZ1094" s="305"/>
      <c r="BA1094" s="28">
        <f t="shared" si="765"/>
        <v>0</v>
      </c>
      <c r="BB1094" s="28">
        <f t="shared" si="769"/>
        <v>0</v>
      </c>
      <c r="BC1094" s="28">
        <f t="shared" si="770"/>
        <v>0</v>
      </c>
      <c r="BD1094" s="28">
        <f t="shared" si="766"/>
        <v>0</v>
      </c>
      <c r="BE1094" s="28">
        <f t="shared" si="771"/>
        <v>0</v>
      </c>
      <c r="BF1094" s="28">
        <f t="shared" si="758"/>
        <v>0</v>
      </c>
      <c r="BG1094" s="28">
        <f t="shared" si="759"/>
        <v>0</v>
      </c>
      <c r="BI1094" s="66">
        <f t="shared" si="772"/>
        <v>0</v>
      </c>
      <c r="BJ1094" s="66">
        <f t="shared" si="767"/>
        <v>0</v>
      </c>
      <c r="BK1094" s="66">
        <f t="shared" si="773"/>
        <v>0</v>
      </c>
    </row>
    <row r="1095" spans="1:63" hidden="1">
      <c r="A1095" s="95"/>
      <c r="B1095" s="1251"/>
      <c r="C1095" s="1251"/>
      <c r="D1095" s="1252" t="s">
        <v>126</v>
      </c>
      <c r="E1095" s="1252"/>
      <c r="F1095" s="1252"/>
      <c r="G1095" s="1252"/>
      <c r="H1095" s="1252"/>
      <c r="I1095" s="1252"/>
      <c r="J1095" s="1252"/>
      <c r="K1095" s="1252"/>
      <c r="L1095" s="1252"/>
      <c r="M1095" s="1252"/>
      <c r="N1095" s="1252"/>
      <c r="O1095" s="1252"/>
      <c r="P1095" s="1242"/>
      <c r="Q1095" s="1242"/>
      <c r="R1095" s="1243"/>
      <c r="S1095" s="1242" t="s">
        <v>0</v>
      </c>
      <c r="T1095" s="1242" t="s">
        <v>0</v>
      </c>
      <c r="U1095" s="1244"/>
      <c r="V1095" s="1245"/>
      <c r="W1095" s="1245"/>
      <c r="X1095" s="1245">
        <v>85</v>
      </c>
      <c r="Y1095" s="1245"/>
      <c r="Z1095" s="1245">
        <v>85</v>
      </c>
      <c r="AA1095" s="1244">
        <v>50</v>
      </c>
      <c r="AB1095" s="1245"/>
      <c r="AC1095" s="1245"/>
      <c r="AD1095" s="1248">
        <f t="shared" si="760"/>
        <v>0</v>
      </c>
      <c r="AE1095" s="1248"/>
      <c r="AF1095" s="1248"/>
      <c r="AG1095" s="1248">
        <f t="shared" si="768"/>
        <v>0</v>
      </c>
      <c r="AH1095" s="1248"/>
      <c r="AI1095" s="1248"/>
      <c r="AJ1095" s="1248">
        <f t="shared" si="761"/>
        <v>0</v>
      </c>
      <c r="AK1095" s="1248"/>
      <c r="AL1095" s="1248"/>
      <c r="AM1095" s="1249">
        <f t="shared" si="762"/>
        <v>0</v>
      </c>
      <c r="AN1095" s="1249"/>
      <c r="AO1095" s="1249"/>
      <c r="AP1095" s="1249"/>
      <c r="AQ1095" s="1250">
        <f t="shared" si="763"/>
        <v>0</v>
      </c>
      <c r="AR1095" s="1250"/>
      <c r="AS1095" s="1250"/>
      <c r="AT1095" s="1250">
        <f t="shared" si="764"/>
        <v>0</v>
      </c>
      <c r="AV1095" s="74" t="str">
        <f t="shared" si="757"/>
        <v>ELECTRICAL</v>
      </c>
      <c r="AW1095" s="307" t="s">
        <v>37</v>
      </c>
      <c r="AX1095" s="99"/>
      <c r="AY1095" s="99"/>
      <c r="AZ1095" s="305"/>
      <c r="BA1095" s="28">
        <f t="shared" si="765"/>
        <v>0</v>
      </c>
      <c r="BB1095" s="28">
        <f t="shared" si="769"/>
        <v>0</v>
      </c>
      <c r="BC1095" s="28">
        <f t="shared" si="770"/>
        <v>0</v>
      </c>
      <c r="BD1095" s="28">
        <f t="shared" si="766"/>
        <v>0</v>
      </c>
      <c r="BE1095" s="28">
        <f t="shared" si="771"/>
        <v>0</v>
      </c>
      <c r="BF1095" s="28">
        <f t="shared" si="758"/>
        <v>0</v>
      </c>
      <c r="BG1095" s="28">
        <f t="shared" si="759"/>
        <v>0</v>
      </c>
      <c r="BI1095" s="66">
        <f t="shared" si="772"/>
        <v>0</v>
      </c>
      <c r="BJ1095" s="66">
        <f t="shared" si="767"/>
        <v>0</v>
      </c>
      <c r="BK1095" s="66">
        <f t="shared" si="773"/>
        <v>0</v>
      </c>
    </row>
    <row r="1096" spans="1:63" hidden="1">
      <c r="A1096" s="95"/>
      <c r="B1096" s="1251"/>
      <c r="C1096" s="1251"/>
      <c r="D1096" s="1252" t="s">
        <v>21</v>
      </c>
      <c r="E1096" s="1252"/>
      <c r="F1096" s="1252"/>
      <c r="G1096" s="1252"/>
      <c r="H1096" s="1252"/>
      <c r="I1096" s="1252"/>
      <c r="J1096" s="1252"/>
      <c r="K1096" s="1252"/>
      <c r="L1096" s="1252"/>
      <c r="M1096" s="1252"/>
      <c r="N1096" s="1252"/>
      <c r="O1096" s="1252"/>
      <c r="P1096" s="1242"/>
      <c r="Q1096" s="1242"/>
      <c r="R1096" s="1243"/>
      <c r="S1096" s="1242" t="s">
        <v>0</v>
      </c>
      <c r="T1096" s="1242" t="s">
        <v>0</v>
      </c>
      <c r="U1096" s="1244"/>
      <c r="V1096" s="1245"/>
      <c r="W1096" s="1245"/>
      <c r="X1096" s="1245">
        <v>25</v>
      </c>
      <c r="Y1096" s="1245"/>
      <c r="Z1096" s="1245">
        <v>21.5</v>
      </c>
      <c r="AA1096" s="1244">
        <v>125</v>
      </c>
      <c r="AB1096" s="1245"/>
      <c r="AC1096" s="1245"/>
      <c r="AD1096" s="1248">
        <f t="shared" si="760"/>
        <v>0</v>
      </c>
      <c r="AE1096" s="1248"/>
      <c r="AF1096" s="1248"/>
      <c r="AG1096" s="1248">
        <f t="shared" si="768"/>
        <v>0</v>
      </c>
      <c r="AH1096" s="1248"/>
      <c r="AI1096" s="1248"/>
      <c r="AJ1096" s="1248">
        <f t="shared" si="761"/>
        <v>0</v>
      </c>
      <c r="AK1096" s="1248"/>
      <c r="AL1096" s="1248"/>
      <c r="AM1096" s="1249">
        <f t="shared" si="762"/>
        <v>0</v>
      </c>
      <c r="AN1096" s="1249"/>
      <c r="AO1096" s="1249"/>
      <c r="AP1096" s="1249"/>
      <c r="AQ1096" s="1250">
        <f t="shared" si="763"/>
        <v>0</v>
      </c>
      <c r="AR1096" s="1250"/>
      <c r="AS1096" s="1250"/>
      <c r="AT1096" s="1250">
        <f t="shared" si="764"/>
        <v>0</v>
      </c>
      <c r="AV1096" s="74" t="str">
        <f t="shared" si="757"/>
        <v>ELECTRICAL</v>
      </c>
      <c r="AW1096" s="307"/>
      <c r="AX1096" s="99"/>
      <c r="AY1096" s="99"/>
      <c r="AZ1096" s="305"/>
      <c r="BA1096" s="28">
        <f t="shared" si="765"/>
        <v>0</v>
      </c>
      <c r="BB1096" s="28">
        <f t="shared" si="769"/>
        <v>0</v>
      </c>
      <c r="BC1096" s="28">
        <f t="shared" si="770"/>
        <v>0</v>
      </c>
      <c r="BD1096" s="28">
        <f t="shared" si="766"/>
        <v>0</v>
      </c>
      <c r="BE1096" s="28">
        <f>SUM(BA1096:BC1096)</f>
        <v>0</v>
      </c>
      <c r="BF1096" s="28">
        <f t="shared" si="758"/>
        <v>0</v>
      </c>
      <c r="BG1096" s="28">
        <f t="shared" si="759"/>
        <v>0</v>
      </c>
      <c r="BI1096" s="66">
        <f t="shared" si="772"/>
        <v>0</v>
      </c>
      <c r="BJ1096" s="66">
        <f t="shared" si="767"/>
        <v>0</v>
      </c>
      <c r="BK1096" s="66">
        <f t="shared" si="773"/>
        <v>0</v>
      </c>
    </row>
    <row r="1097" spans="1:63" hidden="1">
      <c r="A1097" s="95"/>
      <c r="B1097" s="1239"/>
      <c r="C1097" s="1240"/>
      <c r="D1097" s="1252" t="s">
        <v>39</v>
      </c>
      <c r="E1097" s="1252"/>
      <c r="F1097" s="1252"/>
      <c r="G1097" s="1252"/>
      <c r="H1097" s="1252"/>
      <c r="I1097" s="1252"/>
      <c r="J1097" s="1252"/>
      <c r="K1097" s="1252"/>
      <c r="L1097" s="1252"/>
      <c r="M1097" s="1252"/>
      <c r="N1097" s="1252"/>
      <c r="O1097" s="1252"/>
      <c r="P1097" s="1242"/>
      <c r="Q1097" s="1242"/>
      <c r="R1097" s="1243"/>
      <c r="S1097" s="1242" t="s">
        <v>0</v>
      </c>
      <c r="T1097" s="1242" t="s">
        <v>0</v>
      </c>
      <c r="U1097" s="1244"/>
      <c r="V1097" s="1245"/>
      <c r="W1097" s="1245"/>
      <c r="X1097" s="1245">
        <v>75</v>
      </c>
      <c r="Y1097" s="1245"/>
      <c r="Z1097" s="1245">
        <v>75</v>
      </c>
      <c r="AA1097" s="1244">
        <v>50</v>
      </c>
      <c r="AB1097" s="1245"/>
      <c r="AC1097" s="1245"/>
      <c r="AD1097" s="1248">
        <f t="shared" si="760"/>
        <v>0</v>
      </c>
      <c r="AE1097" s="1248"/>
      <c r="AF1097" s="1248"/>
      <c r="AG1097" s="1248">
        <f t="shared" si="768"/>
        <v>0</v>
      </c>
      <c r="AH1097" s="1248"/>
      <c r="AI1097" s="1248"/>
      <c r="AJ1097" s="1248">
        <f t="shared" si="761"/>
        <v>0</v>
      </c>
      <c r="AK1097" s="1248"/>
      <c r="AL1097" s="1248"/>
      <c r="AM1097" s="1249">
        <f t="shared" si="762"/>
        <v>0</v>
      </c>
      <c r="AN1097" s="1249"/>
      <c r="AO1097" s="1249"/>
      <c r="AP1097" s="1249"/>
      <c r="AQ1097" s="1250">
        <f t="shared" si="763"/>
        <v>0</v>
      </c>
      <c r="AR1097" s="1250"/>
      <c r="AS1097" s="1250"/>
      <c r="AT1097" s="1250">
        <f t="shared" si="764"/>
        <v>0</v>
      </c>
      <c r="AV1097" s="74" t="str">
        <f t="shared" si="757"/>
        <v>ELECTRICAL</v>
      </c>
      <c r="AW1097" s="307"/>
      <c r="AX1097" s="99"/>
      <c r="AY1097" s="99"/>
      <c r="AZ1097" s="305"/>
      <c r="BA1097" s="28">
        <f t="shared" si="765"/>
        <v>0</v>
      </c>
      <c r="BB1097" s="28">
        <f t="shared" si="769"/>
        <v>0</v>
      </c>
      <c r="BC1097" s="28">
        <f t="shared" si="770"/>
        <v>0</v>
      </c>
      <c r="BD1097" s="28">
        <f t="shared" si="766"/>
        <v>0</v>
      </c>
      <c r="BE1097" s="28">
        <f>SUM(BA1097:BC1097)</f>
        <v>0</v>
      </c>
      <c r="BF1097" s="28">
        <f t="shared" si="758"/>
        <v>0</v>
      </c>
      <c r="BG1097" s="28">
        <f t="shared" si="759"/>
        <v>0</v>
      </c>
      <c r="BI1097" s="66">
        <f t="shared" si="772"/>
        <v>0</v>
      </c>
      <c r="BJ1097" s="66">
        <f t="shared" si="767"/>
        <v>0</v>
      </c>
      <c r="BK1097" s="66">
        <f t="shared" si="773"/>
        <v>0</v>
      </c>
    </row>
    <row r="1098" spans="1:63" hidden="1">
      <c r="A1098" s="95"/>
      <c r="B1098" s="1239"/>
      <c r="C1098" s="1240"/>
      <c r="D1098" s="1252"/>
      <c r="E1098" s="1252"/>
      <c r="F1098" s="1252"/>
      <c r="G1098" s="1252"/>
      <c r="H1098" s="1252"/>
      <c r="I1098" s="1252"/>
      <c r="J1098" s="1252"/>
      <c r="K1098" s="1252"/>
      <c r="L1098" s="1252"/>
      <c r="M1098" s="1252"/>
      <c r="N1098" s="1252"/>
      <c r="O1098" s="1252"/>
      <c r="P1098" s="1242"/>
      <c r="Q1098" s="1242"/>
      <c r="R1098" s="1243"/>
      <c r="S1098" s="1242"/>
      <c r="T1098" s="1242"/>
      <c r="U1098" s="1244"/>
      <c r="V1098" s="1245"/>
      <c r="W1098" s="1245"/>
      <c r="X1098" s="1245"/>
      <c r="Y1098" s="1245"/>
      <c r="Z1098" s="1245"/>
      <c r="AA1098" s="1246"/>
      <c r="AB1098" s="1247"/>
      <c r="AC1098" s="1244"/>
      <c r="AD1098" s="1248">
        <f t="shared" ref="AD1098:AD1117" si="774">((P1098*U1098)-AM1098)</f>
        <v>0</v>
      </c>
      <c r="AE1098" s="1248"/>
      <c r="AF1098" s="1248"/>
      <c r="AG1098" s="1248">
        <f t="shared" si="768"/>
        <v>0</v>
      </c>
      <c r="AH1098" s="1248"/>
      <c r="AI1098" s="1248"/>
      <c r="AJ1098" s="1248">
        <f t="shared" ref="AJ1098:AJ1117" si="775">P1098*AA1098</f>
        <v>0</v>
      </c>
      <c r="AK1098" s="1248"/>
      <c r="AL1098" s="1248"/>
      <c r="AM1098" s="1249">
        <f t="shared" si="762"/>
        <v>0</v>
      </c>
      <c r="AN1098" s="1249"/>
      <c r="AO1098" s="1249"/>
      <c r="AP1098" s="1249"/>
      <c r="AQ1098" s="1250">
        <f t="shared" ref="AQ1098:AQ1117" si="776">SUM(AD1098:AL1098)</f>
        <v>0</v>
      </c>
      <c r="AR1098" s="1250"/>
      <c r="AS1098" s="1250"/>
      <c r="AT1098" s="1250">
        <f t="shared" ref="AT1098:AT1117" si="777">SUM(AD1098:AL1098)</f>
        <v>0</v>
      </c>
      <c r="AV1098" s="74" t="str">
        <f t="shared" si="757"/>
        <v>ELECTRICAL</v>
      </c>
      <c r="AW1098" s="307"/>
      <c r="AX1098" s="99"/>
      <c r="AY1098" s="99"/>
      <c r="AZ1098" s="305"/>
      <c r="BA1098" s="28">
        <f t="shared" ref="BA1098:BA1117" si="778">AD1098</f>
        <v>0</v>
      </c>
      <c r="BB1098" s="28">
        <f>AG1098</f>
        <v>0</v>
      </c>
      <c r="BC1098" s="28">
        <f>AJ1098</f>
        <v>0</v>
      </c>
      <c r="BD1098" s="28">
        <f t="shared" ref="BD1098:BD1117" si="779">IF(B1098="x",1,0)</f>
        <v>0</v>
      </c>
      <c r="BE1098" s="28">
        <f>SUM(BA1098:BC1098)</f>
        <v>0</v>
      </c>
      <c r="BF1098" s="28">
        <f t="shared" ref="BF1098:BF1117" si="780">AQ1098</f>
        <v>0</v>
      </c>
      <c r="BG1098" s="28">
        <f t="shared" ref="BG1098:BG1117" si="781">AM1098</f>
        <v>0</v>
      </c>
      <c r="BI1098" s="66">
        <f>AD1098</f>
        <v>0</v>
      </c>
      <c r="BJ1098" s="66">
        <f t="shared" ref="BJ1098:BJ1117" si="782">AM1098</f>
        <v>0</v>
      </c>
      <c r="BK1098" s="66">
        <f>BJ1098+BI1098</f>
        <v>0</v>
      </c>
    </row>
    <row r="1099" spans="1:63" hidden="1">
      <c r="A1099" s="95"/>
      <c r="B1099" s="1251"/>
      <c r="C1099" s="1251"/>
      <c r="D1099" s="1252"/>
      <c r="E1099" s="1252"/>
      <c r="F1099" s="1252"/>
      <c r="G1099" s="1252"/>
      <c r="H1099" s="1252"/>
      <c r="I1099" s="1252"/>
      <c r="J1099" s="1252"/>
      <c r="K1099" s="1252"/>
      <c r="L1099" s="1252"/>
      <c r="M1099" s="1252"/>
      <c r="N1099" s="1252"/>
      <c r="O1099" s="1252"/>
      <c r="P1099" s="1242"/>
      <c r="Q1099" s="1242"/>
      <c r="R1099" s="1243"/>
      <c r="S1099" s="1242"/>
      <c r="T1099" s="1242"/>
      <c r="U1099" s="1244"/>
      <c r="V1099" s="1245"/>
      <c r="W1099" s="1245"/>
      <c r="X1099" s="1245"/>
      <c r="Y1099" s="1245"/>
      <c r="Z1099" s="1245"/>
      <c r="AA1099" s="1246"/>
      <c r="AB1099" s="1247"/>
      <c r="AC1099" s="1244"/>
      <c r="AD1099" s="1248">
        <f t="shared" si="774"/>
        <v>0</v>
      </c>
      <c r="AE1099" s="1248"/>
      <c r="AF1099" s="1248"/>
      <c r="AG1099" s="1248">
        <f t="shared" si="768"/>
        <v>0</v>
      </c>
      <c r="AH1099" s="1248"/>
      <c r="AI1099" s="1248"/>
      <c r="AJ1099" s="1248">
        <f t="shared" si="775"/>
        <v>0</v>
      </c>
      <c r="AK1099" s="1248"/>
      <c r="AL1099" s="1248"/>
      <c r="AM1099" s="1249">
        <f t="shared" si="762"/>
        <v>0</v>
      </c>
      <c r="AN1099" s="1249"/>
      <c r="AO1099" s="1249"/>
      <c r="AP1099" s="1249"/>
      <c r="AQ1099" s="1250">
        <f t="shared" si="776"/>
        <v>0</v>
      </c>
      <c r="AR1099" s="1250"/>
      <c r="AS1099" s="1250"/>
      <c r="AT1099" s="1250">
        <f t="shared" si="777"/>
        <v>0</v>
      </c>
      <c r="AV1099" s="74" t="str">
        <f t="shared" si="757"/>
        <v>ELECTRICAL</v>
      </c>
      <c r="AW1099" s="307"/>
      <c r="AX1099" s="99"/>
      <c r="AY1099" s="99"/>
      <c r="AZ1099" s="305"/>
      <c r="BA1099" s="28">
        <f t="shared" si="778"/>
        <v>0</v>
      </c>
      <c r="BB1099" s="28">
        <f t="shared" ref="BB1099:BB1117" si="783">AG1099</f>
        <v>0</v>
      </c>
      <c r="BC1099" s="28">
        <f t="shared" ref="BC1099:BC1117" si="784">AJ1099</f>
        <v>0</v>
      </c>
      <c r="BD1099" s="28">
        <f t="shared" si="779"/>
        <v>0</v>
      </c>
      <c r="BE1099" s="28">
        <f t="shared" ref="BE1099:BE1115" si="785">SUM(BA1099:BC1099)</f>
        <v>0</v>
      </c>
      <c r="BF1099" s="28">
        <f t="shared" si="780"/>
        <v>0</v>
      </c>
      <c r="BG1099" s="28">
        <f t="shared" si="781"/>
        <v>0</v>
      </c>
      <c r="BI1099" s="66">
        <f t="shared" ref="BI1099:BI1117" si="786">AD1099</f>
        <v>0</v>
      </c>
      <c r="BJ1099" s="66">
        <f t="shared" si="782"/>
        <v>0</v>
      </c>
      <c r="BK1099" s="66">
        <f t="shared" ref="BK1099:BK1117" si="787">BJ1099+BI1099</f>
        <v>0</v>
      </c>
    </row>
    <row r="1100" spans="1:63" hidden="1">
      <c r="A1100" s="95"/>
      <c r="B1100" s="1251"/>
      <c r="C1100" s="1251"/>
      <c r="D1100" s="1252"/>
      <c r="E1100" s="1252"/>
      <c r="F1100" s="1252"/>
      <c r="G1100" s="1252"/>
      <c r="H1100" s="1252"/>
      <c r="I1100" s="1252"/>
      <c r="J1100" s="1252"/>
      <c r="K1100" s="1252"/>
      <c r="L1100" s="1252"/>
      <c r="M1100" s="1252"/>
      <c r="N1100" s="1252"/>
      <c r="O1100" s="1252"/>
      <c r="P1100" s="1242"/>
      <c r="Q1100" s="1242"/>
      <c r="R1100" s="1243"/>
      <c r="S1100" s="1242"/>
      <c r="T1100" s="1242"/>
      <c r="U1100" s="1244"/>
      <c r="V1100" s="1245"/>
      <c r="W1100" s="1245"/>
      <c r="X1100" s="1245"/>
      <c r="Y1100" s="1245"/>
      <c r="Z1100" s="1245"/>
      <c r="AA1100" s="1246"/>
      <c r="AB1100" s="1247"/>
      <c r="AC1100" s="1244"/>
      <c r="AD1100" s="1248">
        <f t="shared" si="774"/>
        <v>0</v>
      </c>
      <c r="AE1100" s="1248"/>
      <c r="AF1100" s="1248"/>
      <c r="AG1100" s="1248">
        <f t="shared" si="768"/>
        <v>0</v>
      </c>
      <c r="AH1100" s="1248"/>
      <c r="AI1100" s="1248"/>
      <c r="AJ1100" s="1248">
        <f t="shared" si="775"/>
        <v>0</v>
      </c>
      <c r="AK1100" s="1248"/>
      <c r="AL1100" s="1248"/>
      <c r="AM1100" s="1249">
        <f t="shared" si="762"/>
        <v>0</v>
      </c>
      <c r="AN1100" s="1249"/>
      <c r="AO1100" s="1249"/>
      <c r="AP1100" s="1249"/>
      <c r="AQ1100" s="1250">
        <f t="shared" si="776"/>
        <v>0</v>
      </c>
      <c r="AR1100" s="1250"/>
      <c r="AS1100" s="1250"/>
      <c r="AT1100" s="1250">
        <f t="shared" si="777"/>
        <v>0</v>
      </c>
      <c r="AV1100" s="74" t="str">
        <f t="shared" si="757"/>
        <v>ELECTRICAL</v>
      </c>
      <c r="AW1100" s="307"/>
      <c r="AX1100" s="99"/>
      <c r="AY1100" s="99"/>
      <c r="AZ1100" s="305"/>
      <c r="BA1100" s="28">
        <f t="shared" si="778"/>
        <v>0</v>
      </c>
      <c r="BB1100" s="28">
        <f t="shared" si="783"/>
        <v>0</v>
      </c>
      <c r="BC1100" s="28">
        <f t="shared" si="784"/>
        <v>0</v>
      </c>
      <c r="BD1100" s="28">
        <f t="shared" si="779"/>
        <v>0</v>
      </c>
      <c r="BE1100" s="28">
        <f t="shared" si="785"/>
        <v>0</v>
      </c>
      <c r="BF1100" s="28">
        <f t="shared" si="780"/>
        <v>0</v>
      </c>
      <c r="BG1100" s="28">
        <f t="shared" si="781"/>
        <v>0</v>
      </c>
      <c r="BI1100" s="66">
        <f t="shared" si="786"/>
        <v>0</v>
      </c>
      <c r="BJ1100" s="66">
        <f t="shared" si="782"/>
        <v>0</v>
      </c>
      <c r="BK1100" s="66">
        <f t="shared" si="787"/>
        <v>0</v>
      </c>
    </row>
    <row r="1101" spans="1:63" hidden="1">
      <c r="A1101" s="95"/>
      <c r="B1101" s="1239"/>
      <c r="C1101" s="1240"/>
      <c r="D1101" s="1252"/>
      <c r="E1101" s="1252"/>
      <c r="F1101" s="1252"/>
      <c r="G1101" s="1252"/>
      <c r="H1101" s="1252"/>
      <c r="I1101" s="1252"/>
      <c r="J1101" s="1252"/>
      <c r="K1101" s="1252"/>
      <c r="L1101" s="1252"/>
      <c r="M1101" s="1252"/>
      <c r="N1101" s="1252"/>
      <c r="O1101" s="1252"/>
      <c r="P1101" s="1242"/>
      <c r="Q1101" s="1242"/>
      <c r="R1101" s="1243"/>
      <c r="S1101" s="1242"/>
      <c r="T1101" s="1242"/>
      <c r="U1101" s="1244"/>
      <c r="V1101" s="1245"/>
      <c r="W1101" s="1245"/>
      <c r="X1101" s="1245"/>
      <c r="Y1101" s="1245"/>
      <c r="Z1101" s="1245"/>
      <c r="AA1101" s="1246"/>
      <c r="AB1101" s="1247"/>
      <c r="AC1101" s="1244"/>
      <c r="AD1101" s="1248">
        <f t="shared" si="774"/>
        <v>0</v>
      </c>
      <c r="AE1101" s="1248"/>
      <c r="AF1101" s="1248"/>
      <c r="AG1101" s="1248">
        <f t="shared" si="768"/>
        <v>0</v>
      </c>
      <c r="AH1101" s="1248"/>
      <c r="AI1101" s="1248"/>
      <c r="AJ1101" s="1248">
        <f t="shared" si="775"/>
        <v>0</v>
      </c>
      <c r="AK1101" s="1248"/>
      <c r="AL1101" s="1248"/>
      <c r="AM1101" s="1249">
        <f t="shared" si="762"/>
        <v>0</v>
      </c>
      <c r="AN1101" s="1249"/>
      <c r="AO1101" s="1249"/>
      <c r="AP1101" s="1249"/>
      <c r="AQ1101" s="1250">
        <f t="shared" si="776"/>
        <v>0</v>
      </c>
      <c r="AR1101" s="1250"/>
      <c r="AS1101" s="1250"/>
      <c r="AT1101" s="1250">
        <f t="shared" si="777"/>
        <v>0</v>
      </c>
      <c r="AV1101" s="74" t="str">
        <f t="shared" si="757"/>
        <v>ELECTRICAL</v>
      </c>
      <c r="AW1101" s="307"/>
      <c r="AX1101" s="99"/>
      <c r="AY1101" s="99"/>
      <c r="AZ1101" s="305"/>
      <c r="BA1101" s="28">
        <f t="shared" si="778"/>
        <v>0</v>
      </c>
      <c r="BB1101" s="28">
        <f t="shared" si="783"/>
        <v>0</v>
      </c>
      <c r="BC1101" s="28">
        <f t="shared" si="784"/>
        <v>0</v>
      </c>
      <c r="BD1101" s="28">
        <f t="shared" si="779"/>
        <v>0</v>
      </c>
      <c r="BE1101" s="28">
        <f t="shared" si="785"/>
        <v>0</v>
      </c>
      <c r="BF1101" s="28">
        <f t="shared" si="780"/>
        <v>0</v>
      </c>
      <c r="BG1101" s="28">
        <f t="shared" si="781"/>
        <v>0</v>
      </c>
      <c r="BI1101" s="66">
        <f t="shared" si="786"/>
        <v>0</v>
      </c>
      <c r="BJ1101" s="66">
        <f t="shared" si="782"/>
        <v>0</v>
      </c>
      <c r="BK1101" s="66">
        <f t="shared" si="787"/>
        <v>0</v>
      </c>
    </row>
    <row r="1102" spans="1:63" hidden="1">
      <c r="A1102" s="95"/>
      <c r="B1102" s="1239"/>
      <c r="C1102" s="1240"/>
      <c r="D1102" s="1252"/>
      <c r="E1102" s="1252"/>
      <c r="F1102" s="1252"/>
      <c r="G1102" s="1252"/>
      <c r="H1102" s="1252"/>
      <c r="I1102" s="1252"/>
      <c r="J1102" s="1252"/>
      <c r="K1102" s="1252"/>
      <c r="L1102" s="1252"/>
      <c r="M1102" s="1252"/>
      <c r="N1102" s="1252"/>
      <c r="O1102" s="1252"/>
      <c r="P1102" s="1242"/>
      <c r="Q1102" s="1242"/>
      <c r="R1102" s="1243"/>
      <c r="S1102" s="1242"/>
      <c r="T1102" s="1242"/>
      <c r="U1102" s="1244"/>
      <c r="V1102" s="1245"/>
      <c r="W1102" s="1245"/>
      <c r="X1102" s="1245"/>
      <c r="Y1102" s="1245"/>
      <c r="Z1102" s="1245"/>
      <c r="AA1102" s="1246"/>
      <c r="AB1102" s="1247"/>
      <c r="AC1102" s="1244"/>
      <c r="AD1102" s="1248">
        <f t="shared" si="774"/>
        <v>0</v>
      </c>
      <c r="AE1102" s="1248"/>
      <c r="AF1102" s="1248"/>
      <c r="AG1102" s="1248">
        <f t="shared" si="768"/>
        <v>0</v>
      </c>
      <c r="AH1102" s="1248"/>
      <c r="AI1102" s="1248"/>
      <c r="AJ1102" s="1248">
        <f t="shared" si="775"/>
        <v>0</v>
      </c>
      <c r="AK1102" s="1248"/>
      <c r="AL1102" s="1248"/>
      <c r="AM1102" s="1249">
        <f t="shared" si="762"/>
        <v>0</v>
      </c>
      <c r="AN1102" s="1249"/>
      <c r="AO1102" s="1249"/>
      <c r="AP1102" s="1249"/>
      <c r="AQ1102" s="1250">
        <f t="shared" si="776"/>
        <v>0</v>
      </c>
      <c r="AR1102" s="1250"/>
      <c r="AS1102" s="1250"/>
      <c r="AT1102" s="1250">
        <f t="shared" si="777"/>
        <v>0</v>
      </c>
      <c r="AV1102" s="74" t="str">
        <f t="shared" si="757"/>
        <v>ELECTRICAL</v>
      </c>
      <c r="AW1102" s="307"/>
      <c r="AX1102" s="99"/>
      <c r="AY1102" s="99"/>
      <c r="AZ1102" s="305"/>
      <c r="BA1102" s="28">
        <f t="shared" si="778"/>
        <v>0</v>
      </c>
      <c r="BB1102" s="28">
        <f t="shared" si="783"/>
        <v>0</v>
      </c>
      <c r="BC1102" s="28">
        <f t="shared" si="784"/>
        <v>0</v>
      </c>
      <c r="BD1102" s="28">
        <f t="shared" si="779"/>
        <v>0</v>
      </c>
      <c r="BE1102" s="28">
        <f t="shared" si="785"/>
        <v>0</v>
      </c>
      <c r="BF1102" s="28">
        <f t="shared" si="780"/>
        <v>0</v>
      </c>
      <c r="BG1102" s="28">
        <f t="shared" si="781"/>
        <v>0</v>
      </c>
      <c r="BI1102" s="66">
        <f t="shared" si="786"/>
        <v>0</v>
      </c>
      <c r="BJ1102" s="66">
        <f t="shared" si="782"/>
        <v>0</v>
      </c>
      <c r="BK1102" s="66">
        <f t="shared" si="787"/>
        <v>0</v>
      </c>
    </row>
    <row r="1103" spans="1:63" hidden="1">
      <c r="A1103" s="95"/>
      <c r="B1103" s="1239"/>
      <c r="C1103" s="1240"/>
      <c r="D1103" s="1252"/>
      <c r="E1103" s="1252"/>
      <c r="F1103" s="1252"/>
      <c r="G1103" s="1252"/>
      <c r="H1103" s="1252"/>
      <c r="I1103" s="1252"/>
      <c r="J1103" s="1252"/>
      <c r="K1103" s="1252"/>
      <c r="L1103" s="1252"/>
      <c r="M1103" s="1252"/>
      <c r="N1103" s="1252"/>
      <c r="O1103" s="1252"/>
      <c r="P1103" s="1242"/>
      <c r="Q1103" s="1242"/>
      <c r="R1103" s="1243"/>
      <c r="S1103" s="1242"/>
      <c r="T1103" s="1242"/>
      <c r="U1103" s="1244"/>
      <c r="V1103" s="1245"/>
      <c r="W1103" s="1245"/>
      <c r="X1103" s="1245"/>
      <c r="Y1103" s="1245"/>
      <c r="Z1103" s="1245"/>
      <c r="AA1103" s="1246"/>
      <c r="AB1103" s="1247"/>
      <c r="AC1103" s="1244"/>
      <c r="AD1103" s="1248">
        <f t="shared" si="774"/>
        <v>0</v>
      </c>
      <c r="AE1103" s="1248"/>
      <c r="AF1103" s="1248"/>
      <c r="AG1103" s="1248">
        <f t="shared" si="768"/>
        <v>0</v>
      </c>
      <c r="AH1103" s="1248"/>
      <c r="AI1103" s="1248"/>
      <c r="AJ1103" s="1248">
        <f t="shared" si="775"/>
        <v>0</v>
      </c>
      <c r="AK1103" s="1248"/>
      <c r="AL1103" s="1248"/>
      <c r="AM1103" s="1249">
        <f t="shared" si="762"/>
        <v>0</v>
      </c>
      <c r="AN1103" s="1249"/>
      <c r="AO1103" s="1249"/>
      <c r="AP1103" s="1249"/>
      <c r="AQ1103" s="1250">
        <f t="shared" si="776"/>
        <v>0</v>
      </c>
      <c r="AR1103" s="1250"/>
      <c r="AS1103" s="1250"/>
      <c r="AT1103" s="1250">
        <f t="shared" si="777"/>
        <v>0</v>
      </c>
      <c r="AV1103" s="74" t="str">
        <f t="shared" si="757"/>
        <v>ELECTRICAL</v>
      </c>
      <c r="AW1103" s="307"/>
      <c r="AX1103" s="99"/>
      <c r="AY1103" s="99"/>
      <c r="AZ1103" s="305"/>
      <c r="BA1103" s="28">
        <f t="shared" si="778"/>
        <v>0</v>
      </c>
      <c r="BB1103" s="28">
        <f t="shared" si="783"/>
        <v>0</v>
      </c>
      <c r="BC1103" s="28">
        <f t="shared" si="784"/>
        <v>0</v>
      </c>
      <c r="BD1103" s="28">
        <f t="shared" si="779"/>
        <v>0</v>
      </c>
      <c r="BE1103" s="28">
        <f t="shared" si="785"/>
        <v>0</v>
      </c>
      <c r="BF1103" s="28">
        <f t="shared" si="780"/>
        <v>0</v>
      </c>
      <c r="BG1103" s="28">
        <f t="shared" si="781"/>
        <v>0</v>
      </c>
      <c r="BI1103" s="66">
        <f t="shared" si="786"/>
        <v>0</v>
      </c>
      <c r="BJ1103" s="66">
        <f t="shared" si="782"/>
        <v>0</v>
      </c>
      <c r="BK1103" s="66">
        <f t="shared" si="787"/>
        <v>0</v>
      </c>
    </row>
    <row r="1104" spans="1:63" hidden="1">
      <c r="A1104" s="95"/>
      <c r="B1104" s="1239"/>
      <c r="C1104" s="1240"/>
      <c r="D1104" s="1252"/>
      <c r="E1104" s="1252"/>
      <c r="F1104" s="1252"/>
      <c r="G1104" s="1252"/>
      <c r="H1104" s="1252"/>
      <c r="I1104" s="1252"/>
      <c r="J1104" s="1252"/>
      <c r="K1104" s="1252"/>
      <c r="L1104" s="1252"/>
      <c r="M1104" s="1252"/>
      <c r="N1104" s="1252"/>
      <c r="O1104" s="1252"/>
      <c r="P1104" s="1242"/>
      <c r="Q1104" s="1242"/>
      <c r="R1104" s="1243"/>
      <c r="S1104" s="1242"/>
      <c r="T1104" s="1242"/>
      <c r="U1104" s="1244"/>
      <c r="V1104" s="1245"/>
      <c r="W1104" s="1245"/>
      <c r="X1104" s="1245"/>
      <c r="Y1104" s="1245"/>
      <c r="Z1104" s="1245"/>
      <c r="AA1104" s="1244"/>
      <c r="AB1104" s="1245"/>
      <c r="AC1104" s="1245"/>
      <c r="AD1104" s="1248">
        <f t="shared" si="774"/>
        <v>0</v>
      </c>
      <c r="AE1104" s="1248"/>
      <c r="AF1104" s="1248"/>
      <c r="AG1104" s="1248">
        <f t="shared" si="768"/>
        <v>0</v>
      </c>
      <c r="AH1104" s="1248"/>
      <c r="AI1104" s="1248"/>
      <c r="AJ1104" s="1248">
        <f t="shared" si="775"/>
        <v>0</v>
      </c>
      <c r="AK1104" s="1248"/>
      <c r="AL1104" s="1248"/>
      <c r="AM1104" s="1249">
        <f t="shared" si="762"/>
        <v>0</v>
      </c>
      <c r="AN1104" s="1249"/>
      <c r="AO1104" s="1249"/>
      <c r="AP1104" s="1249"/>
      <c r="AQ1104" s="1250">
        <f t="shared" si="776"/>
        <v>0</v>
      </c>
      <c r="AR1104" s="1250"/>
      <c r="AS1104" s="1250"/>
      <c r="AT1104" s="1250">
        <f t="shared" si="777"/>
        <v>0</v>
      </c>
      <c r="AV1104" s="74" t="str">
        <f t="shared" si="757"/>
        <v>ELECTRICAL</v>
      </c>
      <c r="AW1104" s="307"/>
      <c r="AX1104" s="99"/>
      <c r="AY1104" s="99"/>
      <c r="AZ1104" s="305"/>
      <c r="BA1104" s="28">
        <f t="shared" si="778"/>
        <v>0</v>
      </c>
      <c r="BB1104" s="28">
        <f t="shared" si="783"/>
        <v>0</v>
      </c>
      <c r="BC1104" s="28">
        <f t="shared" si="784"/>
        <v>0</v>
      </c>
      <c r="BD1104" s="28">
        <f t="shared" si="779"/>
        <v>0</v>
      </c>
      <c r="BE1104" s="28">
        <f t="shared" si="785"/>
        <v>0</v>
      </c>
      <c r="BF1104" s="28">
        <f t="shared" si="780"/>
        <v>0</v>
      </c>
      <c r="BG1104" s="28">
        <f t="shared" si="781"/>
        <v>0</v>
      </c>
      <c r="BI1104" s="66">
        <f t="shared" si="786"/>
        <v>0</v>
      </c>
      <c r="BJ1104" s="66">
        <f t="shared" si="782"/>
        <v>0</v>
      </c>
      <c r="BK1104" s="66">
        <f t="shared" si="787"/>
        <v>0</v>
      </c>
    </row>
    <row r="1105" spans="1:63" hidden="1">
      <c r="A1105" s="95"/>
      <c r="B1105" s="1251"/>
      <c r="C1105" s="1251"/>
      <c r="D1105" s="1252"/>
      <c r="E1105" s="1252"/>
      <c r="F1105" s="1252"/>
      <c r="G1105" s="1252"/>
      <c r="H1105" s="1252"/>
      <c r="I1105" s="1252"/>
      <c r="J1105" s="1252"/>
      <c r="K1105" s="1252"/>
      <c r="L1105" s="1252"/>
      <c r="M1105" s="1252"/>
      <c r="N1105" s="1252"/>
      <c r="O1105" s="1252"/>
      <c r="P1105" s="1242"/>
      <c r="Q1105" s="1242"/>
      <c r="R1105" s="1243"/>
      <c r="S1105" s="1242"/>
      <c r="T1105" s="1242"/>
      <c r="U1105" s="1244"/>
      <c r="V1105" s="1245"/>
      <c r="W1105" s="1245"/>
      <c r="X1105" s="1245"/>
      <c r="Y1105" s="1245"/>
      <c r="Z1105" s="1245"/>
      <c r="AA1105" s="1244"/>
      <c r="AB1105" s="1245"/>
      <c r="AC1105" s="1245"/>
      <c r="AD1105" s="1248">
        <f t="shared" si="774"/>
        <v>0</v>
      </c>
      <c r="AE1105" s="1248"/>
      <c r="AF1105" s="1248"/>
      <c r="AG1105" s="1248">
        <f t="shared" si="768"/>
        <v>0</v>
      </c>
      <c r="AH1105" s="1248"/>
      <c r="AI1105" s="1248"/>
      <c r="AJ1105" s="1248">
        <f t="shared" si="775"/>
        <v>0</v>
      </c>
      <c r="AK1105" s="1248"/>
      <c r="AL1105" s="1248"/>
      <c r="AM1105" s="1249">
        <f t="shared" si="762"/>
        <v>0</v>
      </c>
      <c r="AN1105" s="1249"/>
      <c r="AO1105" s="1249"/>
      <c r="AP1105" s="1249"/>
      <c r="AQ1105" s="1250">
        <f t="shared" si="776"/>
        <v>0</v>
      </c>
      <c r="AR1105" s="1250"/>
      <c r="AS1105" s="1250"/>
      <c r="AT1105" s="1250">
        <f t="shared" si="777"/>
        <v>0</v>
      </c>
      <c r="AV1105" s="74" t="str">
        <f t="shared" si="757"/>
        <v>ELECTRICAL</v>
      </c>
      <c r="AW1105" s="307"/>
      <c r="AX1105" s="99"/>
      <c r="AY1105" s="99"/>
      <c r="AZ1105" s="305"/>
      <c r="BA1105" s="28">
        <f t="shared" si="778"/>
        <v>0</v>
      </c>
      <c r="BB1105" s="28">
        <f t="shared" si="783"/>
        <v>0</v>
      </c>
      <c r="BC1105" s="28">
        <f t="shared" si="784"/>
        <v>0</v>
      </c>
      <c r="BD1105" s="28">
        <f t="shared" si="779"/>
        <v>0</v>
      </c>
      <c r="BE1105" s="28">
        <f t="shared" si="785"/>
        <v>0</v>
      </c>
      <c r="BF1105" s="28">
        <f t="shared" si="780"/>
        <v>0</v>
      </c>
      <c r="BG1105" s="28">
        <f t="shared" si="781"/>
        <v>0</v>
      </c>
      <c r="BI1105" s="66">
        <f t="shared" si="786"/>
        <v>0</v>
      </c>
      <c r="BJ1105" s="66">
        <f t="shared" si="782"/>
        <v>0</v>
      </c>
      <c r="BK1105" s="66">
        <f t="shared" si="787"/>
        <v>0</v>
      </c>
    </row>
    <row r="1106" spans="1:63" hidden="1">
      <c r="A1106" s="95"/>
      <c r="B1106" s="1251"/>
      <c r="C1106" s="1251"/>
      <c r="D1106" s="1252"/>
      <c r="E1106" s="1252"/>
      <c r="F1106" s="1252"/>
      <c r="G1106" s="1252"/>
      <c r="H1106" s="1252"/>
      <c r="I1106" s="1252"/>
      <c r="J1106" s="1252"/>
      <c r="K1106" s="1252"/>
      <c r="L1106" s="1252"/>
      <c r="M1106" s="1252"/>
      <c r="N1106" s="1252"/>
      <c r="O1106" s="1252"/>
      <c r="P1106" s="1242"/>
      <c r="Q1106" s="1242"/>
      <c r="R1106" s="1243"/>
      <c r="S1106" s="1242"/>
      <c r="T1106" s="1242"/>
      <c r="U1106" s="1244"/>
      <c r="V1106" s="1245"/>
      <c r="W1106" s="1245"/>
      <c r="X1106" s="1245"/>
      <c r="Y1106" s="1245"/>
      <c r="Z1106" s="1245"/>
      <c r="AA1106" s="1244"/>
      <c r="AB1106" s="1245"/>
      <c r="AC1106" s="1245"/>
      <c r="AD1106" s="1248">
        <f t="shared" si="774"/>
        <v>0</v>
      </c>
      <c r="AE1106" s="1248"/>
      <c r="AF1106" s="1248"/>
      <c r="AG1106" s="1248">
        <f t="shared" si="768"/>
        <v>0</v>
      </c>
      <c r="AH1106" s="1248"/>
      <c r="AI1106" s="1248"/>
      <c r="AJ1106" s="1248">
        <f t="shared" si="775"/>
        <v>0</v>
      </c>
      <c r="AK1106" s="1248"/>
      <c r="AL1106" s="1248"/>
      <c r="AM1106" s="1249">
        <f t="shared" si="762"/>
        <v>0</v>
      </c>
      <c r="AN1106" s="1249"/>
      <c r="AO1106" s="1249"/>
      <c r="AP1106" s="1249"/>
      <c r="AQ1106" s="1250">
        <f t="shared" si="776"/>
        <v>0</v>
      </c>
      <c r="AR1106" s="1250"/>
      <c r="AS1106" s="1250"/>
      <c r="AT1106" s="1250">
        <f t="shared" si="777"/>
        <v>0</v>
      </c>
      <c r="AV1106" s="74" t="str">
        <f t="shared" si="757"/>
        <v>ELECTRICAL</v>
      </c>
      <c r="AW1106" s="307"/>
      <c r="AX1106" s="99"/>
      <c r="AY1106" s="99"/>
      <c r="AZ1106" s="305"/>
      <c r="BA1106" s="28">
        <f t="shared" si="778"/>
        <v>0</v>
      </c>
      <c r="BB1106" s="28">
        <f t="shared" si="783"/>
        <v>0</v>
      </c>
      <c r="BC1106" s="28">
        <f t="shared" si="784"/>
        <v>0</v>
      </c>
      <c r="BD1106" s="28">
        <f t="shared" si="779"/>
        <v>0</v>
      </c>
      <c r="BE1106" s="28">
        <f t="shared" si="785"/>
        <v>0</v>
      </c>
      <c r="BF1106" s="28">
        <f t="shared" si="780"/>
        <v>0</v>
      </c>
      <c r="BG1106" s="28">
        <f t="shared" si="781"/>
        <v>0</v>
      </c>
      <c r="BI1106" s="66">
        <f t="shared" si="786"/>
        <v>0</v>
      </c>
      <c r="BJ1106" s="66">
        <f t="shared" si="782"/>
        <v>0</v>
      </c>
      <c r="BK1106" s="66">
        <f t="shared" si="787"/>
        <v>0</v>
      </c>
    </row>
    <row r="1107" spans="1:63" hidden="1">
      <c r="A1107" s="95"/>
      <c r="B1107" s="1239"/>
      <c r="C1107" s="1240"/>
      <c r="D1107" s="1252"/>
      <c r="E1107" s="1252"/>
      <c r="F1107" s="1252"/>
      <c r="G1107" s="1252"/>
      <c r="H1107" s="1252"/>
      <c r="I1107" s="1252"/>
      <c r="J1107" s="1252"/>
      <c r="K1107" s="1252"/>
      <c r="L1107" s="1252"/>
      <c r="M1107" s="1252"/>
      <c r="N1107" s="1252"/>
      <c r="O1107" s="1252"/>
      <c r="P1107" s="1242"/>
      <c r="Q1107" s="1242"/>
      <c r="R1107" s="1243"/>
      <c r="S1107" s="1242"/>
      <c r="T1107" s="1242"/>
      <c r="U1107" s="1244"/>
      <c r="V1107" s="1245"/>
      <c r="W1107" s="1245"/>
      <c r="X1107" s="1245"/>
      <c r="Y1107" s="1245"/>
      <c r="Z1107" s="1245"/>
      <c r="AA1107" s="1244"/>
      <c r="AB1107" s="1245"/>
      <c r="AC1107" s="1245"/>
      <c r="AD1107" s="1248">
        <f t="shared" si="774"/>
        <v>0</v>
      </c>
      <c r="AE1107" s="1248"/>
      <c r="AF1107" s="1248"/>
      <c r="AG1107" s="1248">
        <f t="shared" si="768"/>
        <v>0</v>
      </c>
      <c r="AH1107" s="1248"/>
      <c r="AI1107" s="1248"/>
      <c r="AJ1107" s="1248">
        <f t="shared" si="775"/>
        <v>0</v>
      </c>
      <c r="AK1107" s="1248"/>
      <c r="AL1107" s="1248"/>
      <c r="AM1107" s="1249">
        <f t="shared" si="762"/>
        <v>0</v>
      </c>
      <c r="AN1107" s="1249"/>
      <c r="AO1107" s="1249"/>
      <c r="AP1107" s="1249"/>
      <c r="AQ1107" s="1250">
        <f t="shared" si="776"/>
        <v>0</v>
      </c>
      <c r="AR1107" s="1250"/>
      <c r="AS1107" s="1250"/>
      <c r="AT1107" s="1250">
        <f t="shared" si="777"/>
        <v>0</v>
      </c>
      <c r="AV1107" s="74" t="str">
        <f t="shared" si="757"/>
        <v>ELECTRICAL</v>
      </c>
      <c r="AW1107" s="307"/>
      <c r="AX1107" s="99"/>
      <c r="AY1107" s="99"/>
      <c r="AZ1107" s="305"/>
      <c r="BA1107" s="28">
        <f t="shared" si="778"/>
        <v>0</v>
      </c>
      <c r="BB1107" s="28">
        <f t="shared" si="783"/>
        <v>0</v>
      </c>
      <c r="BC1107" s="28">
        <f t="shared" si="784"/>
        <v>0</v>
      </c>
      <c r="BD1107" s="28">
        <f t="shared" si="779"/>
        <v>0</v>
      </c>
      <c r="BE1107" s="28">
        <f t="shared" si="785"/>
        <v>0</v>
      </c>
      <c r="BF1107" s="28">
        <f t="shared" si="780"/>
        <v>0</v>
      </c>
      <c r="BG1107" s="28">
        <f t="shared" si="781"/>
        <v>0</v>
      </c>
      <c r="BI1107" s="66">
        <f t="shared" si="786"/>
        <v>0</v>
      </c>
      <c r="BJ1107" s="66">
        <f t="shared" si="782"/>
        <v>0</v>
      </c>
      <c r="BK1107" s="66">
        <f t="shared" si="787"/>
        <v>0</v>
      </c>
    </row>
    <row r="1108" spans="1:63" hidden="1">
      <c r="A1108" s="95"/>
      <c r="B1108" s="1239"/>
      <c r="C1108" s="1240"/>
      <c r="D1108" s="1252"/>
      <c r="E1108" s="1252"/>
      <c r="F1108" s="1252"/>
      <c r="G1108" s="1252"/>
      <c r="H1108" s="1252"/>
      <c r="I1108" s="1252"/>
      <c r="J1108" s="1252"/>
      <c r="K1108" s="1252"/>
      <c r="L1108" s="1252"/>
      <c r="M1108" s="1252"/>
      <c r="N1108" s="1252"/>
      <c r="O1108" s="1252"/>
      <c r="P1108" s="1242"/>
      <c r="Q1108" s="1242"/>
      <c r="R1108" s="1243"/>
      <c r="S1108" s="1242"/>
      <c r="T1108" s="1242"/>
      <c r="U1108" s="1244"/>
      <c r="V1108" s="1245"/>
      <c r="W1108" s="1245"/>
      <c r="X1108" s="1245"/>
      <c r="Y1108" s="1245"/>
      <c r="Z1108" s="1245"/>
      <c r="AA1108" s="1244"/>
      <c r="AB1108" s="1245"/>
      <c r="AC1108" s="1245"/>
      <c r="AD1108" s="1248">
        <f t="shared" si="774"/>
        <v>0</v>
      </c>
      <c r="AE1108" s="1248"/>
      <c r="AF1108" s="1248"/>
      <c r="AG1108" s="1248">
        <f t="shared" si="768"/>
        <v>0</v>
      </c>
      <c r="AH1108" s="1248"/>
      <c r="AI1108" s="1248"/>
      <c r="AJ1108" s="1248">
        <f t="shared" si="775"/>
        <v>0</v>
      </c>
      <c r="AK1108" s="1248"/>
      <c r="AL1108" s="1248"/>
      <c r="AM1108" s="1249">
        <f t="shared" si="762"/>
        <v>0</v>
      </c>
      <c r="AN1108" s="1249"/>
      <c r="AO1108" s="1249"/>
      <c r="AP1108" s="1249"/>
      <c r="AQ1108" s="1250">
        <f t="shared" si="776"/>
        <v>0</v>
      </c>
      <c r="AR1108" s="1250"/>
      <c r="AS1108" s="1250"/>
      <c r="AT1108" s="1250">
        <f t="shared" si="777"/>
        <v>0</v>
      </c>
      <c r="AV1108" s="74" t="str">
        <f t="shared" si="757"/>
        <v>ELECTRICAL</v>
      </c>
      <c r="AW1108" s="307"/>
      <c r="AX1108" s="99"/>
      <c r="AY1108" s="99"/>
      <c r="AZ1108" s="305"/>
      <c r="BA1108" s="28">
        <f t="shared" si="778"/>
        <v>0</v>
      </c>
      <c r="BB1108" s="28">
        <f t="shared" si="783"/>
        <v>0</v>
      </c>
      <c r="BC1108" s="28">
        <f t="shared" si="784"/>
        <v>0</v>
      </c>
      <c r="BD1108" s="28">
        <f t="shared" si="779"/>
        <v>0</v>
      </c>
      <c r="BE1108" s="28">
        <f t="shared" si="785"/>
        <v>0</v>
      </c>
      <c r="BF1108" s="28">
        <f t="shared" si="780"/>
        <v>0</v>
      </c>
      <c r="BG1108" s="28">
        <f t="shared" si="781"/>
        <v>0</v>
      </c>
      <c r="BI1108" s="66">
        <f t="shared" si="786"/>
        <v>0</v>
      </c>
      <c r="BJ1108" s="66">
        <f t="shared" si="782"/>
        <v>0</v>
      </c>
      <c r="BK1108" s="66">
        <f t="shared" si="787"/>
        <v>0</v>
      </c>
    </row>
    <row r="1109" spans="1:63" hidden="1">
      <c r="A1109" s="95"/>
      <c r="B1109" s="1239"/>
      <c r="C1109" s="1240"/>
      <c r="D1109" s="1252"/>
      <c r="E1109" s="1252"/>
      <c r="F1109" s="1252"/>
      <c r="G1109" s="1252"/>
      <c r="H1109" s="1252"/>
      <c r="I1109" s="1252"/>
      <c r="J1109" s="1252"/>
      <c r="K1109" s="1252"/>
      <c r="L1109" s="1252"/>
      <c r="M1109" s="1252"/>
      <c r="N1109" s="1252"/>
      <c r="O1109" s="1252"/>
      <c r="P1109" s="1242"/>
      <c r="Q1109" s="1242"/>
      <c r="R1109" s="1243"/>
      <c r="S1109" s="1242"/>
      <c r="T1109" s="1242"/>
      <c r="U1109" s="1244"/>
      <c r="V1109" s="1245"/>
      <c r="W1109" s="1245"/>
      <c r="X1109" s="1245"/>
      <c r="Y1109" s="1245"/>
      <c r="Z1109" s="1245"/>
      <c r="AA1109" s="1244"/>
      <c r="AB1109" s="1245"/>
      <c r="AC1109" s="1245"/>
      <c r="AD1109" s="1248">
        <f t="shared" si="774"/>
        <v>0</v>
      </c>
      <c r="AE1109" s="1248"/>
      <c r="AF1109" s="1248"/>
      <c r="AG1109" s="1248">
        <f t="shared" si="768"/>
        <v>0</v>
      </c>
      <c r="AH1109" s="1248"/>
      <c r="AI1109" s="1248"/>
      <c r="AJ1109" s="1248">
        <f t="shared" si="775"/>
        <v>0</v>
      </c>
      <c r="AK1109" s="1248"/>
      <c r="AL1109" s="1248"/>
      <c r="AM1109" s="1249">
        <f t="shared" si="762"/>
        <v>0</v>
      </c>
      <c r="AN1109" s="1249"/>
      <c r="AO1109" s="1249"/>
      <c r="AP1109" s="1249"/>
      <c r="AQ1109" s="1250">
        <f t="shared" si="776"/>
        <v>0</v>
      </c>
      <c r="AR1109" s="1250"/>
      <c r="AS1109" s="1250"/>
      <c r="AT1109" s="1250">
        <f t="shared" si="777"/>
        <v>0</v>
      </c>
      <c r="AV1109" s="74" t="str">
        <f t="shared" si="757"/>
        <v>ELECTRICAL</v>
      </c>
      <c r="AW1109" s="307"/>
      <c r="AX1109" s="99"/>
      <c r="AY1109" s="99"/>
      <c r="AZ1109" s="305"/>
      <c r="BA1109" s="28">
        <f t="shared" si="778"/>
        <v>0</v>
      </c>
      <c r="BB1109" s="28">
        <f t="shared" si="783"/>
        <v>0</v>
      </c>
      <c r="BC1109" s="28">
        <f t="shared" si="784"/>
        <v>0</v>
      </c>
      <c r="BD1109" s="28">
        <f t="shared" si="779"/>
        <v>0</v>
      </c>
      <c r="BE1109" s="28">
        <f t="shared" si="785"/>
        <v>0</v>
      </c>
      <c r="BF1109" s="28">
        <f t="shared" si="780"/>
        <v>0</v>
      </c>
      <c r="BG1109" s="28">
        <f t="shared" si="781"/>
        <v>0</v>
      </c>
      <c r="BI1109" s="66">
        <f t="shared" si="786"/>
        <v>0</v>
      </c>
      <c r="BJ1109" s="66">
        <f t="shared" si="782"/>
        <v>0</v>
      </c>
      <c r="BK1109" s="66">
        <f t="shared" si="787"/>
        <v>0</v>
      </c>
    </row>
    <row r="1110" spans="1:63" hidden="1">
      <c r="A1110" s="95"/>
      <c r="B1110" s="1251"/>
      <c r="C1110" s="1251"/>
      <c r="D1110" s="1252"/>
      <c r="E1110" s="1252"/>
      <c r="F1110" s="1252"/>
      <c r="G1110" s="1252"/>
      <c r="H1110" s="1252"/>
      <c r="I1110" s="1252"/>
      <c r="J1110" s="1252"/>
      <c r="K1110" s="1252"/>
      <c r="L1110" s="1252"/>
      <c r="M1110" s="1252"/>
      <c r="N1110" s="1252"/>
      <c r="O1110" s="1252"/>
      <c r="P1110" s="1242"/>
      <c r="Q1110" s="1242"/>
      <c r="R1110" s="1243"/>
      <c r="S1110" s="1242"/>
      <c r="T1110" s="1242"/>
      <c r="U1110" s="1244"/>
      <c r="V1110" s="1245"/>
      <c r="W1110" s="1245"/>
      <c r="X1110" s="1245"/>
      <c r="Y1110" s="1245"/>
      <c r="Z1110" s="1245"/>
      <c r="AA1110" s="1244"/>
      <c r="AB1110" s="1245"/>
      <c r="AC1110" s="1245"/>
      <c r="AD1110" s="1248">
        <f t="shared" si="774"/>
        <v>0</v>
      </c>
      <c r="AE1110" s="1248"/>
      <c r="AF1110" s="1248"/>
      <c r="AG1110" s="1248">
        <f t="shared" si="768"/>
        <v>0</v>
      </c>
      <c r="AH1110" s="1248"/>
      <c r="AI1110" s="1248"/>
      <c r="AJ1110" s="1248">
        <f t="shared" si="775"/>
        <v>0</v>
      </c>
      <c r="AK1110" s="1248"/>
      <c r="AL1110" s="1248"/>
      <c r="AM1110" s="1249">
        <f t="shared" si="762"/>
        <v>0</v>
      </c>
      <c r="AN1110" s="1249"/>
      <c r="AO1110" s="1249"/>
      <c r="AP1110" s="1249"/>
      <c r="AQ1110" s="1250">
        <f t="shared" si="776"/>
        <v>0</v>
      </c>
      <c r="AR1110" s="1250"/>
      <c r="AS1110" s="1250"/>
      <c r="AT1110" s="1250">
        <f t="shared" si="777"/>
        <v>0</v>
      </c>
      <c r="AV1110" s="74" t="str">
        <f t="shared" si="757"/>
        <v>ELECTRICAL</v>
      </c>
      <c r="AW1110" s="307"/>
      <c r="AX1110" s="99"/>
      <c r="AY1110" s="99"/>
      <c r="AZ1110" s="305"/>
      <c r="BA1110" s="28">
        <f t="shared" si="778"/>
        <v>0</v>
      </c>
      <c r="BB1110" s="28">
        <f t="shared" si="783"/>
        <v>0</v>
      </c>
      <c r="BC1110" s="28">
        <f t="shared" si="784"/>
        <v>0</v>
      </c>
      <c r="BD1110" s="28">
        <f t="shared" si="779"/>
        <v>0</v>
      </c>
      <c r="BE1110" s="28">
        <f t="shared" si="785"/>
        <v>0</v>
      </c>
      <c r="BF1110" s="28">
        <f t="shared" si="780"/>
        <v>0</v>
      </c>
      <c r="BG1110" s="28">
        <f t="shared" si="781"/>
        <v>0</v>
      </c>
      <c r="BI1110" s="66">
        <f t="shared" si="786"/>
        <v>0</v>
      </c>
      <c r="BJ1110" s="66">
        <f t="shared" si="782"/>
        <v>0</v>
      </c>
      <c r="BK1110" s="66">
        <f t="shared" si="787"/>
        <v>0</v>
      </c>
    </row>
    <row r="1111" spans="1:63" hidden="1">
      <c r="A1111" s="95"/>
      <c r="B1111" s="1239"/>
      <c r="C1111" s="1240"/>
      <c r="D1111" s="1252"/>
      <c r="E1111" s="1252"/>
      <c r="F1111" s="1252"/>
      <c r="G1111" s="1252"/>
      <c r="H1111" s="1252"/>
      <c r="I1111" s="1252"/>
      <c r="J1111" s="1252"/>
      <c r="K1111" s="1252"/>
      <c r="L1111" s="1252"/>
      <c r="M1111" s="1252"/>
      <c r="N1111" s="1252"/>
      <c r="O1111" s="1252"/>
      <c r="P1111" s="1242"/>
      <c r="Q1111" s="1242"/>
      <c r="R1111" s="1243"/>
      <c r="S1111" s="1242"/>
      <c r="T1111" s="1242"/>
      <c r="U1111" s="1244"/>
      <c r="V1111" s="1245"/>
      <c r="W1111" s="1245"/>
      <c r="X1111" s="1245"/>
      <c r="Y1111" s="1245"/>
      <c r="Z1111" s="1245"/>
      <c r="AA1111" s="1244"/>
      <c r="AB1111" s="1245"/>
      <c r="AC1111" s="1245"/>
      <c r="AD1111" s="1248">
        <f t="shared" si="774"/>
        <v>0</v>
      </c>
      <c r="AE1111" s="1248"/>
      <c r="AF1111" s="1248"/>
      <c r="AG1111" s="1248">
        <f t="shared" si="768"/>
        <v>0</v>
      </c>
      <c r="AH1111" s="1248"/>
      <c r="AI1111" s="1248"/>
      <c r="AJ1111" s="1248">
        <f t="shared" si="775"/>
        <v>0</v>
      </c>
      <c r="AK1111" s="1248"/>
      <c r="AL1111" s="1248"/>
      <c r="AM1111" s="1249">
        <f t="shared" si="762"/>
        <v>0</v>
      </c>
      <c r="AN1111" s="1249"/>
      <c r="AO1111" s="1249"/>
      <c r="AP1111" s="1249"/>
      <c r="AQ1111" s="1250">
        <f t="shared" si="776"/>
        <v>0</v>
      </c>
      <c r="AR1111" s="1250"/>
      <c r="AS1111" s="1250"/>
      <c r="AT1111" s="1250">
        <f t="shared" si="777"/>
        <v>0</v>
      </c>
      <c r="AV1111" s="74" t="str">
        <f t="shared" si="757"/>
        <v>ELECTRICAL</v>
      </c>
      <c r="AW1111" s="307"/>
      <c r="AX1111" s="99"/>
      <c r="AY1111" s="99"/>
      <c r="AZ1111" s="305"/>
      <c r="BA1111" s="28">
        <f t="shared" si="778"/>
        <v>0</v>
      </c>
      <c r="BB1111" s="28">
        <f t="shared" si="783"/>
        <v>0</v>
      </c>
      <c r="BC1111" s="28">
        <f t="shared" si="784"/>
        <v>0</v>
      </c>
      <c r="BD1111" s="28">
        <f t="shared" si="779"/>
        <v>0</v>
      </c>
      <c r="BE1111" s="28">
        <f t="shared" si="785"/>
        <v>0</v>
      </c>
      <c r="BF1111" s="28">
        <f t="shared" si="780"/>
        <v>0</v>
      </c>
      <c r="BG1111" s="28">
        <f t="shared" si="781"/>
        <v>0</v>
      </c>
      <c r="BI1111" s="66">
        <f t="shared" si="786"/>
        <v>0</v>
      </c>
      <c r="BJ1111" s="66">
        <f t="shared" si="782"/>
        <v>0</v>
      </c>
      <c r="BK1111" s="66">
        <f t="shared" si="787"/>
        <v>0</v>
      </c>
    </row>
    <row r="1112" spans="1:63" hidden="1">
      <c r="A1112" s="95"/>
      <c r="B1112" s="1239"/>
      <c r="C1112" s="1240"/>
      <c r="D1112" s="1252"/>
      <c r="E1112" s="1252"/>
      <c r="F1112" s="1252"/>
      <c r="G1112" s="1252"/>
      <c r="H1112" s="1252"/>
      <c r="I1112" s="1252"/>
      <c r="J1112" s="1252"/>
      <c r="K1112" s="1252"/>
      <c r="L1112" s="1252"/>
      <c r="M1112" s="1252"/>
      <c r="N1112" s="1252"/>
      <c r="O1112" s="1252"/>
      <c r="P1112" s="1242"/>
      <c r="Q1112" s="1242"/>
      <c r="R1112" s="1243"/>
      <c r="S1112" s="1242"/>
      <c r="T1112" s="1242"/>
      <c r="U1112" s="1244"/>
      <c r="V1112" s="1245"/>
      <c r="W1112" s="1245"/>
      <c r="X1112" s="1245"/>
      <c r="Y1112" s="1245"/>
      <c r="Z1112" s="1245"/>
      <c r="AA1112" s="1244"/>
      <c r="AB1112" s="1245"/>
      <c r="AC1112" s="1245"/>
      <c r="AD1112" s="1248">
        <f t="shared" si="774"/>
        <v>0</v>
      </c>
      <c r="AE1112" s="1248"/>
      <c r="AF1112" s="1248"/>
      <c r="AG1112" s="1248">
        <f t="shared" si="768"/>
        <v>0</v>
      </c>
      <c r="AH1112" s="1248"/>
      <c r="AI1112" s="1248"/>
      <c r="AJ1112" s="1248">
        <f t="shared" si="775"/>
        <v>0</v>
      </c>
      <c r="AK1112" s="1248"/>
      <c r="AL1112" s="1248"/>
      <c r="AM1112" s="1249">
        <f t="shared" si="762"/>
        <v>0</v>
      </c>
      <c r="AN1112" s="1249"/>
      <c r="AO1112" s="1249"/>
      <c r="AP1112" s="1249"/>
      <c r="AQ1112" s="1250">
        <f t="shared" si="776"/>
        <v>0</v>
      </c>
      <c r="AR1112" s="1250"/>
      <c r="AS1112" s="1250"/>
      <c r="AT1112" s="1250">
        <f t="shared" si="777"/>
        <v>0</v>
      </c>
      <c r="AV1112" s="74" t="str">
        <f t="shared" si="757"/>
        <v>ELECTRICAL</v>
      </c>
      <c r="AW1112" s="307"/>
      <c r="AX1112" s="99"/>
      <c r="AY1112" s="99"/>
      <c r="AZ1112" s="305"/>
      <c r="BA1112" s="28">
        <f t="shared" si="778"/>
        <v>0</v>
      </c>
      <c r="BB1112" s="28">
        <f t="shared" si="783"/>
        <v>0</v>
      </c>
      <c r="BC1112" s="28">
        <f t="shared" si="784"/>
        <v>0</v>
      </c>
      <c r="BD1112" s="28">
        <f t="shared" si="779"/>
        <v>0</v>
      </c>
      <c r="BE1112" s="28">
        <f t="shared" si="785"/>
        <v>0</v>
      </c>
      <c r="BF1112" s="28">
        <f t="shared" si="780"/>
        <v>0</v>
      </c>
      <c r="BG1112" s="28">
        <f t="shared" si="781"/>
        <v>0</v>
      </c>
      <c r="BI1112" s="66">
        <f t="shared" si="786"/>
        <v>0</v>
      </c>
      <c r="BJ1112" s="66">
        <f t="shared" si="782"/>
        <v>0</v>
      </c>
      <c r="BK1112" s="66">
        <f t="shared" si="787"/>
        <v>0</v>
      </c>
    </row>
    <row r="1113" spans="1:63" hidden="1">
      <c r="A1113" s="95"/>
      <c r="B1113" s="1239"/>
      <c r="C1113" s="1240"/>
      <c r="D1113" s="1252"/>
      <c r="E1113" s="1252"/>
      <c r="F1113" s="1252"/>
      <c r="G1113" s="1252"/>
      <c r="H1113" s="1252"/>
      <c r="I1113" s="1252"/>
      <c r="J1113" s="1252"/>
      <c r="K1113" s="1252"/>
      <c r="L1113" s="1252"/>
      <c r="M1113" s="1252"/>
      <c r="N1113" s="1252"/>
      <c r="O1113" s="1252"/>
      <c r="P1113" s="1242"/>
      <c r="Q1113" s="1242"/>
      <c r="R1113" s="1243"/>
      <c r="S1113" s="1242"/>
      <c r="T1113" s="1242"/>
      <c r="U1113" s="1244"/>
      <c r="V1113" s="1245"/>
      <c r="W1113" s="1245"/>
      <c r="X1113" s="1245"/>
      <c r="Y1113" s="1245"/>
      <c r="Z1113" s="1245"/>
      <c r="AA1113" s="1244"/>
      <c r="AB1113" s="1245"/>
      <c r="AC1113" s="1245"/>
      <c r="AD1113" s="1248">
        <f t="shared" si="774"/>
        <v>0</v>
      </c>
      <c r="AE1113" s="1248"/>
      <c r="AF1113" s="1248"/>
      <c r="AG1113" s="1248">
        <f t="shared" si="768"/>
        <v>0</v>
      </c>
      <c r="AH1113" s="1248"/>
      <c r="AI1113" s="1248"/>
      <c r="AJ1113" s="1248">
        <f t="shared" si="775"/>
        <v>0</v>
      </c>
      <c r="AK1113" s="1248"/>
      <c r="AL1113" s="1248"/>
      <c r="AM1113" s="1249">
        <f t="shared" si="762"/>
        <v>0</v>
      </c>
      <c r="AN1113" s="1249"/>
      <c r="AO1113" s="1249"/>
      <c r="AP1113" s="1249"/>
      <c r="AQ1113" s="1250">
        <f t="shared" si="776"/>
        <v>0</v>
      </c>
      <c r="AR1113" s="1250"/>
      <c r="AS1113" s="1250"/>
      <c r="AT1113" s="1250">
        <f t="shared" si="777"/>
        <v>0</v>
      </c>
      <c r="AV1113" s="74" t="str">
        <f t="shared" si="757"/>
        <v>ELECTRICAL</v>
      </c>
      <c r="AW1113" s="307"/>
      <c r="AX1113" s="99"/>
      <c r="AY1113" s="99"/>
      <c r="AZ1113" s="305"/>
      <c r="BA1113" s="28">
        <f t="shared" si="778"/>
        <v>0</v>
      </c>
      <c r="BB1113" s="28">
        <f t="shared" si="783"/>
        <v>0</v>
      </c>
      <c r="BC1113" s="28">
        <f t="shared" si="784"/>
        <v>0</v>
      </c>
      <c r="BD1113" s="28">
        <f t="shared" si="779"/>
        <v>0</v>
      </c>
      <c r="BE1113" s="28">
        <f t="shared" si="785"/>
        <v>0</v>
      </c>
      <c r="BF1113" s="28">
        <f t="shared" si="780"/>
        <v>0</v>
      </c>
      <c r="BG1113" s="28">
        <f t="shared" si="781"/>
        <v>0</v>
      </c>
      <c r="BI1113" s="66">
        <f t="shared" si="786"/>
        <v>0</v>
      </c>
      <c r="BJ1113" s="66">
        <f t="shared" si="782"/>
        <v>0</v>
      </c>
      <c r="BK1113" s="66">
        <f t="shared" si="787"/>
        <v>0</v>
      </c>
    </row>
    <row r="1114" spans="1:63" hidden="1">
      <c r="A1114" s="95"/>
      <c r="B1114" s="1239"/>
      <c r="C1114" s="1240"/>
      <c r="D1114" s="1252"/>
      <c r="E1114" s="1252"/>
      <c r="F1114" s="1252"/>
      <c r="G1114" s="1252"/>
      <c r="H1114" s="1252"/>
      <c r="I1114" s="1252"/>
      <c r="J1114" s="1252"/>
      <c r="K1114" s="1252"/>
      <c r="L1114" s="1252"/>
      <c r="M1114" s="1252"/>
      <c r="N1114" s="1252"/>
      <c r="O1114" s="1252"/>
      <c r="P1114" s="1242"/>
      <c r="Q1114" s="1242"/>
      <c r="R1114" s="1243"/>
      <c r="S1114" s="1242"/>
      <c r="T1114" s="1242"/>
      <c r="U1114" s="1244"/>
      <c r="V1114" s="1245"/>
      <c r="W1114" s="1245"/>
      <c r="X1114" s="1245"/>
      <c r="Y1114" s="1245"/>
      <c r="Z1114" s="1245"/>
      <c r="AA1114" s="1244"/>
      <c r="AB1114" s="1245"/>
      <c r="AC1114" s="1245"/>
      <c r="AD1114" s="1248">
        <f t="shared" si="774"/>
        <v>0</v>
      </c>
      <c r="AE1114" s="1248"/>
      <c r="AF1114" s="1248"/>
      <c r="AG1114" s="1248">
        <f t="shared" si="768"/>
        <v>0</v>
      </c>
      <c r="AH1114" s="1248"/>
      <c r="AI1114" s="1248"/>
      <c r="AJ1114" s="1248">
        <f t="shared" si="775"/>
        <v>0</v>
      </c>
      <c r="AK1114" s="1248"/>
      <c r="AL1114" s="1248"/>
      <c r="AM1114" s="1249">
        <f t="shared" si="762"/>
        <v>0</v>
      </c>
      <c r="AN1114" s="1249"/>
      <c r="AO1114" s="1249"/>
      <c r="AP1114" s="1249"/>
      <c r="AQ1114" s="1250">
        <f t="shared" si="776"/>
        <v>0</v>
      </c>
      <c r="AR1114" s="1250"/>
      <c r="AS1114" s="1250"/>
      <c r="AT1114" s="1250">
        <f t="shared" si="777"/>
        <v>0</v>
      </c>
      <c r="AV1114" s="74" t="str">
        <f t="shared" si="757"/>
        <v>ELECTRICAL</v>
      </c>
      <c r="AW1114" s="307"/>
      <c r="AX1114" s="99"/>
      <c r="AY1114" s="99"/>
      <c r="AZ1114" s="305"/>
      <c r="BA1114" s="28">
        <f t="shared" si="778"/>
        <v>0</v>
      </c>
      <c r="BB1114" s="28">
        <f t="shared" si="783"/>
        <v>0</v>
      </c>
      <c r="BC1114" s="28">
        <f t="shared" si="784"/>
        <v>0</v>
      </c>
      <c r="BD1114" s="28">
        <f t="shared" si="779"/>
        <v>0</v>
      </c>
      <c r="BE1114" s="28">
        <f t="shared" si="785"/>
        <v>0</v>
      </c>
      <c r="BF1114" s="28">
        <f t="shared" si="780"/>
        <v>0</v>
      </c>
      <c r="BG1114" s="28">
        <f t="shared" si="781"/>
        <v>0</v>
      </c>
      <c r="BI1114" s="66">
        <f t="shared" si="786"/>
        <v>0</v>
      </c>
      <c r="BJ1114" s="66">
        <f t="shared" si="782"/>
        <v>0</v>
      </c>
      <c r="BK1114" s="66">
        <f t="shared" si="787"/>
        <v>0</v>
      </c>
    </row>
    <row r="1115" spans="1:63" hidden="1">
      <c r="A1115" s="95"/>
      <c r="B1115" s="1251"/>
      <c r="C1115" s="1251"/>
      <c r="D1115" s="1252"/>
      <c r="E1115" s="1252"/>
      <c r="F1115" s="1252"/>
      <c r="G1115" s="1252"/>
      <c r="H1115" s="1252"/>
      <c r="I1115" s="1252"/>
      <c r="J1115" s="1252"/>
      <c r="K1115" s="1252"/>
      <c r="L1115" s="1252"/>
      <c r="M1115" s="1252"/>
      <c r="N1115" s="1252"/>
      <c r="O1115" s="1252"/>
      <c r="P1115" s="1242"/>
      <c r="Q1115" s="1242"/>
      <c r="R1115" s="1243"/>
      <c r="S1115" s="1242"/>
      <c r="T1115" s="1242"/>
      <c r="U1115" s="1244"/>
      <c r="V1115" s="1245"/>
      <c r="W1115" s="1245"/>
      <c r="X1115" s="1245"/>
      <c r="Y1115" s="1245"/>
      <c r="Z1115" s="1245"/>
      <c r="AA1115" s="1244"/>
      <c r="AB1115" s="1245"/>
      <c r="AC1115" s="1245"/>
      <c r="AD1115" s="1248">
        <f t="shared" si="774"/>
        <v>0</v>
      </c>
      <c r="AE1115" s="1248"/>
      <c r="AF1115" s="1248"/>
      <c r="AG1115" s="1248">
        <f t="shared" si="768"/>
        <v>0</v>
      </c>
      <c r="AH1115" s="1248"/>
      <c r="AI1115" s="1248"/>
      <c r="AJ1115" s="1248">
        <f t="shared" si="775"/>
        <v>0</v>
      </c>
      <c r="AK1115" s="1248"/>
      <c r="AL1115" s="1248"/>
      <c r="AM1115" s="1249">
        <f t="shared" si="762"/>
        <v>0</v>
      </c>
      <c r="AN1115" s="1249"/>
      <c r="AO1115" s="1249"/>
      <c r="AP1115" s="1249"/>
      <c r="AQ1115" s="1250">
        <f t="shared" si="776"/>
        <v>0</v>
      </c>
      <c r="AR1115" s="1250"/>
      <c r="AS1115" s="1250"/>
      <c r="AT1115" s="1250">
        <f t="shared" si="777"/>
        <v>0</v>
      </c>
      <c r="AV1115" s="74" t="str">
        <f t="shared" si="757"/>
        <v>ELECTRICAL</v>
      </c>
      <c r="AW1115" s="307"/>
      <c r="AX1115" s="99"/>
      <c r="AY1115" s="99"/>
      <c r="AZ1115" s="305"/>
      <c r="BA1115" s="28">
        <f t="shared" si="778"/>
        <v>0</v>
      </c>
      <c r="BB1115" s="28">
        <f t="shared" si="783"/>
        <v>0</v>
      </c>
      <c r="BC1115" s="28">
        <f t="shared" si="784"/>
        <v>0</v>
      </c>
      <c r="BD1115" s="28">
        <f t="shared" si="779"/>
        <v>0</v>
      </c>
      <c r="BE1115" s="28">
        <f t="shared" si="785"/>
        <v>0</v>
      </c>
      <c r="BF1115" s="28">
        <f t="shared" si="780"/>
        <v>0</v>
      </c>
      <c r="BG1115" s="28">
        <f t="shared" si="781"/>
        <v>0</v>
      </c>
      <c r="BI1115" s="66">
        <f t="shared" si="786"/>
        <v>0</v>
      </c>
      <c r="BJ1115" s="66">
        <f t="shared" si="782"/>
        <v>0</v>
      </c>
      <c r="BK1115" s="66">
        <f t="shared" si="787"/>
        <v>0</v>
      </c>
    </row>
    <row r="1116" spans="1:63" hidden="1">
      <c r="A1116" s="95"/>
      <c r="B1116" s="1251"/>
      <c r="C1116" s="1251"/>
      <c r="D1116" s="1252"/>
      <c r="E1116" s="1252"/>
      <c r="F1116" s="1252"/>
      <c r="G1116" s="1252"/>
      <c r="H1116" s="1252"/>
      <c r="I1116" s="1252"/>
      <c r="J1116" s="1252"/>
      <c r="K1116" s="1252"/>
      <c r="L1116" s="1252"/>
      <c r="M1116" s="1252"/>
      <c r="N1116" s="1252"/>
      <c r="O1116" s="1252"/>
      <c r="P1116" s="1242"/>
      <c r="Q1116" s="1242"/>
      <c r="R1116" s="1243"/>
      <c r="S1116" s="1242"/>
      <c r="T1116" s="1242"/>
      <c r="U1116" s="1244"/>
      <c r="V1116" s="1245"/>
      <c r="W1116" s="1245"/>
      <c r="X1116" s="1245"/>
      <c r="Y1116" s="1245"/>
      <c r="Z1116" s="1245"/>
      <c r="AA1116" s="1244"/>
      <c r="AB1116" s="1245"/>
      <c r="AC1116" s="1245"/>
      <c r="AD1116" s="1248">
        <f t="shared" si="774"/>
        <v>0</v>
      </c>
      <c r="AE1116" s="1248"/>
      <c r="AF1116" s="1248"/>
      <c r="AG1116" s="1248">
        <f t="shared" si="768"/>
        <v>0</v>
      </c>
      <c r="AH1116" s="1248"/>
      <c r="AI1116" s="1248"/>
      <c r="AJ1116" s="1248">
        <f t="shared" si="775"/>
        <v>0</v>
      </c>
      <c r="AK1116" s="1248"/>
      <c r="AL1116" s="1248"/>
      <c r="AM1116" s="1249">
        <f t="shared" si="762"/>
        <v>0</v>
      </c>
      <c r="AN1116" s="1249"/>
      <c r="AO1116" s="1249"/>
      <c r="AP1116" s="1249"/>
      <c r="AQ1116" s="1250">
        <f t="shared" si="776"/>
        <v>0</v>
      </c>
      <c r="AR1116" s="1250"/>
      <c r="AS1116" s="1250"/>
      <c r="AT1116" s="1250">
        <f t="shared" si="777"/>
        <v>0</v>
      </c>
      <c r="AV1116" s="74" t="str">
        <f t="shared" si="757"/>
        <v>ELECTRICAL</v>
      </c>
      <c r="AW1116" s="307"/>
      <c r="AX1116" s="99"/>
      <c r="AY1116" s="99"/>
      <c r="AZ1116" s="305"/>
      <c r="BA1116" s="28">
        <f t="shared" si="778"/>
        <v>0</v>
      </c>
      <c r="BB1116" s="28">
        <f t="shared" si="783"/>
        <v>0</v>
      </c>
      <c r="BC1116" s="28">
        <f t="shared" si="784"/>
        <v>0</v>
      </c>
      <c r="BD1116" s="28">
        <f t="shared" si="779"/>
        <v>0</v>
      </c>
      <c r="BE1116" s="28">
        <f>SUM(BA1116:BC1116)</f>
        <v>0</v>
      </c>
      <c r="BF1116" s="28">
        <f t="shared" si="780"/>
        <v>0</v>
      </c>
      <c r="BG1116" s="28">
        <f t="shared" si="781"/>
        <v>0</v>
      </c>
      <c r="BI1116" s="66">
        <f t="shared" si="786"/>
        <v>0</v>
      </c>
      <c r="BJ1116" s="66">
        <f t="shared" si="782"/>
        <v>0</v>
      </c>
      <c r="BK1116" s="66">
        <f t="shared" si="787"/>
        <v>0</v>
      </c>
    </row>
    <row r="1117" spans="1:63" hidden="1">
      <c r="A1117" s="95"/>
      <c r="B1117" s="1239"/>
      <c r="C1117" s="1240"/>
      <c r="D1117" s="1252"/>
      <c r="E1117" s="1252"/>
      <c r="F1117" s="1252"/>
      <c r="G1117" s="1252"/>
      <c r="H1117" s="1252"/>
      <c r="I1117" s="1252"/>
      <c r="J1117" s="1252"/>
      <c r="K1117" s="1252"/>
      <c r="L1117" s="1252"/>
      <c r="M1117" s="1252"/>
      <c r="N1117" s="1252"/>
      <c r="O1117" s="1252"/>
      <c r="P1117" s="1242"/>
      <c r="Q1117" s="1242"/>
      <c r="R1117" s="1243"/>
      <c r="S1117" s="1242"/>
      <c r="T1117" s="1242"/>
      <c r="U1117" s="1244"/>
      <c r="V1117" s="1245"/>
      <c r="W1117" s="1245"/>
      <c r="X1117" s="1245"/>
      <c r="Y1117" s="1245"/>
      <c r="Z1117" s="1245"/>
      <c r="AA1117" s="1244"/>
      <c r="AB1117" s="1245"/>
      <c r="AC1117" s="1245"/>
      <c r="AD1117" s="1248">
        <f t="shared" si="774"/>
        <v>0</v>
      </c>
      <c r="AE1117" s="1248"/>
      <c r="AF1117" s="1248"/>
      <c r="AG1117" s="1248">
        <f t="shared" si="768"/>
        <v>0</v>
      </c>
      <c r="AH1117" s="1248"/>
      <c r="AI1117" s="1248"/>
      <c r="AJ1117" s="1248">
        <f t="shared" si="775"/>
        <v>0</v>
      </c>
      <c r="AK1117" s="1248"/>
      <c r="AL1117" s="1248"/>
      <c r="AM1117" s="1249">
        <f t="shared" si="762"/>
        <v>0</v>
      </c>
      <c r="AN1117" s="1249"/>
      <c r="AO1117" s="1249"/>
      <c r="AP1117" s="1249"/>
      <c r="AQ1117" s="1250">
        <f t="shared" si="776"/>
        <v>0</v>
      </c>
      <c r="AR1117" s="1250"/>
      <c r="AS1117" s="1250"/>
      <c r="AT1117" s="1250">
        <f t="shared" si="777"/>
        <v>0</v>
      </c>
      <c r="AV1117" s="74" t="str">
        <f t="shared" si="757"/>
        <v>ELECTRICAL</v>
      </c>
      <c r="AW1117" s="307"/>
      <c r="AX1117" s="99"/>
      <c r="AY1117" s="99"/>
      <c r="AZ1117" s="305"/>
      <c r="BA1117" s="28">
        <f t="shared" si="778"/>
        <v>0</v>
      </c>
      <c r="BB1117" s="28">
        <f t="shared" si="783"/>
        <v>0</v>
      </c>
      <c r="BC1117" s="28">
        <f t="shared" si="784"/>
        <v>0</v>
      </c>
      <c r="BD1117" s="28">
        <f t="shared" si="779"/>
        <v>0</v>
      </c>
      <c r="BE1117" s="28">
        <f>SUM(BA1117:BC1117)</f>
        <v>0</v>
      </c>
      <c r="BF1117" s="28">
        <f t="shared" si="780"/>
        <v>0</v>
      </c>
      <c r="BG1117" s="28">
        <f t="shared" si="781"/>
        <v>0</v>
      </c>
      <c r="BI1117" s="66">
        <f t="shared" si="786"/>
        <v>0</v>
      </c>
      <c r="BJ1117" s="66">
        <f t="shared" si="782"/>
        <v>0</v>
      </c>
      <c r="BK1117" s="66">
        <f t="shared" si="787"/>
        <v>0</v>
      </c>
    </row>
    <row r="1118" spans="1:63" ht="5.0999999999999996" hidden="1" customHeight="1">
      <c r="A1118" s="95"/>
      <c r="B1118" s="42"/>
      <c r="C1118" s="42"/>
      <c r="D1118" s="353"/>
      <c r="E1118" s="353"/>
      <c r="F1118" s="353"/>
      <c r="G1118" s="353"/>
      <c r="H1118" s="353"/>
      <c r="I1118" s="353"/>
      <c r="J1118" s="353"/>
      <c r="K1118" s="353"/>
      <c r="L1118" s="353"/>
      <c r="M1118" s="353"/>
      <c r="N1118" s="353"/>
      <c r="O1118" s="353"/>
      <c r="P1118" s="44"/>
      <c r="Q1118" s="44"/>
      <c r="R1118" s="44"/>
      <c r="S1118" s="44"/>
      <c r="T1118" s="44"/>
      <c r="U1118" s="45"/>
      <c r="V1118" s="45"/>
      <c r="W1118" s="45"/>
      <c r="X1118" s="45"/>
      <c r="Y1118" s="45"/>
      <c r="Z1118" s="45"/>
      <c r="AA1118" s="45"/>
      <c r="AB1118" s="45"/>
      <c r="AC1118" s="45"/>
      <c r="AD1118" s="46"/>
      <c r="AE1118" s="46"/>
      <c r="AF1118" s="46"/>
      <c r="AG1118" s="46"/>
      <c r="AH1118" s="46"/>
      <c r="AI1118" s="46"/>
      <c r="AJ1118" s="46"/>
      <c r="AK1118" s="46"/>
      <c r="AL1118" s="46"/>
      <c r="AM1118" s="47"/>
      <c r="AN1118" s="47"/>
      <c r="AO1118" s="47"/>
      <c r="AP1118" s="47"/>
      <c r="AQ1118" s="295"/>
      <c r="AR1118" s="295"/>
      <c r="AS1118" s="295"/>
      <c r="AT1118" s="295"/>
      <c r="AV1118" s="201" t="str">
        <f t="shared" si="757"/>
        <v>ELECTRICAL</v>
      </c>
      <c r="AW1118" s="322"/>
      <c r="AX1118" s="322"/>
      <c r="AY1118" s="322"/>
      <c r="AZ1118" s="201"/>
      <c r="BA1118" s="53">
        <f>BA1077</f>
        <v>0</v>
      </c>
      <c r="BB1118" s="53">
        <f>BB1077</f>
        <v>0</v>
      </c>
      <c r="BC1118" s="53">
        <f>BC1077</f>
        <v>0</v>
      </c>
      <c r="BD1118" s="53">
        <f>BD1077</f>
        <v>0</v>
      </c>
      <c r="BE1118" s="53">
        <f>BE1077</f>
        <v>0</v>
      </c>
      <c r="BF1118" s="53"/>
      <c r="BG1118" s="53"/>
      <c r="BI1118" s="53"/>
      <c r="BJ1118" s="53"/>
      <c r="BK1118" s="53"/>
    </row>
    <row r="1119" spans="1:63" ht="21.6" hidden="1" customHeight="1">
      <c r="A1119" s="95"/>
      <c r="B1119" s="1335"/>
      <c r="C1119" s="1335"/>
      <c r="D1119" s="354"/>
      <c r="E1119" s="354"/>
      <c r="F1119" s="354"/>
      <c r="G1119" s="354"/>
      <c r="H1119" s="354"/>
      <c r="I1119" s="354"/>
      <c r="J1119" s="354"/>
      <c r="K1119" s="354"/>
      <c r="L1119" s="354"/>
      <c r="M1119" s="354"/>
      <c r="N1119" s="354"/>
      <c r="O1119" s="354"/>
      <c r="P1119" s="19"/>
      <c r="Q1119" s="19"/>
      <c r="R1119" s="19"/>
      <c r="S1119" s="19"/>
      <c r="T1119" s="19"/>
      <c r="U1119" s="19"/>
      <c r="V1119" s="19"/>
      <c r="W1119" s="19"/>
      <c r="X1119" s="19"/>
      <c r="Y1119" s="19"/>
      <c r="Z1119" s="19"/>
      <c r="AA1119" s="19"/>
      <c r="AB1119" s="19"/>
      <c r="AC1119" s="202" t="str">
        <f>CONCATENATE(D1077," ","TOTAL")</f>
        <v>ELECTRICAL TOTAL</v>
      </c>
      <c r="AD1119" s="1260">
        <f>SUBTOTAL(9,AD1078:AD1118)</f>
        <v>0</v>
      </c>
      <c r="AE1119" s="1260"/>
      <c r="AF1119" s="1260"/>
      <c r="AG1119" s="1260">
        <f>SUBTOTAL(9,AG1078:AG1118)</f>
        <v>0</v>
      </c>
      <c r="AH1119" s="1260"/>
      <c r="AI1119" s="1260"/>
      <c r="AJ1119" s="1260">
        <f>SUBTOTAL(9,AJ1078:AJ1118)</f>
        <v>0</v>
      </c>
      <c r="AK1119" s="1260"/>
      <c r="AL1119" s="1260"/>
      <c r="AM1119" s="1260">
        <f>SUBTOTAL(9,AM1078:AM1118)</f>
        <v>0</v>
      </c>
      <c r="AN1119" s="1260"/>
      <c r="AO1119" s="1260"/>
      <c r="AP1119" s="1260"/>
      <c r="AQ1119" s="1254">
        <f>SUBTOTAL(9,AQ1078:AQ1118)</f>
        <v>0</v>
      </c>
      <c r="AR1119" s="1254"/>
      <c r="AS1119" s="1254"/>
      <c r="AT1119" s="1254" t="e">
        <f>SUM(AT1075:AT1110)</f>
        <v>#REF!</v>
      </c>
      <c r="AV1119" s="74" t="str">
        <f t="shared" si="757"/>
        <v>ELECTRICAL</v>
      </c>
      <c r="AW1119" s="308"/>
      <c r="AX1119" s="321"/>
      <c r="AY1119" s="321"/>
      <c r="AZ1119" s="118"/>
      <c r="BA1119" s="52">
        <f>BA1077</f>
        <v>0</v>
      </c>
      <c r="BB1119" s="52">
        <f>BB1077</f>
        <v>0</v>
      </c>
      <c r="BC1119" s="52">
        <f>BC1077</f>
        <v>0</v>
      </c>
      <c r="BD1119" s="52">
        <f>BD1077</f>
        <v>0</v>
      </c>
      <c r="BE1119" s="52">
        <f>BE1077</f>
        <v>0</v>
      </c>
      <c r="BF1119" s="52">
        <f>SUM(BF1077:BF1118)</f>
        <v>0</v>
      </c>
      <c r="BG1119" s="28">
        <f>SUM(BG1077:BG1118)</f>
        <v>0</v>
      </c>
      <c r="BI1119" s="52">
        <f>SUM(BI1078:BI1118)</f>
        <v>0</v>
      </c>
      <c r="BJ1119" s="52">
        <f>SUM(BJ1078:BJ1118)</f>
        <v>0</v>
      </c>
      <c r="BK1119" s="28">
        <f>SUM(BK1078:BK1118)</f>
        <v>0</v>
      </c>
    </row>
    <row r="1120" spans="1:63" ht="5.0999999999999996" hidden="1" customHeight="1">
      <c r="A1120" s="95"/>
      <c r="B1120" s="42"/>
      <c r="C1120" s="42"/>
      <c r="D1120" s="353"/>
      <c r="E1120" s="353"/>
      <c r="F1120" s="353"/>
      <c r="G1120" s="353"/>
      <c r="H1120" s="353"/>
      <c r="I1120" s="353"/>
      <c r="J1120" s="353"/>
      <c r="K1120" s="353"/>
      <c r="L1120" s="353"/>
      <c r="M1120" s="353"/>
      <c r="N1120" s="353"/>
      <c r="O1120" s="353"/>
      <c r="P1120" s="44"/>
      <c r="Q1120" s="44"/>
      <c r="R1120" s="44"/>
      <c r="S1120" s="44"/>
      <c r="T1120" s="44"/>
      <c r="U1120" s="45"/>
      <c r="V1120" s="45"/>
      <c r="W1120" s="45"/>
      <c r="X1120" s="45"/>
      <c r="Y1120" s="45"/>
      <c r="Z1120" s="45"/>
      <c r="AA1120" s="45"/>
      <c r="AB1120" s="45"/>
      <c r="AC1120" s="45"/>
      <c r="AD1120" s="46"/>
      <c r="AE1120" s="46"/>
      <c r="AF1120" s="46"/>
      <c r="AG1120" s="46"/>
      <c r="AH1120" s="46"/>
      <c r="AI1120" s="46"/>
      <c r="AJ1120" s="46"/>
      <c r="AK1120" s="46"/>
      <c r="AL1120" s="46"/>
      <c r="AM1120" s="47"/>
      <c r="AN1120" s="47"/>
      <c r="AO1120" s="47"/>
      <c r="AP1120" s="47"/>
      <c r="AQ1120" s="295"/>
      <c r="AR1120" s="295"/>
      <c r="AS1120" s="295"/>
      <c r="AT1120" s="295"/>
      <c r="AV1120" s="201" t="str">
        <f t="shared" si="757"/>
        <v>ELECTRICAL</v>
      </c>
      <c r="AW1120" s="322"/>
      <c r="AX1120" s="322"/>
      <c r="AY1120" s="322"/>
      <c r="AZ1120" s="201"/>
      <c r="BA1120" s="53">
        <f>BA1077</f>
        <v>0</v>
      </c>
      <c r="BB1120" s="53">
        <f>BB1077</f>
        <v>0</v>
      </c>
      <c r="BC1120" s="53">
        <f>BC1077</f>
        <v>0</v>
      </c>
      <c r="BD1120" s="53">
        <f>BD1077</f>
        <v>0</v>
      </c>
      <c r="BE1120" s="53">
        <f>BE1077</f>
        <v>0</v>
      </c>
      <c r="BF1120" s="53"/>
      <c r="BG1120" s="53"/>
      <c r="BI1120" s="53"/>
      <c r="BJ1120" s="53"/>
      <c r="BK1120" s="53"/>
    </row>
    <row r="1121" spans="1:63" ht="9.6999999999999993" hidden="1" customHeight="1">
      <c r="A1121" s="95"/>
      <c r="B1121" s="49"/>
      <c r="C1121" s="49"/>
      <c r="D1121" s="355"/>
      <c r="E1121" s="355"/>
      <c r="F1121" s="355"/>
      <c r="G1121" s="355"/>
      <c r="H1121" s="355"/>
      <c r="I1121" s="355"/>
      <c r="J1121" s="355"/>
      <c r="K1121" s="355"/>
      <c r="L1121" s="355"/>
      <c r="M1121" s="355"/>
      <c r="N1121" s="355"/>
      <c r="O1121" s="355"/>
      <c r="P1121" s="50"/>
      <c r="Q1121" s="50"/>
      <c r="R1121" s="50"/>
      <c r="S1121" s="50"/>
      <c r="T1121" s="50"/>
      <c r="U1121" s="50"/>
      <c r="V1121" s="50"/>
      <c r="W1121" s="50"/>
      <c r="X1121" s="50"/>
      <c r="Y1121" s="50"/>
      <c r="Z1121" s="50"/>
      <c r="AA1121" s="50"/>
      <c r="AB1121" s="50"/>
      <c r="AC1121" s="51"/>
      <c r="AD1121" s="296"/>
      <c r="AE1121" s="296"/>
      <c r="AF1121" s="296"/>
      <c r="AG1121" s="296"/>
      <c r="AH1121" s="296"/>
      <c r="AI1121" s="296"/>
      <c r="AJ1121" s="296"/>
      <c r="AK1121" s="296"/>
      <c r="AL1121" s="296"/>
      <c r="AM1121" s="296"/>
      <c r="AN1121" s="296"/>
      <c r="AO1121" s="296"/>
      <c r="AP1121" s="296"/>
      <c r="AQ1121" s="297"/>
      <c r="AR1121" s="297"/>
      <c r="AS1121" s="297"/>
      <c r="AT1121" s="297"/>
      <c r="AV1121" s="203" t="str">
        <f t="shared" si="757"/>
        <v>ELECTRICAL</v>
      </c>
      <c r="AW1121" s="325"/>
      <c r="AX1121" s="344"/>
      <c r="AY1121" s="344"/>
      <c r="AZ1121" s="203"/>
      <c r="BA1121" s="65">
        <f>BA1119</f>
        <v>0</v>
      </c>
      <c r="BB1121" s="65">
        <f t="shared" ref="BB1121:BG1121" si="788">BB1119</f>
        <v>0</v>
      </c>
      <c r="BC1121" s="65">
        <f>BC1119</f>
        <v>0</v>
      </c>
      <c r="BD1121" s="65">
        <f t="shared" si="788"/>
        <v>0</v>
      </c>
      <c r="BE1121" s="65">
        <f t="shared" si="788"/>
        <v>0</v>
      </c>
      <c r="BF1121" s="65">
        <f t="shared" si="788"/>
        <v>0</v>
      </c>
      <c r="BG1121" s="65">
        <f t="shared" si="788"/>
        <v>0</v>
      </c>
      <c r="BI1121" s="65"/>
      <c r="BJ1121" s="65"/>
      <c r="BK1121" s="65"/>
    </row>
    <row r="1122" spans="1:63" ht="23.1" customHeight="1" thickBot="1">
      <c r="A1122" s="94" t="s">
        <v>665</v>
      </c>
      <c r="B1122" s="1261"/>
      <c r="C1122" s="1262"/>
      <c r="D1122" s="1301" t="str">
        <f>T(AJ82)</f>
        <v>MISCELLANEOUS</v>
      </c>
      <c r="E1122" s="1302"/>
      <c r="F1122" s="1302"/>
      <c r="G1122" s="1302"/>
      <c r="H1122" s="1302"/>
      <c r="I1122" s="1302"/>
      <c r="J1122" s="1302"/>
      <c r="K1122" s="1302"/>
      <c r="L1122" s="1302"/>
      <c r="M1122" s="1302"/>
      <c r="N1122" s="1302"/>
      <c r="O1122" s="1303"/>
      <c r="P1122" s="1263"/>
      <c r="Q1122" s="1263"/>
      <c r="R1122" s="1263"/>
      <c r="S1122" s="1264"/>
      <c r="T1122" s="1265"/>
      <c r="U1122" s="1266"/>
      <c r="V1122" s="1266"/>
      <c r="W1122" s="1266"/>
      <c r="X1122" s="1266"/>
      <c r="Y1122" s="1266"/>
      <c r="Z1122" s="1266"/>
      <c r="AA1122" s="1266"/>
      <c r="AB1122" s="1266"/>
      <c r="AC1122" s="1266"/>
      <c r="AD1122" s="1260">
        <f>AD1164</f>
        <v>0</v>
      </c>
      <c r="AE1122" s="1260"/>
      <c r="AF1122" s="1260"/>
      <c r="AG1122" s="1260">
        <f>AG1164</f>
        <v>0</v>
      </c>
      <c r="AH1122" s="1260"/>
      <c r="AI1122" s="1260"/>
      <c r="AJ1122" s="1260">
        <f>AJ1164</f>
        <v>0</v>
      </c>
      <c r="AK1122" s="1260"/>
      <c r="AL1122" s="1260"/>
      <c r="AM1122" s="1260">
        <f>AM1164</f>
        <v>0</v>
      </c>
      <c r="AN1122" s="1260"/>
      <c r="AO1122" s="1260"/>
      <c r="AP1122" s="1260"/>
      <c r="AQ1122" s="1254">
        <f>AQ1164</f>
        <v>0</v>
      </c>
      <c r="AR1122" s="1254"/>
      <c r="AS1122" s="1254"/>
      <c r="AT1122" s="1254" t="e">
        <f>SUM(#REF!)</f>
        <v>#REF!</v>
      </c>
      <c r="AV1122" s="74" t="str">
        <f t="shared" ref="AV1122:AV1165" si="789">$D$1122</f>
        <v>MISCELLANEOUS</v>
      </c>
      <c r="AW1122" s="326"/>
      <c r="AX1122" s="326"/>
      <c r="AY1122" s="326"/>
      <c r="AZ1122" s="327"/>
      <c r="BA1122" s="28">
        <f>SUM(BA1123:BA1162)</f>
        <v>0</v>
      </c>
      <c r="BB1122" s="28">
        <f>SUM(BB1123:BB1162)</f>
        <v>0</v>
      </c>
      <c r="BC1122" s="28">
        <f>SUM(BC1123:BC1162)</f>
        <v>0</v>
      </c>
      <c r="BD1122" s="28">
        <f>SUM(BD1123:BD1162)</f>
        <v>0</v>
      </c>
      <c r="BE1122" s="28">
        <f>SUM(BE1123:BE1162)</f>
        <v>0</v>
      </c>
      <c r="BF1122" s="28">
        <f t="shared" ref="BF1122:BF1142" si="790">AQ1122</f>
        <v>0</v>
      </c>
      <c r="BG1122" s="28">
        <f t="shared" ref="BG1122:BG1142" si="791">AM1122</f>
        <v>0</v>
      </c>
      <c r="BI1122" s="66">
        <f>AD1122</f>
        <v>0</v>
      </c>
      <c r="BJ1122" s="66">
        <f>AM1122</f>
        <v>0</v>
      </c>
      <c r="BK1122" s="66">
        <f>BJ1122+BI1122</f>
        <v>0</v>
      </c>
    </row>
    <row r="1123" spans="1:63" hidden="1">
      <c r="A1123" s="8"/>
      <c r="B1123" s="1239"/>
      <c r="C1123" s="1240"/>
      <c r="D1123" s="1241" t="s">
        <v>33</v>
      </c>
      <c r="E1123" s="1241"/>
      <c r="F1123" s="1241"/>
      <c r="G1123" s="1241"/>
      <c r="H1123" s="1241"/>
      <c r="I1123" s="1241"/>
      <c r="J1123" s="1241"/>
      <c r="K1123" s="1241"/>
      <c r="L1123" s="1241"/>
      <c r="M1123" s="1241"/>
      <c r="N1123" s="1241"/>
      <c r="O1123" s="1241"/>
      <c r="P1123" s="1242"/>
      <c r="Q1123" s="1242"/>
      <c r="R1123" s="1243"/>
      <c r="S1123" s="1242" t="s">
        <v>0</v>
      </c>
      <c r="T1123" s="1242" t="s">
        <v>0</v>
      </c>
      <c r="U1123" s="1244">
        <v>50</v>
      </c>
      <c r="V1123" s="1245"/>
      <c r="W1123" s="1245"/>
      <c r="X1123" s="1245">
        <v>50</v>
      </c>
      <c r="Y1123" s="1245"/>
      <c r="Z1123" s="1245">
        <v>50</v>
      </c>
      <c r="AA1123" s="1246"/>
      <c r="AB1123" s="1247"/>
      <c r="AC1123" s="1244"/>
      <c r="AD1123" s="1248">
        <f t="shared" ref="AD1123:AD1142" si="792">((P1123*U1123)-AM1123)</f>
        <v>0</v>
      </c>
      <c r="AE1123" s="1248"/>
      <c r="AF1123" s="1248"/>
      <c r="AG1123" s="1248">
        <f>P1123*X1123*(1+$Y$85)</f>
        <v>0</v>
      </c>
      <c r="AH1123" s="1248"/>
      <c r="AI1123" s="1248"/>
      <c r="AJ1123" s="1248">
        <f t="shared" ref="AJ1123:AJ1142" si="793">P1123*AA1123</f>
        <v>0</v>
      </c>
      <c r="AK1123" s="1248"/>
      <c r="AL1123" s="1248"/>
      <c r="AM1123" s="1249">
        <f t="shared" ref="AM1123:AM1162" si="794">IF($B1123="x",$P1123*$U1123,0)</f>
        <v>0</v>
      </c>
      <c r="AN1123" s="1249"/>
      <c r="AO1123" s="1249"/>
      <c r="AP1123" s="1249"/>
      <c r="AQ1123" s="1250">
        <f t="shared" ref="AQ1123:AQ1142" si="795">SUM(AD1123:AL1123)</f>
        <v>0</v>
      </c>
      <c r="AR1123" s="1250"/>
      <c r="AS1123" s="1250"/>
      <c r="AT1123" s="1250">
        <f t="shared" ref="AT1123:AT1142" si="796">SUM(AD1123:AL1123)</f>
        <v>0</v>
      </c>
      <c r="AV1123" s="74" t="str">
        <f t="shared" si="789"/>
        <v>MISCELLANEOUS</v>
      </c>
      <c r="AW1123" s="307" t="s">
        <v>37</v>
      </c>
      <c r="AX1123" s="99"/>
      <c r="AY1123" s="99"/>
      <c r="AZ1123" s="305"/>
      <c r="BA1123" s="28">
        <f t="shared" ref="BA1123:BA1142" si="797">AD1123</f>
        <v>0</v>
      </c>
      <c r="BB1123" s="28">
        <f>AG1123</f>
        <v>0</v>
      </c>
      <c r="BC1123" s="28">
        <f>AJ1123</f>
        <v>0</v>
      </c>
      <c r="BD1123" s="28">
        <f t="shared" ref="BD1123:BD1142" si="798">IF(B1123="x",1,0)</f>
        <v>0</v>
      </c>
      <c r="BE1123" s="28">
        <f>SUM(BA1123:BC1123)</f>
        <v>0</v>
      </c>
      <c r="BF1123" s="28">
        <f t="shared" si="790"/>
        <v>0</v>
      </c>
      <c r="BG1123" s="28">
        <f t="shared" si="791"/>
        <v>0</v>
      </c>
      <c r="BI1123" s="66">
        <f>AD1123</f>
        <v>0</v>
      </c>
      <c r="BJ1123" s="66">
        <f t="shared" ref="BJ1123:BJ1142" si="799">AM1123</f>
        <v>0</v>
      </c>
      <c r="BK1123" s="66">
        <f>BJ1123+BI1123</f>
        <v>0</v>
      </c>
    </row>
    <row r="1124" spans="1:63" hidden="1">
      <c r="A1124" s="8"/>
      <c r="B1124" s="1251"/>
      <c r="C1124" s="1251"/>
      <c r="D1124" s="1241" t="s">
        <v>230</v>
      </c>
      <c r="E1124" s="1241"/>
      <c r="F1124" s="1241"/>
      <c r="G1124" s="1241"/>
      <c r="H1124" s="1241"/>
      <c r="I1124" s="1241"/>
      <c r="J1124" s="1241"/>
      <c r="K1124" s="1241"/>
      <c r="L1124" s="1241"/>
      <c r="M1124" s="1241"/>
      <c r="N1124" s="1241"/>
      <c r="O1124" s="1241"/>
      <c r="P1124" s="1242"/>
      <c r="Q1124" s="1242"/>
      <c r="R1124" s="1243"/>
      <c r="S1124" s="1242" t="s">
        <v>0</v>
      </c>
      <c r="T1124" s="1242" t="s">
        <v>0</v>
      </c>
      <c r="U1124" s="1244">
        <v>25</v>
      </c>
      <c r="V1124" s="1245"/>
      <c r="W1124" s="1245"/>
      <c r="X1124" s="1245">
        <v>70</v>
      </c>
      <c r="Y1124" s="1245"/>
      <c r="Z1124" s="1245">
        <v>70</v>
      </c>
      <c r="AA1124" s="1246"/>
      <c r="AB1124" s="1247"/>
      <c r="AC1124" s="1244"/>
      <c r="AD1124" s="1248">
        <f t="shared" si="792"/>
        <v>0</v>
      </c>
      <c r="AE1124" s="1248"/>
      <c r="AF1124" s="1248"/>
      <c r="AG1124" s="1248">
        <f t="shared" ref="AG1124:AG1162" si="800">P1124*X1124*(1+$Y$85)</f>
        <v>0</v>
      </c>
      <c r="AH1124" s="1248"/>
      <c r="AI1124" s="1248"/>
      <c r="AJ1124" s="1248">
        <f t="shared" si="793"/>
        <v>0</v>
      </c>
      <c r="AK1124" s="1248"/>
      <c r="AL1124" s="1248"/>
      <c r="AM1124" s="1249">
        <f t="shared" si="794"/>
        <v>0</v>
      </c>
      <c r="AN1124" s="1249"/>
      <c r="AO1124" s="1249"/>
      <c r="AP1124" s="1249"/>
      <c r="AQ1124" s="1250">
        <f t="shared" si="795"/>
        <v>0</v>
      </c>
      <c r="AR1124" s="1250"/>
      <c r="AS1124" s="1250"/>
      <c r="AT1124" s="1250">
        <f t="shared" si="796"/>
        <v>0</v>
      </c>
      <c r="AV1124" s="74" t="str">
        <f t="shared" si="789"/>
        <v>MISCELLANEOUS</v>
      </c>
      <c r="AW1124" s="307" t="s">
        <v>37</v>
      </c>
      <c r="AX1124" s="99"/>
      <c r="AY1124" s="99"/>
      <c r="AZ1124" s="305"/>
      <c r="BA1124" s="28">
        <f t="shared" si="797"/>
        <v>0</v>
      </c>
      <c r="BB1124" s="28">
        <f t="shared" ref="BB1124:BB1142" si="801">AG1124</f>
        <v>0</v>
      </c>
      <c r="BC1124" s="28">
        <f t="shared" ref="BC1124:BC1142" si="802">AJ1124</f>
        <v>0</v>
      </c>
      <c r="BD1124" s="28">
        <f t="shared" si="798"/>
        <v>0</v>
      </c>
      <c r="BE1124" s="28">
        <f t="shared" ref="BE1124:BE1140" si="803">SUM(BA1124:BC1124)</f>
        <v>0</v>
      </c>
      <c r="BF1124" s="28">
        <f t="shared" si="790"/>
        <v>0</v>
      </c>
      <c r="BG1124" s="28">
        <f t="shared" si="791"/>
        <v>0</v>
      </c>
      <c r="BI1124" s="66">
        <f t="shared" ref="BI1124:BI1142" si="804">AD1124</f>
        <v>0</v>
      </c>
      <c r="BJ1124" s="66">
        <f t="shared" si="799"/>
        <v>0</v>
      </c>
      <c r="BK1124" s="66">
        <f t="shared" ref="BK1124:BK1142" si="805">BJ1124+BI1124</f>
        <v>0</v>
      </c>
    </row>
    <row r="1125" spans="1:63" hidden="1">
      <c r="A1125" s="8"/>
      <c r="B1125" s="1251"/>
      <c r="C1125" s="1251"/>
      <c r="D1125" s="1241" t="s">
        <v>600</v>
      </c>
      <c r="E1125" s="1241"/>
      <c r="F1125" s="1241"/>
      <c r="G1125" s="1241"/>
      <c r="H1125" s="1241"/>
      <c r="I1125" s="1241"/>
      <c r="J1125" s="1241"/>
      <c r="K1125" s="1241"/>
      <c r="L1125" s="1241"/>
      <c r="M1125" s="1241"/>
      <c r="N1125" s="1241"/>
      <c r="O1125" s="1241"/>
      <c r="P1125" s="1242"/>
      <c r="Q1125" s="1242"/>
      <c r="R1125" s="1243"/>
      <c r="S1125" s="1242" t="s">
        <v>0</v>
      </c>
      <c r="T1125" s="1242" t="s">
        <v>0</v>
      </c>
      <c r="U1125" s="1244">
        <v>25</v>
      </c>
      <c r="V1125" s="1245"/>
      <c r="W1125" s="1245"/>
      <c r="X1125" s="1245">
        <v>50</v>
      </c>
      <c r="Y1125" s="1245"/>
      <c r="Z1125" s="1245">
        <v>50</v>
      </c>
      <c r="AA1125" s="1246"/>
      <c r="AB1125" s="1247"/>
      <c r="AC1125" s="1244"/>
      <c r="AD1125" s="1248">
        <f t="shared" si="792"/>
        <v>0</v>
      </c>
      <c r="AE1125" s="1248"/>
      <c r="AF1125" s="1248"/>
      <c r="AG1125" s="1248">
        <f t="shared" si="800"/>
        <v>0</v>
      </c>
      <c r="AH1125" s="1248"/>
      <c r="AI1125" s="1248"/>
      <c r="AJ1125" s="1248">
        <f t="shared" si="793"/>
        <v>0</v>
      </c>
      <c r="AK1125" s="1248"/>
      <c r="AL1125" s="1248"/>
      <c r="AM1125" s="1249">
        <f t="shared" si="794"/>
        <v>0</v>
      </c>
      <c r="AN1125" s="1249"/>
      <c r="AO1125" s="1249"/>
      <c r="AP1125" s="1249"/>
      <c r="AQ1125" s="1250">
        <f t="shared" si="795"/>
        <v>0</v>
      </c>
      <c r="AR1125" s="1250"/>
      <c r="AS1125" s="1250"/>
      <c r="AT1125" s="1250">
        <f t="shared" si="796"/>
        <v>0</v>
      </c>
      <c r="AV1125" s="74" t="str">
        <f t="shared" si="789"/>
        <v>MISCELLANEOUS</v>
      </c>
      <c r="AW1125" s="307"/>
      <c r="AX1125" s="99"/>
      <c r="AY1125" s="99"/>
      <c r="AZ1125" s="305"/>
      <c r="BA1125" s="28">
        <f t="shared" si="797"/>
        <v>0</v>
      </c>
      <c r="BB1125" s="28">
        <f t="shared" si="801"/>
        <v>0</v>
      </c>
      <c r="BC1125" s="28">
        <f t="shared" si="802"/>
        <v>0</v>
      </c>
      <c r="BD1125" s="28">
        <f t="shared" si="798"/>
        <v>0</v>
      </c>
      <c r="BE1125" s="28">
        <f t="shared" si="803"/>
        <v>0</v>
      </c>
      <c r="BF1125" s="28">
        <f t="shared" si="790"/>
        <v>0</v>
      </c>
      <c r="BG1125" s="28">
        <f t="shared" si="791"/>
        <v>0</v>
      </c>
      <c r="BI1125" s="66">
        <f t="shared" si="804"/>
        <v>0</v>
      </c>
      <c r="BJ1125" s="66">
        <f t="shared" si="799"/>
        <v>0</v>
      </c>
      <c r="BK1125" s="66">
        <f t="shared" si="805"/>
        <v>0</v>
      </c>
    </row>
    <row r="1126" spans="1:63" hidden="1">
      <c r="A1126" s="8"/>
      <c r="B1126" s="1239"/>
      <c r="C1126" s="1240"/>
      <c r="D1126" s="1253"/>
      <c r="E1126" s="1253"/>
      <c r="F1126" s="1253"/>
      <c r="G1126" s="1253"/>
      <c r="H1126" s="1253"/>
      <c r="I1126" s="1253"/>
      <c r="J1126" s="1253"/>
      <c r="K1126" s="1253"/>
      <c r="L1126" s="1253"/>
      <c r="M1126" s="1253"/>
      <c r="N1126" s="1253"/>
      <c r="O1126" s="1253"/>
      <c r="P1126" s="1242"/>
      <c r="Q1126" s="1242"/>
      <c r="R1126" s="1243"/>
      <c r="S1126" s="1242"/>
      <c r="T1126" s="1242"/>
      <c r="U1126" s="1244"/>
      <c r="V1126" s="1245"/>
      <c r="W1126" s="1245"/>
      <c r="X1126" s="1245"/>
      <c r="Y1126" s="1245"/>
      <c r="Z1126" s="1245"/>
      <c r="AA1126" s="1246"/>
      <c r="AB1126" s="1247"/>
      <c r="AC1126" s="1244"/>
      <c r="AD1126" s="1248">
        <f t="shared" si="792"/>
        <v>0</v>
      </c>
      <c r="AE1126" s="1248"/>
      <c r="AF1126" s="1248"/>
      <c r="AG1126" s="1248">
        <f t="shared" si="800"/>
        <v>0</v>
      </c>
      <c r="AH1126" s="1248"/>
      <c r="AI1126" s="1248"/>
      <c r="AJ1126" s="1248">
        <f t="shared" si="793"/>
        <v>0</v>
      </c>
      <c r="AK1126" s="1248"/>
      <c r="AL1126" s="1248"/>
      <c r="AM1126" s="1249">
        <f t="shared" si="794"/>
        <v>0</v>
      </c>
      <c r="AN1126" s="1249"/>
      <c r="AO1126" s="1249"/>
      <c r="AP1126" s="1249"/>
      <c r="AQ1126" s="1250">
        <f t="shared" si="795"/>
        <v>0</v>
      </c>
      <c r="AR1126" s="1250"/>
      <c r="AS1126" s="1250"/>
      <c r="AT1126" s="1250">
        <f t="shared" si="796"/>
        <v>0</v>
      </c>
      <c r="AV1126" s="74" t="str">
        <f t="shared" si="789"/>
        <v>MISCELLANEOUS</v>
      </c>
      <c r="AW1126" s="307"/>
      <c r="AX1126" s="99"/>
      <c r="AY1126" s="99"/>
      <c r="AZ1126" s="305"/>
      <c r="BA1126" s="28">
        <f t="shared" si="797"/>
        <v>0</v>
      </c>
      <c r="BB1126" s="28">
        <f t="shared" si="801"/>
        <v>0</v>
      </c>
      <c r="BC1126" s="28">
        <f t="shared" si="802"/>
        <v>0</v>
      </c>
      <c r="BD1126" s="28">
        <f t="shared" si="798"/>
        <v>0</v>
      </c>
      <c r="BE1126" s="28">
        <f t="shared" si="803"/>
        <v>0</v>
      </c>
      <c r="BF1126" s="28">
        <f t="shared" si="790"/>
        <v>0</v>
      </c>
      <c r="BG1126" s="28">
        <f t="shared" si="791"/>
        <v>0</v>
      </c>
      <c r="BI1126" s="66">
        <f t="shared" si="804"/>
        <v>0</v>
      </c>
      <c r="BJ1126" s="66">
        <f t="shared" si="799"/>
        <v>0</v>
      </c>
      <c r="BK1126" s="66">
        <f t="shared" si="805"/>
        <v>0</v>
      </c>
    </row>
    <row r="1127" spans="1:63" hidden="1">
      <c r="A1127" s="8"/>
      <c r="B1127" s="1239"/>
      <c r="C1127" s="1240"/>
      <c r="D1127" s="1253"/>
      <c r="E1127" s="1253"/>
      <c r="F1127" s="1253"/>
      <c r="G1127" s="1253"/>
      <c r="H1127" s="1253"/>
      <c r="I1127" s="1253"/>
      <c r="J1127" s="1253"/>
      <c r="K1127" s="1253"/>
      <c r="L1127" s="1253"/>
      <c r="M1127" s="1253"/>
      <c r="N1127" s="1253"/>
      <c r="O1127" s="1253"/>
      <c r="P1127" s="1242"/>
      <c r="Q1127" s="1242"/>
      <c r="R1127" s="1243"/>
      <c r="S1127" s="1242"/>
      <c r="T1127" s="1242"/>
      <c r="U1127" s="1244"/>
      <c r="V1127" s="1245"/>
      <c r="W1127" s="1245"/>
      <c r="X1127" s="1245"/>
      <c r="Y1127" s="1245"/>
      <c r="Z1127" s="1245"/>
      <c r="AA1127" s="1246"/>
      <c r="AB1127" s="1247"/>
      <c r="AC1127" s="1244"/>
      <c r="AD1127" s="1248">
        <f t="shared" si="792"/>
        <v>0</v>
      </c>
      <c r="AE1127" s="1248"/>
      <c r="AF1127" s="1248"/>
      <c r="AG1127" s="1248">
        <f t="shared" si="800"/>
        <v>0</v>
      </c>
      <c r="AH1127" s="1248"/>
      <c r="AI1127" s="1248"/>
      <c r="AJ1127" s="1248">
        <f t="shared" si="793"/>
        <v>0</v>
      </c>
      <c r="AK1127" s="1248"/>
      <c r="AL1127" s="1248"/>
      <c r="AM1127" s="1249">
        <f t="shared" si="794"/>
        <v>0</v>
      </c>
      <c r="AN1127" s="1249"/>
      <c r="AO1127" s="1249"/>
      <c r="AP1127" s="1249"/>
      <c r="AQ1127" s="1250">
        <f t="shared" si="795"/>
        <v>0</v>
      </c>
      <c r="AR1127" s="1250"/>
      <c r="AS1127" s="1250"/>
      <c r="AT1127" s="1250">
        <f t="shared" si="796"/>
        <v>0</v>
      </c>
      <c r="AV1127" s="74" t="str">
        <f t="shared" si="789"/>
        <v>MISCELLANEOUS</v>
      </c>
      <c r="AW1127" s="307"/>
      <c r="AX1127" s="99"/>
      <c r="AY1127" s="99"/>
      <c r="AZ1127" s="305"/>
      <c r="BA1127" s="28">
        <f t="shared" si="797"/>
        <v>0</v>
      </c>
      <c r="BB1127" s="28">
        <f t="shared" si="801"/>
        <v>0</v>
      </c>
      <c r="BC1127" s="28">
        <f t="shared" si="802"/>
        <v>0</v>
      </c>
      <c r="BD1127" s="28">
        <f t="shared" si="798"/>
        <v>0</v>
      </c>
      <c r="BE1127" s="28">
        <f t="shared" si="803"/>
        <v>0</v>
      </c>
      <c r="BF1127" s="28">
        <f t="shared" si="790"/>
        <v>0</v>
      </c>
      <c r="BG1127" s="28">
        <f t="shared" si="791"/>
        <v>0</v>
      </c>
      <c r="BI1127" s="66">
        <f t="shared" si="804"/>
        <v>0</v>
      </c>
      <c r="BJ1127" s="66">
        <f t="shared" si="799"/>
        <v>0</v>
      </c>
      <c r="BK1127" s="66">
        <f t="shared" si="805"/>
        <v>0</v>
      </c>
    </row>
    <row r="1128" spans="1:63" hidden="1">
      <c r="A1128" s="8"/>
      <c r="B1128" s="1239"/>
      <c r="C1128" s="1240"/>
      <c r="D1128" s="1253"/>
      <c r="E1128" s="1253"/>
      <c r="F1128" s="1253"/>
      <c r="G1128" s="1253"/>
      <c r="H1128" s="1253"/>
      <c r="I1128" s="1253"/>
      <c r="J1128" s="1253"/>
      <c r="K1128" s="1253"/>
      <c r="L1128" s="1253"/>
      <c r="M1128" s="1253"/>
      <c r="N1128" s="1253"/>
      <c r="O1128" s="1253"/>
      <c r="P1128" s="1242"/>
      <c r="Q1128" s="1242"/>
      <c r="R1128" s="1243"/>
      <c r="S1128" s="1242"/>
      <c r="T1128" s="1242"/>
      <c r="U1128" s="1244"/>
      <c r="V1128" s="1245"/>
      <c r="W1128" s="1245"/>
      <c r="X1128" s="1245"/>
      <c r="Y1128" s="1245"/>
      <c r="Z1128" s="1245"/>
      <c r="AA1128" s="1246"/>
      <c r="AB1128" s="1247"/>
      <c r="AC1128" s="1244"/>
      <c r="AD1128" s="1248">
        <f t="shared" si="792"/>
        <v>0</v>
      </c>
      <c r="AE1128" s="1248"/>
      <c r="AF1128" s="1248"/>
      <c r="AG1128" s="1248">
        <f t="shared" si="800"/>
        <v>0</v>
      </c>
      <c r="AH1128" s="1248"/>
      <c r="AI1128" s="1248"/>
      <c r="AJ1128" s="1248">
        <f t="shared" si="793"/>
        <v>0</v>
      </c>
      <c r="AK1128" s="1248"/>
      <c r="AL1128" s="1248"/>
      <c r="AM1128" s="1249">
        <f t="shared" si="794"/>
        <v>0</v>
      </c>
      <c r="AN1128" s="1249"/>
      <c r="AO1128" s="1249"/>
      <c r="AP1128" s="1249"/>
      <c r="AQ1128" s="1250">
        <f t="shared" si="795"/>
        <v>0</v>
      </c>
      <c r="AR1128" s="1250"/>
      <c r="AS1128" s="1250"/>
      <c r="AT1128" s="1250">
        <f t="shared" si="796"/>
        <v>0</v>
      </c>
      <c r="AV1128" s="74" t="str">
        <f t="shared" si="789"/>
        <v>MISCELLANEOUS</v>
      </c>
      <c r="AW1128" s="307"/>
      <c r="AX1128" s="99"/>
      <c r="AY1128" s="99"/>
      <c r="AZ1128" s="305"/>
      <c r="BA1128" s="28">
        <f t="shared" si="797"/>
        <v>0</v>
      </c>
      <c r="BB1128" s="28">
        <f t="shared" si="801"/>
        <v>0</v>
      </c>
      <c r="BC1128" s="28">
        <f t="shared" si="802"/>
        <v>0</v>
      </c>
      <c r="BD1128" s="28">
        <f t="shared" si="798"/>
        <v>0</v>
      </c>
      <c r="BE1128" s="28">
        <f t="shared" si="803"/>
        <v>0</v>
      </c>
      <c r="BF1128" s="28">
        <f t="shared" si="790"/>
        <v>0</v>
      </c>
      <c r="BG1128" s="28">
        <f t="shared" si="791"/>
        <v>0</v>
      </c>
      <c r="BI1128" s="66">
        <f t="shared" si="804"/>
        <v>0</v>
      </c>
      <c r="BJ1128" s="66">
        <f t="shared" si="799"/>
        <v>0</v>
      </c>
      <c r="BK1128" s="66">
        <f t="shared" si="805"/>
        <v>0</v>
      </c>
    </row>
    <row r="1129" spans="1:63" hidden="1">
      <c r="A1129" s="8"/>
      <c r="B1129" s="1239"/>
      <c r="C1129" s="1240"/>
      <c r="D1129" s="1253"/>
      <c r="E1129" s="1253"/>
      <c r="F1129" s="1253"/>
      <c r="G1129" s="1253"/>
      <c r="H1129" s="1253"/>
      <c r="I1129" s="1253"/>
      <c r="J1129" s="1253"/>
      <c r="K1129" s="1253"/>
      <c r="L1129" s="1253"/>
      <c r="M1129" s="1253"/>
      <c r="N1129" s="1253"/>
      <c r="O1129" s="1253"/>
      <c r="P1129" s="1242"/>
      <c r="Q1129" s="1242"/>
      <c r="R1129" s="1243"/>
      <c r="S1129" s="1242"/>
      <c r="T1129" s="1242"/>
      <c r="U1129" s="1244"/>
      <c r="V1129" s="1245"/>
      <c r="W1129" s="1245"/>
      <c r="X1129" s="1245"/>
      <c r="Y1129" s="1245"/>
      <c r="Z1129" s="1245"/>
      <c r="AA1129" s="1246"/>
      <c r="AB1129" s="1247"/>
      <c r="AC1129" s="1244"/>
      <c r="AD1129" s="1248">
        <f t="shared" si="792"/>
        <v>0</v>
      </c>
      <c r="AE1129" s="1248"/>
      <c r="AF1129" s="1248"/>
      <c r="AG1129" s="1248">
        <f t="shared" si="800"/>
        <v>0</v>
      </c>
      <c r="AH1129" s="1248"/>
      <c r="AI1129" s="1248"/>
      <c r="AJ1129" s="1248">
        <f t="shared" si="793"/>
        <v>0</v>
      </c>
      <c r="AK1129" s="1248"/>
      <c r="AL1129" s="1248"/>
      <c r="AM1129" s="1249">
        <f t="shared" si="794"/>
        <v>0</v>
      </c>
      <c r="AN1129" s="1249"/>
      <c r="AO1129" s="1249"/>
      <c r="AP1129" s="1249"/>
      <c r="AQ1129" s="1250">
        <f t="shared" si="795"/>
        <v>0</v>
      </c>
      <c r="AR1129" s="1250"/>
      <c r="AS1129" s="1250"/>
      <c r="AT1129" s="1250">
        <f t="shared" si="796"/>
        <v>0</v>
      </c>
      <c r="AV1129" s="74" t="str">
        <f t="shared" si="789"/>
        <v>MISCELLANEOUS</v>
      </c>
      <c r="AW1129" s="307"/>
      <c r="AX1129" s="99"/>
      <c r="AY1129" s="99"/>
      <c r="AZ1129" s="305"/>
      <c r="BA1129" s="28">
        <f t="shared" si="797"/>
        <v>0</v>
      </c>
      <c r="BB1129" s="28">
        <f t="shared" si="801"/>
        <v>0</v>
      </c>
      <c r="BC1129" s="28">
        <f t="shared" si="802"/>
        <v>0</v>
      </c>
      <c r="BD1129" s="28">
        <f t="shared" si="798"/>
        <v>0</v>
      </c>
      <c r="BE1129" s="28">
        <f t="shared" si="803"/>
        <v>0</v>
      </c>
      <c r="BF1129" s="28">
        <f t="shared" si="790"/>
        <v>0</v>
      </c>
      <c r="BG1129" s="28">
        <f t="shared" si="791"/>
        <v>0</v>
      </c>
      <c r="BI1129" s="66">
        <f t="shared" si="804"/>
        <v>0</v>
      </c>
      <c r="BJ1129" s="66">
        <f t="shared" si="799"/>
        <v>0</v>
      </c>
      <c r="BK1129" s="66">
        <f t="shared" si="805"/>
        <v>0</v>
      </c>
    </row>
    <row r="1130" spans="1:63" hidden="1">
      <c r="A1130" s="8"/>
      <c r="B1130" s="1239"/>
      <c r="C1130" s="1240"/>
      <c r="D1130" s="1253"/>
      <c r="E1130" s="1253"/>
      <c r="F1130" s="1253"/>
      <c r="G1130" s="1253"/>
      <c r="H1130" s="1253"/>
      <c r="I1130" s="1253"/>
      <c r="J1130" s="1253"/>
      <c r="K1130" s="1253"/>
      <c r="L1130" s="1253"/>
      <c r="M1130" s="1253"/>
      <c r="N1130" s="1253"/>
      <c r="O1130" s="1253"/>
      <c r="P1130" s="1242"/>
      <c r="Q1130" s="1242"/>
      <c r="R1130" s="1243"/>
      <c r="S1130" s="1242"/>
      <c r="T1130" s="1242"/>
      <c r="U1130" s="1244"/>
      <c r="V1130" s="1245"/>
      <c r="W1130" s="1245"/>
      <c r="X1130" s="1245"/>
      <c r="Y1130" s="1245"/>
      <c r="Z1130" s="1245"/>
      <c r="AA1130" s="1246"/>
      <c r="AB1130" s="1247"/>
      <c r="AC1130" s="1244"/>
      <c r="AD1130" s="1248">
        <f t="shared" si="792"/>
        <v>0</v>
      </c>
      <c r="AE1130" s="1248"/>
      <c r="AF1130" s="1248"/>
      <c r="AG1130" s="1248">
        <f t="shared" si="800"/>
        <v>0</v>
      </c>
      <c r="AH1130" s="1248"/>
      <c r="AI1130" s="1248"/>
      <c r="AJ1130" s="1248">
        <f t="shared" si="793"/>
        <v>0</v>
      </c>
      <c r="AK1130" s="1248"/>
      <c r="AL1130" s="1248"/>
      <c r="AM1130" s="1249">
        <f t="shared" si="794"/>
        <v>0</v>
      </c>
      <c r="AN1130" s="1249"/>
      <c r="AO1130" s="1249"/>
      <c r="AP1130" s="1249"/>
      <c r="AQ1130" s="1250">
        <f t="shared" si="795"/>
        <v>0</v>
      </c>
      <c r="AR1130" s="1250"/>
      <c r="AS1130" s="1250"/>
      <c r="AT1130" s="1250">
        <f t="shared" si="796"/>
        <v>0</v>
      </c>
      <c r="AV1130" s="74" t="str">
        <f t="shared" si="789"/>
        <v>MISCELLANEOUS</v>
      </c>
      <c r="AW1130" s="307"/>
      <c r="AX1130" s="99"/>
      <c r="AY1130" s="99"/>
      <c r="AZ1130" s="305"/>
      <c r="BA1130" s="28">
        <f t="shared" si="797"/>
        <v>0</v>
      </c>
      <c r="BB1130" s="28">
        <f t="shared" si="801"/>
        <v>0</v>
      </c>
      <c r="BC1130" s="28">
        <f t="shared" si="802"/>
        <v>0</v>
      </c>
      <c r="BD1130" s="28">
        <f t="shared" si="798"/>
        <v>0</v>
      </c>
      <c r="BE1130" s="28">
        <f t="shared" si="803"/>
        <v>0</v>
      </c>
      <c r="BF1130" s="28">
        <f t="shared" si="790"/>
        <v>0</v>
      </c>
      <c r="BG1130" s="28">
        <f t="shared" si="791"/>
        <v>0</v>
      </c>
      <c r="BI1130" s="66">
        <f t="shared" si="804"/>
        <v>0</v>
      </c>
      <c r="BJ1130" s="66">
        <f t="shared" si="799"/>
        <v>0</v>
      </c>
      <c r="BK1130" s="66">
        <f t="shared" si="805"/>
        <v>0</v>
      </c>
    </row>
    <row r="1131" spans="1:63" hidden="1">
      <c r="A1131" s="8"/>
      <c r="B1131" s="1239"/>
      <c r="C1131" s="1240"/>
      <c r="D1131" s="1253"/>
      <c r="E1131" s="1253"/>
      <c r="F1131" s="1253"/>
      <c r="G1131" s="1253"/>
      <c r="H1131" s="1253"/>
      <c r="I1131" s="1253"/>
      <c r="J1131" s="1253"/>
      <c r="K1131" s="1253"/>
      <c r="L1131" s="1253"/>
      <c r="M1131" s="1253"/>
      <c r="N1131" s="1253"/>
      <c r="O1131" s="1253"/>
      <c r="P1131" s="1242"/>
      <c r="Q1131" s="1242"/>
      <c r="R1131" s="1243"/>
      <c r="S1131" s="1242"/>
      <c r="T1131" s="1242"/>
      <c r="U1131" s="1244"/>
      <c r="V1131" s="1245"/>
      <c r="W1131" s="1245"/>
      <c r="X1131" s="1245"/>
      <c r="Y1131" s="1245"/>
      <c r="Z1131" s="1245"/>
      <c r="AA1131" s="1246"/>
      <c r="AB1131" s="1247"/>
      <c r="AC1131" s="1244"/>
      <c r="AD1131" s="1248">
        <f t="shared" si="792"/>
        <v>0</v>
      </c>
      <c r="AE1131" s="1248"/>
      <c r="AF1131" s="1248"/>
      <c r="AG1131" s="1248">
        <f t="shared" si="800"/>
        <v>0</v>
      </c>
      <c r="AH1131" s="1248"/>
      <c r="AI1131" s="1248"/>
      <c r="AJ1131" s="1248">
        <f t="shared" si="793"/>
        <v>0</v>
      </c>
      <c r="AK1131" s="1248"/>
      <c r="AL1131" s="1248"/>
      <c r="AM1131" s="1249">
        <f t="shared" si="794"/>
        <v>0</v>
      </c>
      <c r="AN1131" s="1249"/>
      <c r="AO1131" s="1249"/>
      <c r="AP1131" s="1249"/>
      <c r="AQ1131" s="1250">
        <f t="shared" si="795"/>
        <v>0</v>
      </c>
      <c r="AR1131" s="1250"/>
      <c r="AS1131" s="1250"/>
      <c r="AT1131" s="1250">
        <f t="shared" si="796"/>
        <v>0</v>
      </c>
      <c r="AV1131" s="74" t="str">
        <f t="shared" si="789"/>
        <v>MISCELLANEOUS</v>
      </c>
      <c r="AW1131" s="307"/>
      <c r="AX1131" s="99"/>
      <c r="AY1131" s="99"/>
      <c r="AZ1131" s="305"/>
      <c r="BA1131" s="28">
        <f t="shared" si="797"/>
        <v>0</v>
      </c>
      <c r="BB1131" s="28">
        <f t="shared" si="801"/>
        <v>0</v>
      </c>
      <c r="BC1131" s="28">
        <f t="shared" si="802"/>
        <v>0</v>
      </c>
      <c r="BD1131" s="28">
        <f t="shared" si="798"/>
        <v>0</v>
      </c>
      <c r="BE1131" s="28">
        <f t="shared" si="803"/>
        <v>0</v>
      </c>
      <c r="BF1131" s="28">
        <f t="shared" si="790"/>
        <v>0</v>
      </c>
      <c r="BG1131" s="28">
        <f t="shared" si="791"/>
        <v>0</v>
      </c>
      <c r="BI1131" s="66">
        <f t="shared" si="804"/>
        <v>0</v>
      </c>
      <c r="BJ1131" s="66">
        <f t="shared" si="799"/>
        <v>0</v>
      </c>
      <c r="BK1131" s="66">
        <f t="shared" si="805"/>
        <v>0</v>
      </c>
    </row>
    <row r="1132" spans="1:63" hidden="1">
      <c r="A1132" s="8"/>
      <c r="B1132" s="1239"/>
      <c r="C1132" s="1240"/>
      <c r="D1132" s="1253"/>
      <c r="E1132" s="1253"/>
      <c r="F1132" s="1253"/>
      <c r="G1132" s="1253"/>
      <c r="H1132" s="1253"/>
      <c r="I1132" s="1253"/>
      <c r="J1132" s="1253"/>
      <c r="K1132" s="1253"/>
      <c r="L1132" s="1253"/>
      <c r="M1132" s="1253"/>
      <c r="N1132" s="1253"/>
      <c r="O1132" s="1253"/>
      <c r="P1132" s="1242"/>
      <c r="Q1132" s="1242"/>
      <c r="R1132" s="1243"/>
      <c r="S1132" s="1242"/>
      <c r="T1132" s="1242"/>
      <c r="U1132" s="1244"/>
      <c r="V1132" s="1245"/>
      <c r="W1132" s="1245"/>
      <c r="X1132" s="1245"/>
      <c r="Y1132" s="1245"/>
      <c r="Z1132" s="1245"/>
      <c r="AA1132" s="1246"/>
      <c r="AB1132" s="1247"/>
      <c r="AC1132" s="1244"/>
      <c r="AD1132" s="1248">
        <f t="shared" si="792"/>
        <v>0</v>
      </c>
      <c r="AE1132" s="1248"/>
      <c r="AF1132" s="1248"/>
      <c r="AG1132" s="1248">
        <f t="shared" si="800"/>
        <v>0</v>
      </c>
      <c r="AH1132" s="1248"/>
      <c r="AI1132" s="1248"/>
      <c r="AJ1132" s="1248">
        <f t="shared" si="793"/>
        <v>0</v>
      </c>
      <c r="AK1132" s="1248"/>
      <c r="AL1132" s="1248"/>
      <c r="AM1132" s="1249">
        <f t="shared" si="794"/>
        <v>0</v>
      </c>
      <c r="AN1132" s="1249"/>
      <c r="AO1132" s="1249"/>
      <c r="AP1132" s="1249"/>
      <c r="AQ1132" s="1250">
        <f t="shared" si="795"/>
        <v>0</v>
      </c>
      <c r="AR1132" s="1250"/>
      <c r="AS1132" s="1250"/>
      <c r="AT1132" s="1250">
        <f t="shared" si="796"/>
        <v>0</v>
      </c>
      <c r="AV1132" s="74" t="str">
        <f t="shared" si="789"/>
        <v>MISCELLANEOUS</v>
      </c>
      <c r="AW1132" s="307"/>
      <c r="AX1132" s="99"/>
      <c r="AY1132" s="99"/>
      <c r="AZ1132" s="305"/>
      <c r="BA1132" s="28">
        <f t="shared" si="797"/>
        <v>0</v>
      </c>
      <c r="BB1132" s="28">
        <f t="shared" si="801"/>
        <v>0</v>
      </c>
      <c r="BC1132" s="28">
        <f t="shared" si="802"/>
        <v>0</v>
      </c>
      <c r="BD1132" s="28">
        <f t="shared" si="798"/>
        <v>0</v>
      </c>
      <c r="BE1132" s="28">
        <f t="shared" si="803"/>
        <v>0</v>
      </c>
      <c r="BF1132" s="28">
        <f t="shared" si="790"/>
        <v>0</v>
      </c>
      <c r="BG1132" s="28">
        <f t="shared" si="791"/>
        <v>0</v>
      </c>
      <c r="BI1132" s="66">
        <f t="shared" si="804"/>
        <v>0</v>
      </c>
      <c r="BJ1132" s="66">
        <f t="shared" si="799"/>
        <v>0</v>
      </c>
      <c r="BK1132" s="66">
        <f t="shared" si="805"/>
        <v>0</v>
      </c>
    </row>
    <row r="1133" spans="1:63" hidden="1">
      <c r="A1133" s="8"/>
      <c r="B1133" s="1239"/>
      <c r="C1133" s="1240"/>
      <c r="D1133" s="1253"/>
      <c r="E1133" s="1253"/>
      <c r="F1133" s="1253"/>
      <c r="G1133" s="1253"/>
      <c r="H1133" s="1253"/>
      <c r="I1133" s="1253"/>
      <c r="J1133" s="1253"/>
      <c r="K1133" s="1253"/>
      <c r="L1133" s="1253"/>
      <c r="M1133" s="1253"/>
      <c r="N1133" s="1253"/>
      <c r="O1133" s="1253"/>
      <c r="P1133" s="1242"/>
      <c r="Q1133" s="1242"/>
      <c r="R1133" s="1243"/>
      <c r="S1133" s="1242"/>
      <c r="T1133" s="1242"/>
      <c r="U1133" s="1244"/>
      <c r="V1133" s="1245"/>
      <c r="W1133" s="1245"/>
      <c r="X1133" s="1245"/>
      <c r="Y1133" s="1245"/>
      <c r="Z1133" s="1245"/>
      <c r="AA1133" s="1246"/>
      <c r="AB1133" s="1247"/>
      <c r="AC1133" s="1244"/>
      <c r="AD1133" s="1248">
        <f t="shared" si="792"/>
        <v>0</v>
      </c>
      <c r="AE1133" s="1248"/>
      <c r="AF1133" s="1248"/>
      <c r="AG1133" s="1248">
        <f t="shared" si="800"/>
        <v>0</v>
      </c>
      <c r="AH1133" s="1248"/>
      <c r="AI1133" s="1248"/>
      <c r="AJ1133" s="1248">
        <f t="shared" si="793"/>
        <v>0</v>
      </c>
      <c r="AK1133" s="1248"/>
      <c r="AL1133" s="1248"/>
      <c r="AM1133" s="1249">
        <f t="shared" si="794"/>
        <v>0</v>
      </c>
      <c r="AN1133" s="1249"/>
      <c r="AO1133" s="1249"/>
      <c r="AP1133" s="1249"/>
      <c r="AQ1133" s="1250">
        <f t="shared" si="795"/>
        <v>0</v>
      </c>
      <c r="AR1133" s="1250"/>
      <c r="AS1133" s="1250"/>
      <c r="AT1133" s="1250">
        <f t="shared" si="796"/>
        <v>0</v>
      </c>
      <c r="AV1133" s="74" t="str">
        <f t="shared" si="789"/>
        <v>MISCELLANEOUS</v>
      </c>
      <c r="AW1133" s="307"/>
      <c r="AX1133" s="99"/>
      <c r="AY1133" s="99"/>
      <c r="AZ1133" s="305"/>
      <c r="BA1133" s="28">
        <f t="shared" si="797"/>
        <v>0</v>
      </c>
      <c r="BB1133" s="28">
        <f t="shared" si="801"/>
        <v>0</v>
      </c>
      <c r="BC1133" s="28">
        <f t="shared" si="802"/>
        <v>0</v>
      </c>
      <c r="BD1133" s="28">
        <f t="shared" si="798"/>
        <v>0</v>
      </c>
      <c r="BE1133" s="28">
        <f t="shared" si="803"/>
        <v>0</v>
      </c>
      <c r="BF1133" s="28">
        <f t="shared" si="790"/>
        <v>0</v>
      </c>
      <c r="BG1133" s="28">
        <f t="shared" si="791"/>
        <v>0</v>
      </c>
      <c r="BI1133" s="66">
        <f t="shared" si="804"/>
        <v>0</v>
      </c>
      <c r="BJ1133" s="66">
        <f t="shared" si="799"/>
        <v>0</v>
      </c>
      <c r="BK1133" s="66">
        <f t="shared" si="805"/>
        <v>0</v>
      </c>
    </row>
    <row r="1134" spans="1:63" hidden="1">
      <c r="A1134" s="8"/>
      <c r="B1134" s="1239"/>
      <c r="C1134" s="1240"/>
      <c r="D1134" s="1253"/>
      <c r="E1134" s="1253"/>
      <c r="F1134" s="1253"/>
      <c r="G1134" s="1253"/>
      <c r="H1134" s="1253"/>
      <c r="I1134" s="1253"/>
      <c r="J1134" s="1253"/>
      <c r="K1134" s="1253"/>
      <c r="L1134" s="1253"/>
      <c r="M1134" s="1253"/>
      <c r="N1134" s="1253"/>
      <c r="O1134" s="1253"/>
      <c r="P1134" s="1242"/>
      <c r="Q1134" s="1242"/>
      <c r="R1134" s="1243"/>
      <c r="S1134" s="1242"/>
      <c r="T1134" s="1242"/>
      <c r="U1134" s="1244"/>
      <c r="V1134" s="1245"/>
      <c r="W1134" s="1245"/>
      <c r="X1134" s="1245"/>
      <c r="Y1134" s="1245"/>
      <c r="Z1134" s="1245"/>
      <c r="AA1134" s="1246"/>
      <c r="AB1134" s="1247"/>
      <c r="AC1134" s="1244"/>
      <c r="AD1134" s="1248">
        <f t="shared" si="792"/>
        <v>0</v>
      </c>
      <c r="AE1134" s="1248"/>
      <c r="AF1134" s="1248"/>
      <c r="AG1134" s="1248">
        <f t="shared" si="800"/>
        <v>0</v>
      </c>
      <c r="AH1134" s="1248"/>
      <c r="AI1134" s="1248"/>
      <c r="AJ1134" s="1248">
        <f t="shared" si="793"/>
        <v>0</v>
      </c>
      <c r="AK1134" s="1248"/>
      <c r="AL1134" s="1248"/>
      <c r="AM1134" s="1249">
        <f t="shared" si="794"/>
        <v>0</v>
      </c>
      <c r="AN1134" s="1249"/>
      <c r="AO1134" s="1249"/>
      <c r="AP1134" s="1249"/>
      <c r="AQ1134" s="1250">
        <f t="shared" si="795"/>
        <v>0</v>
      </c>
      <c r="AR1134" s="1250"/>
      <c r="AS1134" s="1250"/>
      <c r="AT1134" s="1250">
        <f t="shared" si="796"/>
        <v>0</v>
      </c>
      <c r="AV1134" s="74" t="str">
        <f t="shared" si="789"/>
        <v>MISCELLANEOUS</v>
      </c>
      <c r="AW1134" s="307"/>
      <c r="AX1134" s="99"/>
      <c r="AY1134" s="99"/>
      <c r="AZ1134" s="305"/>
      <c r="BA1134" s="28">
        <f t="shared" si="797"/>
        <v>0</v>
      </c>
      <c r="BB1134" s="28">
        <f t="shared" si="801"/>
        <v>0</v>
      </c>
      <c r="BC1134" s="28">
        <f t="shared" si="802"/>
        <v>0</v>
      </c>
      <c r="BD1134" s="28">
        <f t="shared" si="798"/>
        <v>0</v>
      </c>
      <c r="BE1134" s="28">
        <f t="shared" si="803"/>
        <v>0</v>
      </c>
      <c r="BF1134" s="28">
        <f t="shared" si="790"/>
        <v>0</v>
      </c>
      <c r="BG1134" s="28">
        <f t="shared" si="791"/>
        <v>0</v>
      </c>
      <c r="BI1134" s="66">
        <f t="shared" si="804"/>
        <v>0</v>
      </c>
      <c r="BJ1134" s="66">
        <f t="shared" si="799"/>
        <v>0</v>
      </c>
      <c r="BK1134" s="66">
        <f t="shared" si="805"/>
        <v>0</v>
      </c>
    </row>
    <row r="1135" spans="1:63" hidden="1">
      <c r="A1135" s="8"/>
      <c r="B1135" s="1239"/>
      <c r="C1135" s="1240"/>
      <c r="D1135" s="1253"/>
      <c r="E1135" s="1253"/>
      <c r="F1135" s="1253"/>
      <c r="G1135" s="1253"/>
      <c r="H1135" s="1253"/>
      <c r="I1135" s="1253"/>
      <c r="J1135" s="1253"/>
      <c r="K1135" s="1253"/>
      <c r="L1135" s="1253"/>
      <c r="M1135" s="1253"/>
      <c r="N1135" s="1253"/>
      <c r="O1135" s="1253"/>
      <c r="P1135" s="1242"/>
      <c r="Q1135" s="1242"/>
      <c r="R1135" s="1243"/>
      <c r="S1135" s="1242"/>
      <c r="T1135" s="1242"/>
      <c r="U1135" s="1244"/>
      <c r="V1135" s="1245"/>
      <c r="W1135" s="1245"/>
      <c r="X1135" s="1245"/>
      <c r="Y1135" s="1245"/>
      <c r="Z1135" s="1245"/>
      <c r="AA1135" s="1246"/>
      <c r="AB1135" s="1247"/>
      <c r="AC1135" s="1244"/>
      <c r="AD1135" s="1248">
        <f t="shared" si="792"/>
        <v>0</v>
      </c>
      <c r="AE1135" s="1248"/>
      <c r="AF1135" s="1248"/>
      <c r="AG1135" s="1248">
        <f t="shared" si="800"/>
        <v>0</v>
      </c>
      <c r="AH1135" s="1248"/>
      <c r="AI1135" s="1248"/>
      <c r="AJ1135" s="1248">
        <f t="shared" si="793"/>
        <v>0</v>
      </c>
      <c r="AK1135" s="1248"/>
      <c r="AL1135" s="1248"/>
      <c r="AM1135" s="1249">
        <f t="shared" si="794"/>
        <v>0</v>
      </c>
      <c r="AN1135" s="1249"/>
      <c r="AO1135" s="1249"/>
      <c r="AP1135" s="1249"/>
      <c r="AQ1135" s="1250">
        <f t="shared" si="795"/>
        <v>0</v>
      </c>
      <c r="AR1135" s="1250"/>
      <c r="AS1135" s="1250"/>
      <c r="AT1135" s="1250">
        <f t="shared" si="796"/>
        <v>0</v>
      </c>
      <c r="AV1135" s="74" t="str">
        <f t="shared" si="789"/>
        <v>MISCELLANEOUS</v>
      </c>
      <c r="AW1135" s="307"/>
      <c r="AX1135" s="99"/>
      <c r="AY1135" s="99"/>
      <c r="AZ1135" s="305"/>
      <c r="BA1135" s="28">
        <f t="shared" si="797"/>
        <v>0</v>
      </c>
      <c r="BB1135" s="28">
        <f t="shared" si="801"/>
        <v>0</v>
      </c>
      <c r="BC1135" s="28">
        <f t="shared" si="802"/>
        <v>0</v>
      </c>
      <c r="BD1135" s="28">
        <f t="shared" si="798"/>
        <v>0</v>
      </c>
      <c r="BE1135" s="28">
        <f t="shared" si="803"/>
        <v>0</v>
      </c>
      <c r="BF1135" s="28">
        <f t="shared" si="790"/>
        <v>0</v>
      </c>
      <c r="BG1135" s="28">
        <f t="shared" si="791"/>
        <v>0</v>
      </c>
      <c r="BI1135" s="66">
        <f t="shared" si="804"/>
        <v>0</v>
      </c>
      <c r="BJ1135" s="66">
        <f t="shared" si="799"/>
        <v>0</v>
      </c>
      <c r="BK1135" s="66">
        <f t="shared" si="805"/>
        <v>0</v>
      </c>
    </row>
    <row r="1136" spans="1:63" hidden="1">
      <c r="A1136" s="8"/>
      <c r="B1136" s="1239"/>
      <c r="C1136" s="1240"/>
      <c r="D1136" s="1253"/>
      <c r="E1136" s="1253"/>
      <c r="F1136" s="1253"/>
      <c r="G1136" s="1253"/>
      <c r="H1136" s="1253"/>
      <c r="I1136" s="1253"/>
      <c r="J1136" s="1253"/>
      <c r="K1136" s="1253"/>
      <c r="L1136" s="1253"/>
      <c r="M1136" s="1253"/>
      <c r="N1136" s="1253"/>
      <c r="O1136" s="1253"/>
      <c r="P1136" s="1242"/>
      <c r="Q1136" s="1242"/>
      <c r="R1136" s="1243"/>
      <c r="S1136" s="1242"/>
      <c r="T1136" s="1242"/>
      <c r="U1136" s="1244"/>
      <c r="V1136" s="1245"/>
      <c r="W1136" s="1245"/>
      <c r="X1136" s="1245"/>
      <c r="Y1136" s="1245"/>
      <c r="Z1136" s="1245"/>
      <c r="AA1136" s="1246"/>
      <c r="AB1136" s="1247"/>
      <c r="AC1136" s="1244"/>
      <c r="AD1136" s="1248">
        <f t="shared" si="792"/>
        <v>0</v>
      </c>
      <c r="AE1136" s="1248"/>
      <c r="AF1136" s="1248"/>
      <c r="AG1136" s="1248">
        <f t="shared" si="800"/>
        <v>0</v>
      </c>
      <c r="AH1136" s="1248"/>
      <c r="AI1136" s="1248"/>
      <c r="AJ1136" s="1248">
        <f t="shared" si="793"/>
        <v>0</v>
      </c>
      <c r="AK1136" s="1248"/>
      <c r="AL1136" s="1248"/>
      <c r="AM1136" s="1249">
        <f t="shared" si="794"/>
        <v>0</v>
      </c>
      <c r="AN1136" s="1249"/>
      <c r="AO1136" s="1249"/>
      <c r="AP1136" s="1249"/>
      <c r="AQ1136" s="1250">
        <f t="shared" si="795"/>
        <v>0</v>
      </c>
      <c r="AR1136" s="1250"/>
      <c r="AS1136" s="1250"/>
      <c r="AT1136" s="1250">
        <f t="shared" si="796"/>
        <v>0</v>
      </c>
      <c r="AV1136" s="74" t="str">
        <f t="shared" si="789"/>
        <v>MISCELLANEOUS</v>
      </c>
      <c r="AW1136" s="307"/>
      <c r="AX1136" s="99"/>
      <c r="AY1136" s="99"/>
      <c r="AZ1136" s="305"/>
      <c r="BA1136" s="28">
        <f t="shared" si="797"/>
        <v>0</v>
      </c>
      <c r="BB1136" s="28">
        <f t="shared" si="801"/>
        <v>0</v>
      </c>
      <c r="BC1136" s="28">
        <f t="shared" si="802"/>
        <v>0</v>
      </c>
      <c r="BD1136" s="28">
        <f t="shared" si="798"/>
        <v>0</v>
      </c>
      <c r="BE1136" s="28">
        <f t="shared" si="803"/>
        <v>0</v>
      </c>
      <c r="BF1136" s="28">
        <f t="shared" si="790"/>
        <v>0</v>
      </c>
      <c r="BG1136" s="28">
        <f t="shared" si="791"/>
        <v>0</v>
      </c>
      <c r="BI1136" s="66">
        <f t="shared" si="804"/>
        <v>0</v>
      </c>
      <c r="BJ1136" s="66">
        <f t="shared" si="799"/>
        <v>0</v>
      </c>
      <c r="BK1136" s="66">
        <f t="shared" si="805"/>
        <v>0</v>
      </c>
    </row>
    <row r="1137" spans="1:63" hidden="1">
      <c r="A1137" s="8"/>
      <c r="B1137" s="1239"/>
      <c r="C1137" s="1240"/>
      <c r="D1137" s="1253"/>
      <c r="E1137" s="1253"/>
      <c r="F1137" s="1253"/>
      <c r="G1137" s="1253"/>
      <c r="H1137" s="1253"/>
      <c r="I1137" s="1253"/>
      <c r="J1137" s="1253"/>
      <c r="K1137" s="1253"/>
      <c r="L1137" s="1253"/>
      <c r="M1137" s="1253"/>
      <c r="N1137" s="1253"/>
      <c r="O1137" s="1253"/>
      <c r="P1137" s="1242"/>
      <c r="Q1137" s="1242"/>
      <c r="R1137" s="1243"/>
      <c r="S1137" s="1242"/>
      <c r="T1137" s="1242"/>
      <c r="U1137" s="1244"/>
      <c r="V1137" s="1245"/>
      <c r="W1137" s="1245"/>
      <c r="X1137" s="1245"/>
      <c r="Y1137" s="1245"/>
      <c r="Z1137" s="1245"/>
      <c r="AA1137" s="1246"/>
      <c r="AB1137" s="1247"/>
      <c r="AC1137" s="1244"/>
      <c r="AD1137" s="1248">
        <f t="shared" si="792"/>
        <v>0</v>
      </c>
      <c r="AE1137" s="1248"/>
      <c r="AF1137" s="1248"/>
      <c r="AG1137" s="1248">
        <f t="shared" si="800"/>
        <v>0</v>
      </c>
      <c r="AH1137" s="1248"/>
      <c r="AI1137" s="1248"/>
      <c r="AJ1137" s="1248">
        <f t="shared" si="793"/>
        <v>0</v>
      </c>
      <c r="AK1137" s="1248"/>
      <c r="AL1137" s="1248"/>
      <c r="AM1137" s="1249">
        <f t="shared" si="794"/>
        <v>0</v>
      </c>
      <c r="AN1137" s="1249"/>
      <c r="AO1137" s="1249"/>
      <c r="AP1137" s="1249"/>
      <c r="AQ1137" s="1250">
        <f t="shared" si="795"/>
        <v>0</v>
      </c>
      <c r="AR1137" s="1250"/>
      <c r="AS1137" s="1250"/>
      <c r="AT1137" s="1250">
        <f t="shared" si="796"/>
        <v>0</v>
      </c>
      <c r="AV1137" s="74" t="str">
        <f t="shared" si="789"/>
        <v>MISCELLANEOUS</v>
      </c>
      <c r="AW1137" s="307"/>
      <c r="AX1137" s="99"/>
      <c r="AY1137" s="99"/>
      <c r="AZ1137" s="305"/>
      <c r="BA1137" s="28">
        <f t="shared" si="797"/>
        <v>0</v>
      </c>
      <c r="BB1137" s="28">
        <f t="shared" si="801"/>
        <v>0</v>
      </c>
      <c r="BC1137" s="28">
        <f t="shared" si="802"/>
        <v>0</v>
      </c>
      <c r="BD1137" s="28">
        <f t="shared" si="798"/>
        <v>0</v>
      </c>
      <c r="BE1137" s="28">
        <f t="shared" si="803"/>
        <v>0</v>
      </c>
      <c r="BF1137" s="28">
        <f t="shared" si="790"/>
        <v>0</v>
      </c>
      <c r="BG1137" s="28">
        <f t="shared" si="791"/>
        <v>0</v>
      </c>
      <c r="BI1137" s="66">
        <f t="shared" si="804"/>
        <v>0</v>
      </c>
      <c r="BJ1137" s="66">
        <f t="shared" si="799"/>
        <v>0</v>
      </c>
      <c r="BK1137" s="66">
        <f t="shared" si="805"/>
        <v>0</v>
      </c>
    </row>
    <row r="1138" spans="1:63" hidden="1">
      <c r="A1138" s="8"/>
      <c r="B1138" s="1239"/>
      <c r="C1138" s="1240"/>
      <c r="D1138" s="1253"/>
      <c r="E1138" s="1253"/>
      <c r="F1138" s="1253"/>
      <c r="G1138" s="1253"/>
      <c r="H1138" s="1253"/>
      <c r="I1138" s="1253"/>
      <c r="J1138" s="1253"/>
      <c r="K1138" s="1253"/>
      <c r="L1138" s="1253"/>
      <c r="M1138" s="1253"/>
      <c r="N1138" s="1253"/>
      <c r="O1138" s="1253"/>
      <c r="P1138" s="1242"/>
      <c r="Q1138" s="1242"/>
      <c r="R1138" s="1243"/>
      <c r="S1138" s="1242"/>
      <c r="T1138" s="1242"/>
      <c r="U1138" s="1244"/>
      <c r="V1138" s="1245"/>
      <c r="W1138" s="1245"/>
      <c r="X1138" s="1245"/>
      <c r="Y1138" s="1245"/>
      <c r="Z1138" s="1245"/>
      <c r="AA1138" s="1246"/>
      <c r="AB1138" s="1247"/>
      <c r="AC1138" s="1244"/>
      <c r="AD1138" s="1248">
        <f t="shared" si="792"/>
        <v>0</v>
      </c>
      <c r="AE1138" s="1248"/>
      <c r="AF1138" s="1248"/>
      <c r="AG1138" s="1248">
        <f t="shared" si="800"/>
        <v>0</v>
      </c>
      <c r="AH1138" s="1248"/>
      <c r="AI1138" s="1248"/>
      <c r="AJ1138" s="1248">
        <f t="shared" si="793"/>
        <v>0</v>
      </c>
      <c r="AK1138" s="1248"/>
      <c r="AL1138" s="1248"/>
      <c r="AM1138" s="1249">
        <f t="shared" si="794"/>
        <v>0</v>
      </c>
      <c r="AN1138" s="1249"/>
      <c r="AO1138" s="1249"/>
      <c r="AP1138" s="1249"/>
      <c r="AQ1138" s="1250">
        <f t="shared" si="795"/>
        <v>0</v>
      </c>
      <c r="AR1138" s="1250"/>
      <c r="AS1138" s="1250"/>
      <c r="AT1138" s="1250">
        <f t="shared" si="796"/>
        <v>0</v>
      </c>
      <c r="AV1138" s="74" t="str">
        <f t="shared" si="789"/>
        <v>MISCELLANEOUS</v>
      </c>
      <c r="AW1138" s="307"/>
      <c r="AX1138" s="99"/>
      <c r="AY1138" s="99"/>
      <c r="AZ1138" s="305"/>
      <c r="BA1138" s="28">
        <f t="shared" si="797"/>
        <v>0</v>
      </c>
      <c r="BB1138" s="28">
        <f t="shared" si="801"/>
        <v>0</v>
      </c>
      <c r="BC1138" s="28">
        <f t="shared" si="802"/>
        <v>0</v>
      </c>
      <c r="BD1138" s="28">
        <f t="shared" si="798"/>
        <v>0</v>
      </c>
      <c r="BE1138" s="28">
        <f t="shared" si="803"/>
        <v>0</v>
      </c>
      <c r="BF1138" s="28">
        <f t="shared" si="790"/>
        <v>0</v>
      </c>
      <c r="BG1138" s="28">
        <f t="shared" si="791"/>
        <v>0</v>
      </c>
      <c r="BI1138" s="66">
        <f t="shared" si="804"/>
        <v>0</v>
      </c>
      <c r="BJ1138" s="66">
        <f t="shared" si="799"/>
        <v>0</v>
      </c>
      <c r="BK1138" s="66">
        <f t="shared" si="805"/>
        <v>0</v>
      </c>
    </row>
    <row r="1139" spans="1:63" hidden="1">
      <c r="A1139" s="8"/>
      <c r="B1139" s="1239"/>
      <c r="C1139" s="1240"/>
      <c r="D1139" s="1253"/>
      <c r="E1139" s="1253"/>
      <c r="F1139" s="1253"/>
      <c r="G1139" s="1253"/>
      <c r="H1139" s="1253"/>
      <c r="I1139" s="1253"/>
      <c r="J1139" s="1253"/>
      <c r="K1139" s="1253"/>
      <c r="L1139" s="1253"/>
      <c r="M1139" s="1253"/>
      <c r="N1139" s="1253"/>
      <c r="O1139" s="1253"/>
      <c r="P1139" s="1242"/>
      <c r="Q1139" s="1242"/>
      <c r="R1139" s="1243"/>
      <c r="S1139" s="1242"/>
      <c r="T1139" s="1242"/>
      <c r="U1139" s="1244"/>
      <c r="V1139" s="1245"/>
      <c r="W1139" s="1245"/>
      <c r="X1139" s="1245"/>
      <c r="Y1139" s="1245"/>
      <c r="Z1139" s="1245"/>
      <c r="AA1139" s="1246"/>
      <c r="AB1139" s="1247"/>
      <c r="AC1139" s="1244"/>
      <c r="AD1139" s="1248">
        <f t="shared" si="792"/>
        <v>0</v>
      </c>
      <c r="AE1139" s="1248"/>
      <c r="AF1139" s="1248"/>
      <c r="AG1139" s="1248">
        <f t="shared" si="800"/>
        <v>0</v>
      </c>
      <c r="AH1139" s="1248"/>
      <c r="AI1139" s="1248"/>
      <c r="AJ1139" s="1248">
        <f t="shared" si="793"/>
        <v>0</v>
      </c>
      <c r="AK1139" s="1248"/>
      <c r="AL1139" s="1248"/>
      <c r="AM1139" s="1249">
        <f t="shared" si="794"/>
        <v>0</v>
      </c>
      <c r="AN1139" s="1249"/>
      <c r="AO1139" s="1249"/>
      <c r="AP1139" s="1249"/>
      <c r="AQ1139" s="1250">
        <f t="shared" si="795"/>
        <v>0</v>
      </c>
      <c r="AR1139" s="1250"/>
      <c r="AS1139" s="1250"/>
      <c r="AT1139" s="1250">
        <f t="shared" si="796"/>
        <v>0</v>
      </c>
      <c r="AV1139" s="74" t="str">
        <f t="shared" si="789"/>
        <v>MISCELLANEOUS</v>
      </c>
      <c r="AW1139" s="307"/>
      <c r="AX1139" s="99"/>
      <c r="AY1139" s="99"/>
      <c r="AZ1139" s="305"/>
      <c r="BA1139" s="28">
        <f t="shared" si="797"/>
        <v>0</v>
      </c>
      <c r="BB1139" s="28">
        <f t="shared" si="801"/>
        <v>0</v>
      </c>
      <c r="BC1139" s="28">
        <f t="shared" si="802"/>
        <v>0</v>
      </c>
      <c r="BD1139" s="28">
        <f t="shared" si="798"/>
        <v>0</v>
      </c>
      <c r="BE1139" s="28">
        <f t="shared" si="803"/>
        <v>0</v>
      </c>
      <c r="BF1139" s="28">
        <f t="shared" si="790"/>
        <v>0</v>
      </c>
      <c r="BG1139" s="28">
        <f t="shared" si="791"/>
        <v>0</v>
      </c>
      <c r="BI1139" s="66">
        <f t="shared" si="804"/>
        <v>0</v>
      </c>
      <c r="BJ1139" s="66">
        <f t="shared" si="799"/>
        <v>0</v>
      </c>
      <c r="BK1139" s="66">
        <f t="shared" si="805"/>
        <v>0</v>
      </c>
    </row>
    <row r="1140" spans="1:63" hidden="1">
      <c r="A1140" s="8"/>
      <c r="B1140" s="1239"/>
      <c r="C1140" s="1240"/>
      <c r="D1140" s="1253"/>
      <c r="E1140" s="1253"/>
      <c r="F1140" s="1253"/>
      <c r="G1140" s="1253"/>
      <c r="H1140" s="1253"/>
      <c r="I1140" s="1253"/>
      <c r="J1140" s="1253"/>
      <c r="K1140" s="1253"/>
      <c r="L1140" s="1253"/>
      <c r="M1140" s="1253"/>
      <c r="N1140" s="1253"/>
      <c r="O1140" s="1253"/>
      <c r="P1140" s="1242"/>
      <c r="Q1140" s="1242"/>
      <c r="R1140" s="1243"/>
      <c r="S1140" s="1242"/>
      <c r="T1140" s="1242"/>
      <c r="U1140" s="1244"/>
      <c r="V1140" s="1245"/>
      <c r="W1140" s="1245"/>
      <c r="X1140" s="1245"/>
      <c r="Y1140" s="1245"/>
      <c r="Z1140" s="1245"/>
      <c r="AA1140" s="1246"/>
      <c r="AB1140" s="1247"/>
      <c r="AC1140" s="1244"/>
      <c r="AD1140" s="1248">
        <f t="shared" si="792"/>
        <v>0</v>
      </c>
      <c r="AE1140" s="1248"/>
      <c r="AF1140" s="1248"/>
      <c r="AG1140" s="1248">
        <f t="shared" si="800"/>
        <v>0</v>
      </c>
      <c r="AH1140" s="1248"/>
      <c r="AI1140" s="1248"/>
      <c r="AJ1140" s="1248">
        <f t="shared" si="793"/>
        <v>0</v>
      </c>
      <c r="AK1140" s="1248"/>
      <c r="AL1140" s="1248"/>
      <c r="AM1140" s="1249">
        <f t="shared" si="794"/>
        <v>0</v>
      </c>
      <c r="AN1140" s="1249"/>
      <c r="AO1140" s="1249"/>
      <c r="AP1140" s="1249"/>
      <c r="AQ1140" s="1250">
        <f t="shared" si="795"/>
        <v>0</v>
      </c>
      <c r="AR1140" s="1250"/>
      <c r="AS1140" s="1250"/>
      <c r="AT1140" s="1250">
        <f t="shared" si="796"/>
        <v>0</v>
      </c>
      <c r="AV1140" s="74" t="str">
        <f t="shared" si="789"/>
        <v>MISCELLANEOUS</v>
      </c>
      <c r="AW1140" s="307"/>
      <c r="AX1140" s="99"/>
      <c r="AY1140" s="99"/>
      <c r="AZ1140" s="305"/>
      <c r="BA1140" s="28">
        <f t="shared" si="797"/>
        <v>0</v>
      </c>
      <c r="BB1140" s="28">
        <f t="shared" si="801"/>
        <v>0</v>
      </c>
      <c r="BC1140" s="28">
        <f t="shared" si="802"/>
        <v>0</v>
      </c>
      <c r="BD1140" s="28">
        <f t="shared" si="798"/>
        <v>0</v>
      </c>
      <c r="BE1140" s="28">
        <f t="shared" si="803"/>
        <v>0</v>
      </c>
      <c r="BF1140" s="28">
        <f t="shared" si="790"/>
        <v>0</v>
      </c>
      <c r="BG1140" s="28">
        <f t="shared" si="791"/>
        <v>0</v>
      </c>
      <c r="BI1140" s="66">
        <f t="shared" si="804"/>
        <v>0</v>
      </c>
      <c r="BJ1140" s="66">
        <f t="shared" si="799"/>
        <v>0</v>
      </c>
      <c r="BK1140" s="66">
        <f t="shared" si="805"/>
        <v>0</v>
      </c>
    </row>
    <row r="1141" spans="1:63" hidden="1">
      <c r="A1141" s="8"/>
      <c r="B1141" s="1239"/>
      <c r="C1141" s="1240"/>
      <c r="D1141" s="1253"/>
      <c r="E1141" s="1253"/>
      <c r="F1141" s="1253"/>
      <c r="G1141" s="1253"/>
      <c r="H1141" s="1253"/>
      <c r="I1141" s="1253"/>
      <c r="J1141" s="1253"/>
      <c r="K1141" s="1253"/>
      <c r="L1141" s="1253"/>
      <c r="M1141" s="1253"/>
      <c r="N1141" s="1253"/>
      <c r="O1141" s="1253"/>
      <c r="P1141" s="1242"/>
      <c r="Q1141" s="1242"/>
      <c r="R1141" s="1243"/>
      <c r="S1141" s="1242"/>
      <c r="T1141" s="1242"/>
      <c r="U1141" s="1244"/>
      <c r="V1141" s="1245"/>
      <c r="W1141" s="1245"/>
      <c r="X1141" s="1245"/>
      <c r="Y1141" s="1245"/>
      <c r="Z1141" s="1245"/>
      <c r="AA1141" s="1246"/>
      <c r="AB1141" s="1247"/>
      <c r="AC1141" s="1244"/>
      <c r="AD1141" s="1248">
        <f t="shared" si="792"/>
        <v>0</v>
      </c>
      <c r="AE1141" s="1248"/>
      <c r="AF1141" s="1248"/>
      <c r="AG1141" s="1248">
        <f t="shared" si="800"/>
        <v>0</v>
      </c>
      <c r="AH1141" s="1248"/>
      <c r="AI1141" s="1248"/>
      <c r="AJ1141" s="1248">
        <f t="shared" si="793"/>
        <v>0</v>
      </c>
      <c r="AK1141" s="1248"/>
      <c r="AL1141" s="1248"/>
      <c r="AM1141" s="1249">
        <f t="shared" si="794"/>
        <v>0</v>
      </c>
      <c r="AN1141" s="1249"/>
      <c r="AO1141" s="1249"/>
      <c r="AP1141" s="1249"/>
      <c r="AQ1141" s="1250">
        <f t="shared" si="795"/>
        <v>0</v>
      </c>
      <c r="AR1141" s="1250"/>
      <c r="AS1141" s="1250"/>
      <c r="AT1141" s="1250">
        <f t="shared" si="796"/>
        <v>0</v>
      </c>
      <c r="AV1141" s="74" t="str">
        <f t="shared" si="789"/>
        <v>MISCELLANEOUS</v>
      </c>
      <c r="AW1141" s="307"/>
      <c r="AX1141" s="99"/>
      <c r="AY1141" s="99"/>
      <c r="AZ1141" s="305"/>
      <c r="BA1141" s="28">
        <f t="shared" si="797"/>
        <v>0</v>
      </c>
      <c r="BB1141" s="28">
        <f t="shared" si="801"/>
        <v>0</v>
      </c>
      <c r="BC1141" s="28">
        <f t="shared" si="802"/>
        <v>0</v>
      </c>
      <c r="BD1141" s="28">
        <f t="shared" si="798"/>
        <v>0</v>
      </c>
      <c r="BE1141" s="28">
        <f>SUM(BA1141:BC1141)</f>
        <v>0</v>
      </c>
      <c r="BF1141" s="28">
        <f t="shared" si="790"/>
        <v>0</v>
      </c>
      <c r="BG1141" s="28">
        <f t="shared" si="791"/>
        <v>0</v>
      </c>
      <c r="BI1141" s="66">
        <f t="shared" si="804"/>
        <v>0</v>
      </c>
      <c r="BJ1141" s="66">
        <f t="shared" si="799"/>
        <v>0</v>
      </c>
      <c r="BK1141" s="66">
        <f t="shared" si="805"/>
        <v>0</v>
      </c>
    </row>
    <row r="1142" spans="1:63" hidden="1">
      <c r="A1142" s="8"/>
      <c r="B1142" s="1239"/>
      <c r="C1142" s="1240"/>
      <c r="D1142" s="1253"/>
      <c r="E1142" s="1253"/>
      <c r="F1142" s="1253"/>
      <c r="G1142" s="1253"/>
      <c r="H1142" s="1253"/>
      <c r="I1142" s="1253"/>
      <c r="J1142" s="1253"/>
      <c r="K1142" s="1253"/>
      <c r="L1142" s="1253"/>
      <c r="M1142" s="1253"/>
      <c r="N1142" s="1253"/>
      <c r="O1142" s="1253"/>
      <c r="P1142" s="1242"/>
      <c r="Q1142" s="1242"/>
      <c r="R1142" s="1243"/>
      <c r="S1142" s="1242"/>
      <c r="T1142" s="1242"/>
      <c r="U1142" s="1244"/>
      <c r="V1142" s="1245"/>
      <c r="W1142" s="1245"/>
      <c r="X1142" s="1245"/>
      <c r="Y1142" s="1245"/>
      <c r="Z1142" s="1245"/>
      <c r="AA1142" s="1246"/>
      <c r="AB1142" s="1247"/>
      <c r="AC1142" s="1244"/>
      <c r="AD1142" s="1248">
        <f t="shared" si="792"/>
        <v>0</v>
      </c>
      <c r="AE1142" s="1248"/>
      <c r="AF1142" s="1248"/>
      <c r="AG1142" s="1248">
        <f t="shared" si="800"/>
        <v>0</v>
      </c>
      <c r="AH1142" s="1248"/>
      <c r="AI1142" s="1248"/>
      <c r="AJ1142" s="1248">
        <f t="shared" si="793"/>
        <v>0</v>
      </c>
      <c r="AK1142" s="1248"/>
      <c r="AL1142" s="1248"/>
      <c r="AM1142" s="1249">
        <f t="shared" si="794"/>
        <v>0</v>
      </c>
      <c r="AN1142" s="1249"/>
      <c r="AO1142" s="1249"/>
      <c r="AP1142" s="1249"/>
      <c r="AQ1142" s="1250">
        <f t="shared" si="795"/>
        <v>0</v>
      </c>
      <c r="AR1142" s="1250"/>
      <c r="AS1142" s="1250"/>
      <c r="AT1142" s="1250">
        <f t="shared" si="796"/>
        <v>0</v>
      </c>
      <c r="AV1142" s="74" t="str">
        <f t="shared" si="789"/>
        <v>MISCELLANEOUS</v>
      </c>
      <c r="AW1142" s="307"/>
      <c r="AX1142" s="99"/>
      <c r="AY1142" s="99"/>
      <c r="AZ1142" s="305"/>
      <c r="BA1142" s="28">
        <f t="shared" si="797"/>
        <v>0</v>
      </c>
      <c r="BB1142" s="28">
        <f t="shared" si="801"/>
        <v>0</v>
      </c>
      <c r="BC1142" s="28">
        <f t="shared" si="802"/>
        <v>0</v>
      </c>
      <c r="BD1142" s="28">
        <f t="shared" si="798"/>
        <v>0</v>
      </c>
      <c r="BE1142" s="28">
        <f>SUM(BA1142:BC1142)</f>
        <v>0</v>
      </c>
      <c r="BF1142" s="28">
        <f t="shared" si="790"/>
        <v>0</v>
      </c>
      <c r="BG1142" s="28">
        <f t="shared" si="791"/>
        <v>0</v>
      </c>
      <c r="BI1142" s="66">
        <f t="shared" si="804"/>
        <v>0</v>
      </c>
      <c r="BJ1142" s="66">
        <f t="shared" si="799"/>
        <v>0</v>
      </c>
      <c r="BK1142" s="66">
        <f t="shared" si="805"/>
        <v>0</v>
      </c>
    </row>
    <row r="1143" spans="1:63" hidden="1">
      <c r="A1143" s="8"/>
      <c r="B1143" s="1239"/>
      <c r="C1143" s="1240"/>
      <c r="D1143" s="1241"/>
      <c r="E1143" s="1241"/>
      <c r="F1143" s="1241"/>
      <c r="G1143" s="1241"/>
      <c r="H1143" s="1241"/>
      <c r="I1143" s="1241"/>
      <c r="J1143" s="1241"/>
      <c r="K1143" s="1241"/>
      <c r="L1143" s="1241"/>
      <c r="M1143" s="1241"/>
      <c r="N1143" s="1241"/>
      <c r="O1143" s="1241"/>
      <c r="P1143" s="1242"/>
      <c r="Q1143" s="1242"/>
      <c r="R1143" s="1243"/>
      <c r="S1143" s="1242"/>
      <c r="T1143" s="1242"/>
      <c r="U1143" s="1244"/>
      <c r="V1143" s="1245"/>
      <c r="W1143" s="1245"/>
      <c r="X1143" s="1245"/>
      <c r="Y1143" s="1245"/>
      <c r="Z1143" s="1245"/>
      <c r="AA1143" s="1246"/>
      <c r="AB1143" s="1247"/>
      <c r="AC1143" s="1244"/>
      <c r="AD1143" s="1248">
        <f t="shared" ref="AD1143:AD1162" si="806">((P1143*U1143)-AM1143)</f>
        <v>0</v>
      </c>
      <c r="AE1143" s="1248"/>
      <c r="AF1143" s="1248"/>
      <c r="AG1143" s="1248">
        <f t="shared" si="800"/>
        <v>0</v>
      </c>
      <c r="AH1143" s="1248"/>
      <c r="AI1143" s="1248"/>
      <c r="AJ1143" s="1248">
        <f t="shared" ref="AJ1143:AJ1162" si="807">P1143*AA1143</f>
        <v>0</v>
      </c>
      <c r="AK1143" s="1248"/>
      <c r="AL1143" s="1248"/>
      <c r="AM1143" s="1249">
        <f t="shared" si="794"/>
        <v>0</v>
      </c>
      <c r="AN1143" s="1249"/>
      <c r="AO1143" s="1249"/>
      <c r="AP1143" s="1249"/>
      <c r="AQ1143" s="1250">
        <f t="shared" ref="AQ1143:AQ1162" si="808">SUM(AD1143:AL1143)</f>
        <v>0</v>
      </c>
      <c r="AR1143" s="1250"/>
      <c r="AS1143" s="1250"/>
      <c r="AT1143" s="1250">
        <f t="shared" ref="AT1143:AT1162" si="809">SUM(AD1143:AL1143)</f>
        <v>0</v>
      </c>
      <c r="AV1143" s="74" t="str">
        <f t="shared" si="789"/>
        <v>MISCELLANEOUS</v>
      </c>
      <c r="AW1143" s="307"/>
      <c r="AX1143" s="99"/>
      <c r="AY1143" s="99"/>
      <c r="AZ1143" s="305"/>
      <c r="BA1143" s="28">
        <f t="shared" ref="BA1143:BA1162" si="810">AD1143</f>
        <v>0</v>
      </c>
      <c r="BB1143" s="28">
        <f>AG1143</f>
        <v>0</v>
      </c>
      <c r="BC1143" s="28">
        <f>AJ1143</f>
        <v>0</v>
      </c>
      <c r="BD1143" s="28">
        <f t="shared" ref="BD1143:BD1162" si="811">IF(B1143="x",1,0)</f>
        <v>0</v>
      </c>
      <c r="BE1143" s="28">
        <f>SUM(BA1143:BC1143)</f>
        <v>0</v>
      </c>
      <c r="BF1143" s="28">
        <f t="shared" ref="BF1143:BF1162" si="812">AQ1143</f>
        <v>0</v>
      </c>
      <c r="BG1143" s="28">
        <f t="shared" ref="BG1143:BG1162" si="813">AM1143</f>
        <v>0</v>
      </c>
      <c r="BI1143" s="66">
        <f>AD1143</f>
        <v>0</v>
      </c>
      <c r="BJ1143" s="66">
        <f t="shared" ref="BJ1143:BJ1162" si="814">AM1143</f>
        <v>0</v>
      </c>
      <c r="BK1143" s="66">
        <f>BJ1143+BI1143</f>
        <v>0</v>
      </c>
    </row>
    <row r="1144" spans="1:63" hidden="1">
      <c r="A1144" s="8"/>
      <c r="B1144" s="1251"/>
      <c r="C1144" s="1251"/>
      <c r="D1144" s="1241"/>
      <c r="E1144" s="1241"/>
      <c r="F1144" s="1241"/>
      <c r="G1144" s="1241"/>
      <c r="H1144" s="1241"/>
      <c r="I1144" s="1241"/>
      <c r="J1144" s="1241"/>
      <c r="K1144" s="1241"/>
      <c r="L1144" s="1241"/>
      <c r="M1144" s="1241"/>
      <c r="N1144" s="1241"/>
      <c r="O1144" s="1241"/>
      <c r="P1144" s="1242"/>
      <c r="Q1144" s="1242"/>
      <c r="R1144" s="1243"/>
      <c r="S1144" s="1242"/>
      <c r="T1144" s="1242"/>
      <c r="U1144" s="1244"/>
      <c r="V1144" s="1245"/>
      <c r="W1144" s="1245"/>
      <c r="X1144" s="1245"/>
      <c r="Y1144" s="1245"/>
      <c r="Z1144" s="1245"/>
      <c r="AA1144" s="1246"/>
      <c r="AB1144" s="1247"/>
      <c r="AC1144" s="1244"/>
      <c r="AD1144" s="1248">
        <f t="shared" si="806"/>
        <v>0</v>
      </c>
      <c r="AE1144" s="1248"/>
      <c r="AF1144" s="1248"/>
      <c r="AG1144" s="1248">
        <f t="shared" si="800"/>
        <v>0</v>
      </c>
      <c r="AH1144" s="1248"/>
      <c r="AI1144" s="1248"/>
      <c r="AJ1144" s="1248">
        <f t="shared" si="807"/>
        <v>0</v>
      </c>
      <c r="AK1144" s="1248"/>
      <c r="AL1144" s="1248"/>
      <c r="AM1144" s="1249">
        <f t="shared" si="794"/>
        <v>0</v>
      </c>
      <c r="AN1144" s="1249"/>
      <c r="AO1144" s="1249"/>
      <c r="AP1144" s="1249"/>
      <c r="AQ1144" s="1250">
        <f t="shared" si="808"/>
        <v>0</v>
      </c>
      <c r="AR1144" s="1250"/>
      <c r="AS1144" s="1250"/>
      <c r="AT1144" s="1250">
        <f t="shared" si="809"/>
        <v>0</v>
      </c>
      <c r="AV1144" s="74" t="str">
        <f t="shared" si="789"/>
        <v>MISCELLANEOUS</v>
      </c>
      <c r="AW1144" s="307"/>
      <c r="AX1144" s="99"/>
      <c r="AY1144" s="99"/>
      <c r="AZ1144" s="305"/>
      <c r="BA1144" s="28">
        <f t="shared" si="810"/>
        <v>0</v>
      </c>
      <c r="BB1144" s="28">
        <f t="shared" ref="BB1144:BB1162" si="815">AG1144</f>
        <v>0</v>
      </c>
      <c r="BC1144" s="28">
        <f t="shared" ref="BC1144:BC1162" si="816">AJ1144</f>
        <v>0</v>
      </c>
      <c r="BD1144" s="28">
        <f t="shared" si="811"/>
        <v>0</v>
      </c>
      <c r="BE1144" s="28">
        <f t="shared" ref="BE1144:BE1160" si="817">SUM(BA1144:BC1144)</f>
        <v>0</v>
      </c>
      <c r="BF1144" s="28">
        <f t="shared" si="812"/>
        <v>0</v>
      </c>
      <c r="BG1144" s="28">
        <f t="shared" si="813"/>
        <v>0</v>
      </c>
      <c r="BI1144" s="66">
        <f t="shared" ref="BI1144:BI1162" si="818">AD1144</f>
        <v>0</v>
      </c>
      <c r="BJ1144" s="66">
        <f t="shared" si="814"/>
        <v>0</v>
      </c>
      <c r="BK1144" s="66">
        <f t="shared" ref="BK1144:BK1162" si="819">BJ1144+BI1144</f>
        <v>0</v>
      </c>
    </row>
    <row r="1145" spans="1:63" hidden="1">
      <c r="A1145" s="8"/>
      <c r="B1145" s="1251"/>
      <c r="C1145" s="1251"/>
      <c r="D1145" s="1241"/>
      <c r="E1145" s="1241"/>
      <c r="F1145" s="1241"/>
      <c r="G1145" s="1241"/>
      <c r="H1145" s="1241"/>
      <c r="I1145" s="1241"/>
      <c r="J1145" s="1241"/>
      <c r="K1145" s="1241"/>
      <c r="L1145" s="1241"/>
      <c r="M1145" s="1241"/>
      <c r="N1145" s="1241"/>
      <c r="O1145" s="1241"/>
      <c r="P1145" s="1242"/>
      <c r="Q1145" s="1242"/>
      <c r="R1145" s="1243"/>
      <c r="S1145" s="1242"/>
      <c r="T1145" s="1242"/>
      <c r="U1145" s="1244"/>
      <c r="V1145" s="1245"/>
      <c r="W1145" s="1245"/>
      <c r="X1145" s="1245"/>
      <c r="Y1145" s="1245"/>
      <c r="Z1145" s="1245"/>
      <c r="AA1145" s="1246"/>
      <c r="AB1145" s="1247"/>
      <c r="AC1145" s="1244"/>
      <c r="AD1145" s="1248">
        <f t="shared" si="806"/>
        <v>0</v>
      </c>
      <c r="AE1145" s="1248"/>
      <c r="AF1145" s="1248"/>
      <c r="AG1145" s="1248">
        <f t="shared" si="800"/>
        <v>0</v>
      </c>
      <c r="AH1145" s="1248"/>
      <c r="AI1145" s="1248"/>
      <c r="AJ1145" s="1248">
        <f t="shared" si="807"/>
        <v>0</v>
      </c>
      <c r="AK1145" s="1248"/>
      <c r="AL1145" s="1248"/>
      <c r="AM1145" s="1249">
        <f t="shared" si="794"/>
        <v>0</v>
      </c>
      <c r="AN1145" s="1249"/>
      <c r="AO1145" s="1249"/>
      <c r="AP1145" s="1249"/>
      <c r="AQ1145" s="1250">
        <f t="shared" si="808"/>
        <v>0</v>
      </c>
      <c r="AR1145" s="1250"/>
      <c r="AS1145" s="1250"/>
      <c r="AT1145" s="1250">
        <f t="shared" si="809"/>
        <v>0</v>
      </c>
      <c r="AV1145" s="74" t="str">
        <f t="shared" si="789"/>
        <v>MISCELLANEOUS</v>
      </c>
      <c r="AW1145" s="307"/>
      <c r="AX1145" s="99"/>
      <c r="AY1145" s="99"/>
      <c r="AZ1145" s="305"/>
      <c r="BA1145" s="28">
        <f t="shared" si="810"/>
        <v>0</v>
      </c>
      <c r="BB1145" s="28">
        <f t="shared" si="815"/>
        <v>0</v>
      </c>
      <c r="BC1145" s="28">
        <f t="shared" si="816"/>
        <v>0</v>
      </c>
      <c r="BD1145" s="28">
        <f t="shared" si="811"/>
        <v>0</v>
      </c>
      <c r="BE1145" s="28">
        <f t="shared" si="817"/>
        <v>0</v>
      </c>
      <c r="BF1145" s="28">
        <f t="shared" si="812"/>
        <v>0</v>
      </c>
      <c r="BG1145" s="28">
        <f t="shared" si="813"/>
        <v>0</v>
      </c>
      <c r="BI1145" s="66">
        <f t="shared" si="818"/>
        <v>0</v>
      </c>
      <c r="BJ1145" s="66">
        <f t="shared" si="814"/>
        <v>0</v>
      </c>
      <c r="BK1145" s="66">
        <f t="shared" si="819"/>
        <v>0</v>
      </c>
    </row>
    <row r="1146" spans="1:63" hidden="1">
      <c r="A1146" s="8"/>
      <c r="B1146" s="1239"/>
      <c r="C1146" s="1240"/>
      <c r="D1146" s="1241"/>
      <c r="E1146" s="1241"/>
      <c r="F1146" s="1241"/>
      <c r="G1146" s="1241"/>
      <c r="H1146" s="1241"/>
      <c r="I1146" s="1241"/>
      <c r="J1146" s="1241"/>
      <c r="K1146" s="1241"/>
      <c r="L1146" s="1241"/>
      <c r="M1146" s="1241"/>
      <c r="N1146" s="1241"/>
      <c r="O1146" s="1241"/>
      <c r="P1146" s="1242"/>
      <c r="Q1146" s="1242"/>
      <c r="R1146" s="1243"/>
      <c r="S1146" s="1242"/>
      <c r="T1146" s="1242"/>
      <c r="U1146" s="1244"/>
      <c r="V1146" s="1245"/>
      <c r="W1146" s="1245"/>
      <c r="X1146" s="1245"/>
      <c r="Y1146" s="1245"/>
      <c r="Z1146" s="1245"/>
      <c r="AA1146" s="1246"/>
      <c r="AB1146" s="1247"/>
      <c r="AC1146" s="1244"/>
      <c r="AD1146" s="1248">
        <f t="shared" si="806"/>
        <v>0</v>
      </c>
      <c r="AE1146" s="1248"/>
      <c r="AF1146" s="1248"/>
      <c r="AG1146" s="1248">
        <f t="shared" si="800"/>
        <v>0</v>
      </c>
      <c r="AH1146" s="1248"/>
      <c r="AI1146" s="1248"/>
      <c r="AJ1146" s="1248">
        <f t="shared" si="807"/>
        <v>0</v>
      </c>
      <c r="AK1146" s="1248"/>
      <c r="AL1146" s="1248"/>
      <c r="AM1146" s="1249">
        <f t="shared" si="794"/>
        <v>0</v>
      </c>
      <c r="AN1146" s="1249"/>
      <c r="AO1146" s="1249"/>
      <c r="AP1146" s="1249"/>
      <c r="AQ1146" s="1250">
        <f t="shared" si="808"/>
        <v>0</v>
      </c>
      <c r="AR1146" s="1250"/>
      <c r="AS1146" s="1250"/>
      <c r="AT1146" s="1250">
        <f t="shared" si="809"/>
        <v>0</v>
      </c>
      <c r="AV1146" s="74" t="str">
        <f t="shared" si="789"/>
        <v>MISCELLANEOUS</v>
      </c>
      <c r="AW1146" s="307"/>
      <c r="AX1146" s="99"/>
      <c r="AY1146" s="99"/>
      <c r="AZ1146" s="305"/>
      <c r="BA1146" s="28">
        <f t="shared" si="810"/>
        <v>0</v>
      </c>
      <c r="BB1146" s="28">
        <f t="shared" si="815"/>
        <v>0</v>
      </c>
      <c r="BC1146" s="28">
        <f t="shared" si="816"/>
        <v>0</v>
      </c>
      <c r="BD1146" s="28">
        <f t="shared" si="811"/>
        <v>0</v>
      </c>
      <c r="BE1146" s="28">
        <f t="shared" si="817"/>
        <v>0</v>
      </c>
      <c r="BF1146" s="28">
        <f t="shared" si="812"/>
        <v>0</v>
      </c>
      <c r="BG1146" s="28">
        <f t="shared" si="813"/>
        <v>0</v>
      </c>
      <c r="BI1146" s="66">
        <f t="shared" si="818"/>
        <v>0</v>
      </c>
      <c r="BJ1146" s="66">
        <f t="shared" si="814"/>
        <v>0</v>
      </c>
      <c r="BK1146" s="66">
        <f t="shared" si="819"/>
        <v>0</v>
      </c>
    </row>
    <row r="1147" spans="1:63" hidden="1">
      <c r="A1147" s="8"/>
      <c r="B1147" s="1239"/>
      <c r="C1147" s="1240"/>
      <c r="D1147" s="1241"/>
      <c r="E1147" s="1241"/>
      <c r="F1147" s="1241"/>
      <c r="G1147" s="1241"/>
      <c r="H1147" s="1241"/>
      <c r="I1147" s="1241"/>
      <c r="J1147" s="1241"/>
      <c r="K1147" s="1241"/>
      <c r="L1147" s="1241"/>
      <c r="M1147" s="1241"/>
      <c r="N1147" s="1241"/>
      <c r="O1147" s="1241"/>
      <c r="P1147" s="1242"/>
      <c r="Q1147" s="1242"/>
      <c r="R1147" s="1243"/>
      <c r="S1147" s="1242"/>
      <c r="T1147" s="1242"/>
      <c r="U1147" s="1244"/>
      <c r="V1147" s="1245"/>
      <c r="W1147" s="1245"/>
      <c r="X1147" s="1245"/>
      <c r="Y1147" s="1245"/>
      <c r="Z1147" s="1245"/>
      <c r="AA1147" s="1246"/>
      <c r="AB1147" s="1247"/>
      <c r="AC1147" s="1244"/>
      <c r="AD1147" s="1248">
        <f t="shared" si="806"/>
        <v>0</v>
      </c>
      <c r="AE1147" s="1248"/>
      <c r="AF1147" s="1248"/>
      <c r="AG1147" s="1248">
        <f t="shared" si="800"/>
        <v>0</v>
      </c>
      <c r="AH1147" s="1248"/>
      <c r="AI1147" s="1248"/>
      <c r="AJ1147" s="1248">
        <f t="shared" si="807"/>
        <v>0</v>
      </c>
      <c r="AK1147" s="1248"/>
      <c r="AL1147" s="1248"/>
      <c r="AM1147" s="1249">
        <f t="shared" si="794"/>
        <v>0</v>
      </c>
      <c r="AN1147" s="1249"/>
      <c r="AO1147" s="1249"/>
      <c r="AP1147" s="1249"/>
      <c r="AQ1147" s="1250">
        <f t="shared" si="808"/>
        <v>0</v>
      </c>
      <c r="AR1147" s="1250"/>
      <c r="AS1147" s="1250"/>
      <c r="AT1147" s="1250">
        <f t="shared" si="809"/>
        <v>0</v>
      </c>
      <c r="AV1147" s="74" t="str">
        <f t="shared" si="789"/>
        <v>MISCELLANEOUS</v>
      </c>
      <c r="AW1147" s="307"/>
      <c r="AX1147" s="99"/>
      <c r="AY1147" s="99"/>
      <c r="AZ1147" s="305"/>
      <c r="BA1147" s="28">
        <f t="shared" si="810"/>
        <v>0</v>
      </c>
      <c r="BB1147" s="28">
        <f t="shared" si="815"/>
        <v>0</v>
      </c>
      <c r="BC1147" s="28">
        <f t="shared" si="816"/>
        <v>0</v>
      </c>
      <c r="BD1147" s="28">
        <f t="shared" si="811"/>
        <v>0</v>
      </c>
      <c r="BE1147" s="28">
        <f t="shared" si="817"/>
        <v>0</v>
      </c>
      <c r="BF1147" s="28">
        <f t="shared" si="812"/>
        <v>0</v>
      </c>
      <c r="BG1147" s="28">
        <f t="shared" si="813"/>
        <v>0</v>
      </c>
      <c r="BI1147" s="66">
        <f t="shared" si="818"/>
        <v>0</v>
      </c>
      <c r="BJ1147" s="66">
        <f t="shared" si="814"/>
        <v>0</v>
      </c>
      <c r="BK1147" s="66">
        <f t="shared" si="819"/>
        <v>0</v>
      </c>
    </row>
    <row r="1148" spans="1:63" hidden="1">
      <c r="A1148" s="8"/>
      <c r="B1148" s="1239"/>
      <c r="C1148" s="1240"/>
      <c r="D1148" s="1241"/>
      <c r="E1148" s="1241"/>
      <c r="F1148" s="1241"/>
      <c r="G1148" s="1241"/>
      <c r="H1148" s="1241"/>
      <c r="I1148" s="1241"/>
      <c r="J1148" s="1241"/>
      <c r="K1148" s="1241"/>
      <c r="L1148" s="1241"/>
      <c r="M1148" s="1241"/>
      <c r="N1148" s="1241"/>
      <c r="O1148" s="1241"/>
      <c r="P1148" s="1242"/>
      <c r="Q1148" s="1242"/>
      <c r="R1148" s="1243"/>
      <c r="S1148" s="1242"/>
      <c r="T1148" s="1242"/>
      <c r="U1148" s="1244"/>
      <c r="V1148" s="1245"/>
      <c r="W1148" s="1245"/>
      <c r="X1148" s="1245"/>
      <c r="Y1148" s="1245"/>
      <c r="Z1148" s="1245"/>
      <c r="AA1148" s="1246"/>
      <c r="AB1148" s="1247"/>
      <c r="AC1148" s="1244"/>
      <c r="AD1148" s="1248">
        <f t="shared" si="806"/>
        <v>0</v>
      </c>
      <c r="AE1148" s="1248"/>
      <c r="AF1148" s="1248"/>
      <c r="AG1148" s="1248">
        <f t="shared" si="800"/>
        <v>0</v>
      </c>
      <c r="AH1148" s="1248"/>
      <c r="AI1148" s="1248"/>
      <c r="AJ1148" s="1248">
        <f t="shared" si="807"/>
        <v>0</v>
      </c>
      <c r="AK1148" s="1248"/>
      <c r="AL1148" s="1248"/>
      <c r="AM1148" s="1249">
        <f t="shared" si="794"/>
        <v>0</v>
      </c>
      <c r="AN1148" s="1249"/>
      <c r="AO1148" s="1249"/>
      <c r="AP1148" s="1249"/>
      <c r="AQ1148" s="1250">
        <f t="shared" si="808"/>
        <v>0</v>
      </c>
      <c r="AR1148" s="1250"/>
      <c r="AS1148" s="1250"/>
      <c r="AT1148" s="1250">
        <f t="shared" si="809"/>
        <v>0</v>
      </c>
      <c r="AV1148" s="74" t="str">
        <f t="shared" si="789"/>
        <v>MISCELLANEOUS</v>
      </c>
      <c r="AW1148" s="307"/>
      <c r="AX1148" s="99"/>
      <c r="AY1148" s="99"/>
      <c r="AZ1148" s="305"/>
      <c r="BA1148" s="28">
        <f t="shared" si="810"/>
        <v>0</v>
      </c>
      <c r="BB1148" s="28">
        <f t="shared" si="815"/>
        <v>0</v>
      </c>
      <c r="BC1148" s="28">
        <f t="shared" si="816"/>
        <v>0</v>
      </c>
      <c r="BD1148" s="28">
        <f t="shared" si="811"/>
        <v>0</v>
      </c>
      <c r="BE1148" s="28">
        <f t="shared" si="817"/>
        <v>0</v>
      </c>
      <c r="BF1148" s="28">
        <f t="shared" si="812"/>
        <v>0</v>
      </c>
      <c r="BG1148" s="28">
        <f t="shared" si="813"/>
        <v>0</v>
      </c>
      <c r="BI1148" s="66">
        <f t="shared" si="818"/>
        <v>0</v>
      </c>
      <c r="BJ1148" s="66">
        <f t="shared" si="814"/>
        <v>0</v>
      </c>
      <c r="BK1148" s="66">
        <f t="shared" si="819"/>
        <v>0</v>
      </c>
    </row>
    <row r="1149" spans="1:63" hidden="1">
      <c r="A1149" s="8"/>
      <c r="B1149" s="1239"/>
      <c r="C1149" s="1240"/>
      <c r="D1149" s="1241"/>
      <c r="E1149" s="1241"/>
      <c r="F1149" s="1241"/>
      <c r="G1149" s="1241"/>
      <c r="H1149" s="1241"/>
      <c r="I1149" s="1241"/>
      <c r="J1149" s="1241"/>
      <c r="K1149" s="1241"/>
      <c r="L1149" s="1241"/>
      <c r="M1149" s="1241"/>
      <c r="N1149" s="1241"/>
      <c r="O1149" s="1241"/>
      <c r="P1149" s="1242"/>
      <c r="Q1149" s="1242"/>
      <c r="R1149" s="1243"/>
      <c r="S1149" s="1242"/>
      <c r="T1149" s="1242"/>
      <c r="U1149" s="1244"/>
      <c r="V1149" s="1245"/>
      <c r="W1149" s="1245"/>
      <c r="X1149" s="1245"/>
      <c r="Y1149" s="1245"/>
      <c r="Z1149" s="1245"/>
      <c r="AA1149" s="1246"/>
      <c r="AB1149" s="1247"/>
      <c r="AC1149" s="1244"/>
      <c r="AD1149" s="1248">
        <f t="shared" si="806"/>
        <v>0</v>
      </c>
      <c r="AE1149" s="1248"/>
      <c r="AF1149" s="1248"/>
      <c r="AG1149" s="1248">
        <f t="shared" si="800"/>
        <v>0</v>
      </c>
      <c r="AH1149" s="1248"/>
      <c r="AI1149" s="1248"/>
      <c r="AJ1149" s="1248">
        <f t="shared" si="807"/>
        <v>0</v>
      </c>
      <c r="AK1149" s="1248"/>
      <c r="AL1149" s="1248"/>
      <c r="AM1149" s="1249">
        <f t="shared" si="794"/>
        <v>0</v>
      </c>
      <c r="AN1149" s="1249"/>
      <c r="AO1149" s="1249"/>
      <c r="AP1149" s="1249"/>
      <c r="AQ1149" s="1250">
        <f t="shared" si="808"/>
        <v>0</v>
      </c>
      <c r="AR1149" s="1250"/>
      <c r="AS1149" s="1250"/>
      <c r="AT1149" s="1250">
        <f t="shared" si="809"/>
        <v>0</v>
      </c>
      <c r="AV1149" s="74" t="str">
        <f t="shared" si="789"/>
        <v>MISCELLANEOUS</v>
      </c>
      <c r="AW1149" s="307"/>
      <c r="AX1149" s="99"/>
      <c r="AY1149" s="99"/>
      <c r="AZ1149" s="305"/>
      <c r="BA1149" s="28">
        <f t="shared" si="810"/>
        <v>0</v>
      </c>
      <c r="BB1149" s="28">
        <f t="shared" si="815"/>
        <v>0</v>
      </c>
      <c r="BC1149" s="28">
        <f t="shared" si="816"/>
        <v>0</v>
      </c>
      <c r="BD1149" s="28">
        <f t="shared" si="811"/>
        <v>0</v>
      </c>
      <c r="BE1149" s="28">
        <f t="shared" si="817"/>
        <v>0</v>
      </c>
      <c r="BF1149" s="28">
        <f t="shared" si="812"/>
        <v>0</v>
      </c>
      <c r="BG1149" s="28">
        <f t="shared" si="813"/>
        <v>0</v>
      </c>
      <c r="BI1149" s="66">
        <f t="shared" si="818"/>
        <v>0</v>
      </c>
      <c r="BJ1149" s="66">
        <f t="shared" si="814"/>
        <v>0</v>
      </c>
      <c r="BK1149" s="66">
        <f t="shared" si="819"/>
        <v>0</v>
      </c>
    </row>
    <row r="1150" spans="1:63" hidden="1">
      <c r="A1150" s="8"/>
      <c r="B1150" s="1239"/>
      <c r="C1150" s="1240"/>
      <c r="D1150" s="1241"/>
      <c r="E1150" s="1241"/>
      <c r="F1150" s="1241"/>
      <c r="G1150" s="1241"/>
      <c r="H1150" s="1241"/>
      <c r="I1150" s="1241"/>
      <c r="J1150" s="1241"/>
      <c r="K1150" s="1241"/>
      <c r="L1150" s="1241"/>
      <c r="M1150" s="1241"/>
      <c r="N1150" s="1241"/>
      <c r="O1150" s="1241"/>
      <c r="P1150" s="1242"/>
      <c r="Q1150" s="1242"/>
      <c r="R1150" s="1243"/>
      <c r="S1150" s="1242"/>
      <c r="T1150" s="1242"/>
      <c r="U1150" s="1244"/>
      <c r="V1150" s="1245"/>
      <c r="W1150" s="1245"/>
      <c r="X1150" s="1245"/>
      <c r="Y1150" s="1245"/>
      <c r="Z1150" s="1245"/>
      <c r="AA1150" s="1246"/>
      <c r="AB1150" s="1247"/>
      <c r="AC1150" s="1244"/>
      <c r="AD1150" s="1248">
        <f t="shared" si="806"/>
        <v>0</v>
      </c>
      <c r="AE1150" s="1248"/>
      <c r="AF1150" s="1248"/>
      <c r="AG1150" s="1248">
        <f t="shared" si="800"/>
        <v>0</v>
      </c>
      <c r="AH1150" s="1248"/>
      <c r="AI1150" s="1248"/>
      <c r="AJ1150" s="1248">
        <f t="shared" si="807"/>
        <v>0</v>
      </c>
      <c r="AK1150" s="1248"/>
      <c r="AL1150" s="1248"/>
      <c r="AM1150" s="1249">
        <f t="shared" si="794"/>
        <v>0</v>
      </c>
      <c r="AN1150" s="1249"/>
      <c r="AO1150" s="1249"/>
      <c r="AP1150" s="1249"/>
      <c r="AQ1150" s="1250">
        <f t="shared" si="808"/>
        <v>0</v>
      </c>
      <c r="AR1150" s="1250"/>
      <c r="AS1150" s="1250"/>
      <c r="AT1150" s="1250">
        <f t="shared" si="809"/>
        <v>0</v>
      </c>
      <c r="AV1150" s="74" t="str">
        <f t="shared" si="789"/>
        <v>MISCELLANEOUS</v>
      </c>
      <c r="AW1150" s="307"/>
      <c r="AX1150" s="99"/>
      <c r="AY1150" s="99"/>
      <c r="AZ1150" s="305"/>
      <c r="BA1150" s="28">
        <f t="shared" si="810"/>
        <v>0</v>
      </c>
      <c r="BB1150" s="28">
        <f t="shared" si="815"/>
        <v>0</v>
      </c>
      <c r="BC1150" s="28">
        <f t="shared" si="816"/>
        <v>0</v>
      </c>
      <c r="BD1150" s="28">
        <f t="shared" si="811"/>
        <v>0</v>
      </c>
      <c r="BE1150" s="28">
        <f t="shared" si="817"/>
        <v>0</v>
      </c>
      <c r="BF1150" s="28">
        <f t="shared" si="812"/>
        <v>0</v>
      </c>
      <c r="BG1150" s="28">
        <f t="shared" si="813"/>
        <v>0</v>
      </c>
      <c r="BI1150" s="66">
        <f t="shared" si="818"/>
        <v>0</v>
      </c>
      <c r="BJ1150" s="66">
        <f t="shared" si="814"/>
        <v>0</v>
      </c>
      <c r="BK1150" s="66">
        <f t="shared" si="819"/>
        <v>0</v>
      </c>
    </row>
    <row r="1151" spans="1:63" hidden="1">
      <c r="A1151" s="8"/>
      <c r="B1151" s="1239"/>
      <c r="C1151" s="1240"/>
      <c r="D1151" s="1241"/>
      <c r="E1151" s="1241"/>
      <c r="F1151" s="1241"/>
      <c r="G1151" s="1241"/>
      <c r="H1151" s="1241"/>
      <c r="I1151" s="1241"/>
      <c r="J1151" s="1241"/>
      <c r="K1151" s="1241"/>
      <c r="L1151" s="1241"/>
      <c r="M1151" s="1241"/>
      <c r="N1151" s="1241"/>
      <c r="O1151" s="1241"/>
      <c r="P1151" s="1242"/>
      <c r="Q1151" s="1242"/>
      <c r="R1151" s="1243"/>
      <c r="S1151" s="1242"/>
      <c r="T1151" s="1242"/>
      <c r="U1151" s="1244"/>
      <c r="V1151" s="1245"/>
      <c r="W1151" s="1245"/>
      <c r="X1151" s="1245"/>
      <c r="Y1151" s="1245"/>
      <c r="Z1151" s="1245"/>
      <c r="AA1151" s="1246"/>
      <c r="AB1151" s="1247"/>
      <c r="AC1151" s="1244"/>
      <c r="AD1151" s="1248">
        <f t="shared" si="806"/>
        <v>0</v>
      </c>
      <c r="AE1151" s="1248"/>
      <c r="AF1151" s="1248"/>
      <c r="AG1151" s="1248">
        <f t="shared" si="800"/>
        <v>0</v>
      </c>
      <c r="AH1151" s="1248"/>
      <c r="AI1151" s="1248"/>
      <c r="AJ1151" s="1248">
        <f t="shared" si="807"/>
        <v>0</v>
      </c>
      <c r="AK1151" s="1248"/>
      <c r="AL1151" s="1248"/>
      <c r="AM1151" s="1249">
        <f t="shared" si="794"/>
        <v>0</v>
      </c>
      <c r="AN1151" s="1249"/>
      <c r="AO1151" s="1249"/>
      <c r="AP1151" s="1249"/>
      <c r="AQ1151" s="1250">
        <f t="shared" si="808"/>
        <v>0</v>
      </c>
      <c r="AR1151" s="1250"/>
      <c r="AS1151" s="1250"/>
      <c r="AT1151" s="1250">
        <f t="shared" si="809"/>
        <v>0</v>
      </c>
      <c r="AV1151" s="74" t="str">
        <f t="shared" si="789"/>
        <v>MISCELLANEOUS</v>
      </c>
      <c r="AW1151" s="307"/>
      <c r="AX1151" s="99"/>
      <c r="AY1151" s="99"/>
      <c r="AZ1151" s="305"/>
      <c r="BA1151" s="28">
        <f t="shared" si="810"/>
        <v>0</v>
      </c>
      <c r="BB1151" s="28">
        <f t="shared" si="815"/>
        <v>0</v>
      </c>
      <c r="BC1151" s="28">
        <f t="shared" si="816"/>
        <v>0</v>
      </c>
      <c r="BD1151" s="28">
        <f t="shared" si="811"/>
        <v>0</v>
      </c>
      <c r="BE1151" s="28">
        <f t="shared" si="817"/>
        <v>0</v>
      </c>
      <c r="BF1151" s="28">
        <f t="shared" si="812"/>
        <v>0</v>
      </c>
      <c r="BG1151" s="28">
        <f t="shared" si="813"/>
        <v>0</v>
      </c>
      <c r="BI1151" s="66">
        <f t="shared" si="818"/>
        <v>0</v>
      </c>
      <c r="BJ1151" s="66">
        <f t="shared" si="814"/>
        <v>0</v>
      </c>
      <c r="BK1151" s="66">
        <f t="shared" si="819"/>
        <v>0</v>
      </c>
    </row>
    <row r="1152" spans="1:63" hidden="1">
      <c r="A1152" s="8"/>
      <c r="B1152" s="1239"/>
      <c r="C1152" s="1240"/>
      <c r="D1152" s="1241"/>
      <c r="E1152" s="1241"/>
      <c r="F1152" s="1241"/>
      <c r="G1152" s="1241"/>
      <c r="H1152" s="1241"/>
      <c r="I1152" s="1241"/>
      <c r="J1152" s="1241"/>
      <c r="K1152" s="1241"/>
      <c r="L1152" s="1241"/>
      <c r="M1152" s="1241"/>
      <c r="N1152" s="1241"/>
      <c r="O1152" s="1241"/>
      <c r="P1152" s="1242"/>
      <c r="Q1152" s="1242"/>
      <c r="R1152" s="1243"/>
      <c r="S1152" s="1242"/>
      <c r="T1152" s="1242"/>
      <c r="U1152" s="1244"/>
      <c r="V1152" s="1245"/>
      <c r="W1152" s="1245"/>
      <c r="X1152" s="1245"/>
      <c r="Y1152" s="1245"/>
      <c r="Z1152" s="1245"/>
      <c r="AA1152" s="1246"/>
      <c r="AB1152" s="1247"/>
      <c r="AC1152" s="1244"/>
      <c r="AD1152" s="1248">
        <f t="shared" si="806"/>
        <v>0</v>
      </c>
      <c r="AE1152" s="1248"/>
      <c r="AF1152" s="1248"/>
      <c r="AG1152" s="1248">
        <f t="shared" si="800"/>
        <v>0</v>
      </c>
      <c r="AH1152" s="1248"/>
      <c r="AI1152" s="1248"/>
      <c r="AJ1152" s="1248">
        <f t="shared" si="807"/>
        <v>0</v>
      </c>
      <c r="AK1152" s="1248"/>
      <c r="AL1152" s="1248"/>
      <c r="AM1152" s="1249">
        <f t="shared" si="794"/>
        <v>0</v>
      </c>
      <c r="AN1152" s="1249"/>
      <c r="AO1152" s="1249"/>
      <c r="AP1152" s="1249"/>
      <c r="AQ1152" s="1250">
        <f t="shared" si="808"/>
        <v>0</v>
      </c>
      <c r="AR1152" s="1250"/>
      <c r="AS1152" s="1250"/>
      <c r="AT1152" s="1250">
        <f t="shared" si="809"/>
        <v>0</v>
      </c>
      <c r="AV1152" s="74" t="str">
        <f t="shared" si="789"/>
        <v>MISCELLANEOUS</v>
      </c>
      <c r="AW1152" s="307"/>
      <c r="AX1152" s="99"/>
      <c r="AY1152" s="99"/>
      <c r="AZ1152" s="305"/>
      <c r="BA1152" s="28">
        <f t="shared" si="810"/>
        <v>0</v>
      </c>
      <c r="BB1152" s="28">
        <f t="shared" si="815"/>
        <v>0</v>
      </c>
      <c r="BC1152" s="28">
        <f t="shared" si="816"/>
        <v>0</v>
      </c>
      <c r="BD1152" s="28">
        <f t="shared" si="811"/>
        <v>0</v>
      </c>
      <c r="BE1152" s="28">
        <f t="shared" si="817"/>
        <v>0</v>
      </c>
      <c r="BF1152" s="28">
        <f t="shared" si="812"/>
        <v>0</v>
      </c>
      <c r="BG1152" s="28">
        <f t="shared" si="813"/>
        <v>0</v>
      </c>
      <c r="BI1152" s="66">
        <f t="shared" si="818"/>
        <v>0</v>
      </c>
      <c r="BJ1152" s="66">
        <f t="shared" si="814"/>
        <v>0</v>
      </c>
      <c r="BK1152" s="66">
        <f t="shared" si="819"/>
        <v>0</v>
      </c>
    </row>
    <row r="1153" spans="1:64" hidden="1">
      <c r="A1153" s="8"/>
      <c r="B1153" s="1239"/>
      <c r="C1153" s="1240"/>
      <c r="D1153" s="1241"/>
      <c r="E1153" s="1241"/>
      <c r="F1153" s="1241"/>
      <c r="G1153" s="1241"/>
      <c r="H1153" s="1241"/>
      <c r="I1153" s="1241"/>
      <c r="J1153" s="1241"/>
      <c r="K1153" s="1241"/>
      <c r="L1153" s="1241"/>
      <c r="M1153" s="1241"/>
      <c r="N1153" s="1241"/>
      <c r="O1153" s="1241"/>
      <c r="P1153" s="1242"/>
      <c r="Q1153" s="1242"/>
      <c r="R1153" s="1243"/>
      <c r="S1153" s="1242"/>
      <c r="T1153" s="1242"/>
      <c r="U1153" s="1244"/>
      <c r="V1153" s="1245"/>
      <c r="W1153" s="1245"/>
      <c r="X1153" s="1245"/>
      <c r="Y1153" s="1245"/>
      <c r="Z1153" s="1245"/>
      <c r="AA1153" s="1246"/>
      <c r="AB1153" s="1247"/>
      <c r="AC1153" s="1244"/>
      <c r="AD1153" s="1248">
        <f t="shared" si="806"/>
        <v>0</v>
      </c>
      <c r="AE1153" s="1248"/>
      <c r="AF1153" s="1248"/>
      <c r="AG1153" s="1248">
        <f t="shared" si="800"/>
        <v>0</v>
      </c>
      <c r="AH1153" s="1248"/>
      <c r="AI1153" s="1248"/>
      <c r="AJ1153" s="1248">
        <f t="shared" si="807"/>
        <v>0</v>
      </c>
      <c r="AK1153" s="1248"/>
      <c r="AL1153" s="1248"/>
      <c r="AM1153" s="1249">
        <f t="shared" si="794"/>
        <v>0</v>
      </c>
      <c r="AN1153" s="1249"/>
      <c r="AO1153" s="1249"/>
      <c r="AP1153" s="1249"/>
      <c r="AQ1153" s="1250">
        <f t="shared" si="808"/>
        <v>0</v>
      </c>
      <c r="AR1153" s="1250"/>
      <c r="AS1153" s="1250"/>
      <c r="AT1153" s="1250">
        <f t="shared" si="809"/>
        <v>0</v>
      </c>
      <c r="AV1153" s="74" t="str">
        <f t="shared" si="789"/>
        <v>MISCELLANEOUS</v>
      </c>
      <c r="AW1153" s="307"/>
      <c r="AX1153" s="99"/>
      <c r="AY1153" s="99"/>
      <c r="AZ1153" s="305"/>
      <c r="BA1153" s="28">
        <f t="shared" si="810"/>
        <v>0</v>
      </c>
      <c r="BB1153" s="28">
        <f t="shared" si="815"/>
        <v>0</v>
      </c>
      <c r="BC1153" s="28">
        <f t="shared" si="816"/>
        <v>0</v>
      </c>
      <c r="BD1153" s="28">
        <f t="shared" si="811"/>
        <v>0</v>
      </c>
      <c r="BE1153" s="28">
        <f t="shared" si="817"/>
        <v>0</v>
      </c>
      <c r="BF1153" s="28">
        <f t="shared" si="812"/>
        <v>0</v>
      </c>
      <c r="BG1153" s="28">
        <f t="shared" si="813"/>
        <v>0</v>
      </c>
      <c r="BI1153" s="66">
        <f t="shared" si="818"/>
        <v>0</v>
      </c>
      <c r="BJ1153" s="66">
        <f t="shared" si="814"/>
        <v>0</v>
      </c>
      <c r="BK1153" s="66">
        <f t="shared" si="819"/>
        <v>0</v>
      </c>
    </row>
    <row r="1154" spans="1:64" hidden="1">
      <c r="A1154" s="8"/>
      <c r="B1154" s="1239"/>
      <c r="C1154" s="1240"/>
      <c r="D1154" s="1241"/>
      <c r="E1154" s="1241"/>
      <c r="F1154" s="1241"/>
      <c r="G1154" s="1241"/>
      <c r="H1154" s="1241"/>
      <c r="I1154" s="1241"/>
      <c r="J1154" s="1241"/>
      <c r="K1154" s="1241"/>
      <c r="L1154" s="1241"/>
      <c r="M1154" s="1241"/>
      <c r="N1154" s="1241"/>
      <c r="O1154" s="1241"/>
      <c r="P1154" s="1242"/>
      <c r="Q1154" s="1242"/>
      <c r="R1154" s="1243"/>
      <c r="S1154" s="1242"/>
      <c r="T1154" s="1242"/>
      <c r="U1154" s="1244"/>
      <c r="V1154" s="1245"/>
      <c r="W1154" s="1245"/>
      <c r="X1154" s="1245"/>
      <c r="Y1154" s="1245"/>
      <c r="Z1154" s="1245"/>
      <c r="AA1154" s="1246"/>
      <c r="AB1154" s="1247"/>
      <c r="AC1154" s="1244"/>
      <c r="AD1154" s="1248">
        <f t="shared" si="806"/>
        <v>0</v>
      </c>
      <c r="AE1154" s="1248"/>
      <c r="AF1154" s="1248"/>
      <c r="AG1154" s="1248">
        <f t="shared" si="800"/>
        <v>0</v>
      </c>
      <c r="AH1154" s="1248"/>
      <c r="AI1154" s="1248"/>
      <c r="AJ1154" s="1248">
        <f t="shared" si="807"/>
        <v>0</v>
      </c>
      <c r="AK1154" s="1248"/>
      <c r="AL1154" s="1248"/>
      <c r="AM1154" s="1249">
        <f t="shared" si="794"/>
        <v>0</v>
      </c>
      <c r="AN1154" s="1249"/>
      <c r="AO1154" s="1249"/>
      <c r="AP1154" s="1249"/>
      <c r="AQ1154" s="1250">
        <f t="shared" si="808"/>
        <v>0</v>
      </c>
      <c r="AR1154" s="1250"/>
      <c r="AS1154" s="1250"/>
      <c r="AT1154" s="1250">
        <f t="shared" si="809"/>
        <v>0</v>
      </c>
      <c r="AV1154" s="74" t="str">
        <f t="shared" si="789"/>
        <v>MISCELLANEOUS</v>
      </c>
      <c r="AW1154" s="307"/>
      <c r="AX1154" s="99"/>
      <c r="AY1154" s="99"/>
      <c r="AZ1154" s="305"/>
      <c r="BA1154" s="28">
        <f t="shared" si="810"/>
        <v>0</v>
      </c>
      <c r="BB1154" s="28">
        <f t="shared" si="815"/>
        <v>0</v>
      </c>
      <c r="BC1154" s="28">
        <f t="shared" si="816"/>
        <v>0</v>
      </c>
      <c r="BD1154" s="28">
        <f t="shared" si="811"/>
        <v>0</v>
      </c>
      <c r="BE1154" s="28">
        <f t="shared" si="817"/>
        <v>0</v>
      </c>
      <c r="BF1154" s="28">
        <f t="shared" si="812"/>
        <v>0</v>
      </c>
      <c r="BG1154" s="28">
        <f t="shared" si="813"/>
        <v>0</v>
      </c>
      <c r="BI1154" s="66">
        <f t="shared" si="818"/>
        <v>0</v>
      </c>
      <c r="BJ1154" s="66">
        <f t="shared" si="814"/>
        <v>0</v>
      </c>
      <c r="BK1154" s="66">
        <f t="shared" si="819"/>
        <v>0</v>
      </c>
    </row>
    <row r="1155" spans="1:64" hidden="1">
      <c r="A1155" s="8"/>
      <c r="B1155" s="1239"/>
      <c r="C1155" s="1240"/>
      <c r="D1155" s="1241"/>
      <c r="E1155" s="1241"/>
      <c r="F1155" s="1241"/>
      <c r="G1155" s="1241"/>
      <c r="H1155" s="1241"/>
      <c r="I1155" s="1241"/>
      <c r="J1155" s="1241"/>
      <c r="K1155" s="1241"/>
      <c r="L1155" s="1241"/>
      <c r="M1155" s="1241"/>
      <c r="N1155" s="1241"/>
      <c r="O1155" s="1241"/>
      <c r="P1155" s="1242"/>
      <c r="Q1155" s="1242"/>
      <c r="R1155" s="1243"/>
      <c r="S1155" s="1242"/>
      <c r="T1155" s="1242"/>
      <c r="U1155" s="1244"/>
      <c r="V1155" s="1245"/>
      <c r="W1155" s="1245"/>
      <c r="X1155" s="1245"/>
      <c r="Y1155" s="1245"/>
      <c r="Z1155" s="1245"/>
      <c r="AA1155" s="1246"/>
      <c r="AB1155" s="1247"/>
      <c r="AC1155" s="1244"/>
      <c r="AD1155" s="1248">
        <f t="shared" si="806"/>
        <v>0</v>
      </c>
      <c r="AE1155" s="1248"/>
      <c r="AF1155" s="1248"/>
      <c r="AG1155" s="1248">
        <f t="shared" si="800"/>
        <v>0</v>
      </c>
      <c r="AH1155" s="1248"/>
      <c r="AI1155" s="1248"/>
      <c r="AJ1155" s="1248">
        <f t="shared" si="807"/>
        <v>0</v>
      </c>
      <c r="AK1155" s="1248"/>
      <c r="AL1155" s="1248"/>
      <c r="AM1155" s="1249">
        <f t="shared" si="794"/>
        <v>0</v>
      </c>
      <c r="AN1155" s="1249"/>
      <c r="AO1155" s="1249"/>
      <c r="AP1155" s="1249"/>
      <c r="AQ1155" s="1250">
        <f t="shared" si="808"/>
        <v>0</v>
      </c>
      <c r="AR1155" s="1250"/>
      <c r="AS1155" s="1250"/>
      <c r="AT1155" s="1250">
        <f t="shared" si="809"/>
        <v>0</v>
      </c>
      <c r="AV1155" s="74" t="str">
        <f t="shared" si="789"/>
        <v>MISCELLANEOUS</v>
      </c>
      <c r="AW1155" s="307"/>
      <c r="AX1155" s="99"/>
      <c r="AY1155" s="99"/>
      <c r="AZ1155" s="305"/>
      <c r="BA1155" s="28">
        <f t="shared" si="810"/>
        <v>0</v>
      </c>
      <c r="BB1155" s="28">
        <f t="shared" si="815"/>
        <v>0</v>
      </c>
      <c r="BC1155" s="28">
        <f t="shared" si="816"/>
        <v>0</v>
      </c>
      <c r="BD1155" s="28">
        <f t="shared" si="811"/>
        <v>0</v>
      </c>
      <c r="BE1155" s="28">
        <f t="shared" si="817"/>
        <v>0</v>
      </c>
      <c r="BF1155" s="28">
        <f t="shared" si="812"/>
        <v>0</v>
      </c>
      <c r="BG1155" s="28">
        <f t="shared" si="813"/>
        <v>0</v>
      </c>
      <c r="BI1155" s="66">
        <f t="shared" si="818"/>
        <v>0</v>
      </c>
      <c r="BJ1155" s="66">
        <f t="shared" si="814"/>
        <v>0</v>
      </c>
      <c r="BK1155" s="66">
        <f t="shared" si="819"/>
        <v>0</v>
      </c>
    </row>
    <row r="1156" spans="1:64" hidden="1">
      <c r="A1156" s="8"/>
      <c r="B1156" s="1239"/>
      <c r="C1156" s="1240"/>
      <c r="D1156" s="1241"/>
      <c r="E1156" s="1241"/>
      <c r="F1156" s="1241"/>
      <c r="G1156" s="1241"/>
      <c r="H1156" s="1241"/>
      <c r="I1156" s="1241"/>
      <c r="J1156" s="1241"/>
      <c r="K1156" s="1241"/>
      <c r="L1156" s="1241"/>
      <c r="M1156" s="1241"/>
      <c r="N1156" s="1241"/>
      <c r="O1156" s="1241"/>
      <c r="P1156" s="1242"/>
      <c r="Q1156" s="1242"/>
      <c r="R1156" s="1243"/>
      <c r="S1156" s="1242"/>
      <c r="T1156" s="1242"/>
      <c r="U1156" s="1244"/>
      <c r="V1156" s="1245"/>
      <c r="W1156" s="1245"/>
      <c r="X1156" s="1245"/>
      <c r="Y1156" s="1245"/>
      <c r="Z1156" s="1245"/>
      <c r="AA1156" s="1246"/>
      <c r="AB1156" s="1247"/>
      <c r="AC1156" s="1244"/>
      <c r="AD1156" s="1248">
        <f t="shared" si="806"/>
        <v>0</v>
      </c>
      <c r="AE1156" s="1248"/>
      <c r="AF1156" s="1248"/>
      <c r="AG1156" s="1248">
        <f t="shared" si="800"/>
        <v>0</v>
      </c>
      <c r="AH1156" s="1248"/>
      <c r="AI1156" s="1248"/>
      <c r="AJ1156" s="1248">
        <f t="shared" si="807"/>
        <v>0</v>
      </c>
      <c r="AK1156" s="1248"/>
      <c r="AL1156" s="1248"/>
      <c r="AM1156" s="1249">
        <f t="shared" si="794"/>
        <v>0</v>
      </c>
      <c r="AN1156" s="1249"/>
      <c r="AO1156" s="1249"/>
      <c r="AP1156" s="1249"/>
      <c r="AQ1156" s="1250">
        <f t="shared" si="808"/>
        <v>0</v>
      </c>
      <c r="AR1156" s="1250"/>
      <c r="AS1156" s="1250"/>
      <c r="AT1156" s="1250">
        <f t="shared" si="809"/>
        <v>0</v>
      </c>
      <c r="AV1156" s="74" t="str">
        <f t="shared" si="789"/>
        <v>MISCELLANEOUS</v>
      </c>
      <c r="AW1156" s="307"/>
      <c r="AX1156" s="99"/>
      <c r="AY1156" s="99"/>
      <c r="AZ1156" s="305"/>
      <c r="BA1156" s="28">
        <f t="shared" si="810"/>
        <v>0</v>
      </c>
      <c r="BB1156" s="28">
        <f t="shared" si="815"/>
        <v>0</v>
      </c>
      <c r="BC1156" s="28">
        <f t="shared" si="816"/>
        <v>0</v>
      </c>
      <c r="BD1156" s="28">
        <f t="shared" si="811"/>
        <v>0</v>
      </c>
      <c r="BE1156" s="28">
        <f t="shared" si="817"/>
        <v>0</v>
      </c>
      <c r="BF1156" s="28">
        <f t="shared" si="812"/>
        <v>0</v>
      </c>
      <c r="BG1156" s="28">
        <f t="shared" si="813"/>
        <v>0</v>
      </c>
      <c r="BI1156" s="66">
        <f t="shared" si="818"/>
        <v>0</v>
      </c>
      <c r="BJ1156" s="66">
        <f t="shared" si="814"/>
        <v>0</v>
      </c>
      <c r="BK1156" s="66">
        <f t="shared" si="819"/>
        <v>0</v>
      </c>
    </row>
    <row r="1157" spans="1:64" hidden="1">
      <c r="A1157" s="8"/>
      <c r="B1157" s="1239"/>
      <c r="C1157" s="1240"/>
      <c r="D1157" s="1241"/>
      <c r="E1157" s="1241"/>
      <c r="F1157" s="1241"/>
      <c r="G1157" s="1241"/>
      <c r="H1157" s="1241"/>
      <c r="I1157" s="1241"/>
      <c r="J1157" s="1241"/>
      <c r="K1157" s="1241"/>
      <c r="L1157" s="1241"/>
      <c r="M1157" s="1241"/>
      <c r="N1157" s="1241"/>
      <c r="O1157" s="1241"/>
      <c r="P1157" s="1242"/>
      <c r="Q1157" s="1242"/>
      <c r="R1157" s="1243"/>
      <c r="S1157" s="1242"/>
      <c r="T1157" s="1242"/>
      <c r="U1157" s="1244"/>
      <c r="V1157" s="1245"/>
      <c r="W1157" s="1245"/>
      <c r="X1157" s="1245"/>
      <c r="Y1157" s="1245"/>
      <c r="Z1157" s="1245"/>
      <c r="AA1157" s="1246"/>
      <c r="AB1157" s="1247"/>
      <c r="AC1157" s="1244"/>
      <c r="AD1157" s="1248">
        <f t="shared" si="806"/>
        <v>0</v>
      </c>
      <c r="AE1157" s="1248"/>
      <c r="AF1157" s="1248"/>
      <c r="AG1157" s="1248">
        <f t="shared" si="800"/>
        <v>0</v>
      </c>
      <c r="AH1157" s="1248"/>
      <c r="AI1157" s="1248"/>
      <c r="AJ1157" s="1248">
        <f t="shared" si="807"/>
        <v>0</v>
      </c>
      <c r="AK1157" s="1248"/>
      <c r="AL1157" s="1248"/>
      <c r="AM1157" s="1249">
        <f t="shared" si="794"/>
        <v>0</v>
      </c>
      <c r="AN1157" s="1249"/>
      <c r="AO1157" s="1249"/>
      <c r="AP1157" s="1249"/>
      <c r="AQ1157" s="1250">
        <f t="shared" si="808"/>
        <v>0</v>
      </c>
      <c r="AR1157" s="1250"/>
      <c r="AS1157" s="1250"/>
      <c r="AT1157" s="1250">
        <f t="shared" si="809"/>
        <v>0</v>
      </c>
      <c r="AV1157" s="74" t="str">
        <f t="shared" si="789"/>
        <v>MISCELLANEOUS</v>
      </c>
      <c r="AW1157" s="307"/>
      <c r="AX1157" s="99"/>
      <c r="AY1157" s="99"/>
      <c r="AZ1157" s="305"/>
      <c r="BA1157" s="28">
        <f t="shared" si="810"/>
        <v>0</v>
      </c>
      <c r="BB1157" s="28">
        <f t="shared" si="815"/>
        <v>0</v>
      </c>
      <c r="BC1157" s="28">
        <f t="shared" si="816"/>
        <v>0</v>
      </c>
      <c r="BD1157" s="28">
        <f t="shared" si="811"/>
        <v>0</v>
      </c>
      <c r="BE1157" s="28">
        <f t="shared" si="817"/>
        <v>0</v>
      </c>
      <c r="BF1157" s="28">
        <f t="shared" si="812"/>
        <v>0</v>
      </c>
      <c r="BG1157" s="28">
        <f t="shared" si="813"/>
        <v>0</v>
      </c>
      <c r="BI1157" s="66">
        <f t="shared" si="818"/>
        <v>0</v>
      </c>
      <c r="BJ1157" s="66">
        <f t="shared" si="814"/>
        <v>0</v>
      </c>
      <c r="BK1157" s="66">
        <f t="shared" si="819"/>
        <v>0</v>
      </c>
    </row>
    <row r="1158" spans="1:64" hidden="1">
      <c r="A1158" s="8"/>
      <c r="B1158" s="1239"/>
      <c r="C1158" s="1240"/>
      <c r="D1158" s="1241"/>
      <c r="E1158" s="1241"/>
      <c r="F1158" s="1241"/>
      <c r="G1158" s="1241"/>
      <c r="H1158" s="1241"/>
      <c r="I1158" s="1241"/>
      <c r="J1158" s="1241"/>
      <c r="K1158" s="1241"/>
      <c r="L1158" s="1241"/>
      <c r="M1158" s="1241"/>
      <c r="N1158" s="1241"/>
      <c r="O1158" s="1241"/>
      <c r="P1158" s="1242"/>
      <c r="Q1158" s="1242"/>
      <c r="R1158" s="1243"/>
      <c r="S1158" s="1242"/>
      <c r="T1158" s="1242"/>
      <c r="U1158" s="1244"/>
      <c r="V1158" s="1245"/>
      <c r="W1158" s="1245"/>
      <c r="X1158" s="1245"/>
      <c r="Y1158" s="1245"/>
      <c r="Z1158" s="1245"/>
      <c r="AA1158" s="1246"/>
      <c r="AB1158" s="1247"/>
      <c r="AC1158" s="1244"/>
      <c r="AD1158" s="1248">
        <f t="shared" si="806"/>
        <v>0</v>
      </c>
      <c r="AE1158" s="1248"/>
      <c r="AF1158" s="1248"/>
      <c r="AG1158" s="1248">
        <f t="shared" si="800"/>
        <v>0</v>
      </c>
      <c r="AH1158" s="1248"/>
      <c r="AI1158" s="1248"/>
      <c r="AJ1158" s="1248">
        <f t="shared" si="807"/>
        <v>0</v>
      </c>
      <c r="AK1158" s="1248"/>
      <c r="AL1158" s="1248"/>
      <c r="AM1158" s="1249">
        <f t="shared" si="794"/>
        <v>0</v>
      </c>
      <c r="AN1158" s="1249"/>
      <c r="AO1158" s="1249"/>
      <c r="AP1158" s="1249"/>
      <c r="AQ1158" s="1250">
        <f t="shared" si="808"/>
        <v>0</v>
      </c>
      <c r="AR1158" s="1250"/>
      <c r="AS1158" s="1250"/>
      <c r="AT1158" s="1250">
        <f t="shared" si="809"/>
        <v>0</v>
      </c>
      <c r="AV1158" s="74" t="str">
        <f t="shared" si="789"/>
        <v>MISCELLANEOUS</v>
      </c>
      <c r="AW1158" s="307"/>
      <c r="AX1158" s="99"/>
      <c r="AY1158" s="99"/>
      <c r="AZ1158" s="305"/>
      <c r="BA1158" s="28">
        <f t="shared" si="810"/>
        <v>0</v>
      </c>
      <c r="BB1158" s="28">
        <f t="shared" si="815"/>
        <v>0</v>
      </c>
      <c r="BC1158" s="28">
        <f t="shared" si="816"/>
        <v>0</v>
      </c>
      <c r="BD1158" s="28">
        <f t="shared" si="811"/>
        <v>0</v>
      </c>
      <c r="BE1158" s="28">
        <f t="shared" si="817"/>
        <v>0</v>
      </c>
      <c r="BF1158" s="28">
        <f t="shared" si="812"/>
        <v>0</v>
      </c>
      <c r="BG1158" s="28">
        <f t="shared" si="813"/>
        <v>0</v>
      </c>
      <c r="BI1158" s="66">
        <f t="shared" si="818"/>
        <v>0</v>
      </c>
      <c r="BJ1158" s="66">
        <f t="shared" si="814"/>
        <v>0</v>
      </c>
      <c r="BK1158" s="66">
        <f t="shared" si="819"/>
        <v>0</v>
      </c>
    </row>
    <row r="1159" spans="1:64" hidden="1">
      <c r="A1159" s="8"/>
      <c r="B1159" s="1239"/>
      <c r="C1159" s="1240"/>
      <c r="D1159" s="1241"/>
      <c r="E1159" s="1241"/>
      <c r="F1159" s="1241"/>
      <c r="G1159" s="1241"/>
      <c r="H1159" s="1241"/>
      <c r="I1159" s="1241"/>
      <c r="J1159" s="1241"/>
      <c r="K1159" s="1241"/>
      <c r="L1159" s="1241"/>
      <c r="M1159" s="1241"/>
      <c r="N1159" s="1241"/>
      <c r="O1159" s="1241"/>
      <c r="P1159" s="1242"/>
      <c r="Q1159" s="1242"/>
      <c r="R1159" s="1243"/>
      <c r="S1159" s="1242"/>
      <c r="T1159" s="1242"/>
      <c r="U1159" s="1244"/>
      <c r="V1159" s="1245"/>
      <c r="W1159" s="1245"/>
      <c r="X1159" s="1245"/>
      <c r="Y1159" s="1245"/>
      <c r="Z1159" s="1245"/>
      <c r="AA1159" s="1246"/>
      <c r="AB1159" s="1247"/>
      <c r="AC1159" s="1244"/>
      <c r="AD1159" s="1248">
        <f t="shared" si="806"/>
        <v>0</v>
      </c>
      <c r="AE1159" s="1248"/>
      <c r="AF1159" s="1248"/>
      <c r="AG1159" s="1248">
        <f t="shared" si="800"/>
        <v>0</v>
      </c>
      <c r="AH1159" s="1248"/>
      <c r="AI1159" s="1248"/>
      <c r="AJ1159" s="1248">
        <f t="shared" si="807"/>
        <v>0</v>
      </c>
      <c r="AK1159" s="1248"/>
      <c r="AL1159" s="1248"/>
      <c r="AM1159" s="1249">
        <f t="shared" si="794"/>
        <v>0</v>
      </c>
      <c r="AN1159" s="1249"/>
      <c r="AO1159" s="1249"/>
      <c r="AP1159" s="1249"/>
      <c r="AQ1159" s="1250">
        <f t="shared" si="808"/>
        <v>0</v>
      </c>
      <c r="AR1159" s="1250"/>
      <c r="AS1159" s="1250"/>
      <c r="AT1159" s="1250">
        <f t="shared" si="809"/>
        <v>0</v>
      </c>
      <c r="AV1159" s="74" t="str">
        <f t="shared" si="789"/>
        <v>MISCELLANEOUS</v>
      </c>
      <c r="AW1159" s="307"/>
      <c r="AX1159" s="99"/>
      <c r="AY1159" s="99"/>
      <c r="AZ1159" s="305"/>
      <c r="BA1159" s="28">
        <f t="shared" si="810"/>
        <v>0</v>
      </c>
      <c r="BB1159" s="28">
        <f t="shared" si="815"/>
        <v>0</v>
      </c>
      <c r="BC1159" s="28">
        <f t="shared" si="816"/>
        <v>0</v>
      </c>
      <c r="BD1159" s="28">
        <f t="shared" si="811"/>
        <v>0</v>
      </c>
      <c r="BE1159" s="28">
        <f t="shared" si="817"/>
        <v>0</v>
      </c>
      <c r="BF1159" s="28">
        <f t="shared" si="812"/>
        <v>0</v>
      </c>
      <c r="BG1159" s="28">
        <f t="shared" si="813"/>
        <v>0</v>
      </c>
      <c r="BI1159" s="66">
        <f t="shared" si="818"/>
        <v>0</v>
      </c>
      <c r="BJ1159" s="66">
        <f t="shared" si="814"/>
        <v>0</v>
      </c>
      <c r="BK1159" s="66">
        <f t="shared" si="819"/>
        <v>0</v>
      </c>
    </row>
    <row r="1160" spans="1:64" hidden="1">
      <c r="A1160" s="8"/>
      <c r="B1160" s="1239"/>
      <c r="C1160" s="1240"/>
      <c r="D1160" s="1241"/>
      <c r="E1160" s="1241"/>
      <c r="F1160" s="1241"/>
      <c r="G1160" s="1241"/>
      <c r="H1160" s="1241"/>
      <c r="I1160" s="1241"/>
      <c r="J1160" s="1241"/>
      <c r="K1160" s="1241"/>
      <c r="L1160" s="1241"/>
      <c r="M1160" s="1241"/>
      <c r="N1160" s="1241"/>
      <c r="O1160" s="1241"/>
      <c r="P1160" s="1242"/>
      <c r="Q1160" s="1242"/>
      <c r="R1160" s="1243"/>
      <c r="S1160" s="1242"/>
      <c r="T1160" s="1242"/>
      <c r="U1160" s="1244"/>
      <c r="V1160" s="1245"/>
      <c r="W1160" s="1245"/>
      <c r="X1160" s="1245"/>
      <c r="Y1160" s="1245"/>
      <c r="Z1160" s="1245"/>
      <c r="AA1160" s="1246"/>
      <c r="AB1160" s="1247"/>
      <c r="AC1160" s="1244"/>
      <c r="AD1160" s="1248">
        <f t="shared" si="806"/>
        <v>0</v>
      </c>
      <c r="AE1160" s="1248"/>
      <c r="AF1160" s="1248"/>
      <c r="AG1160" s="1248">
        <f t="shared" si="800"/>
        <v>0</v>
      </c>
      <c r="AH1160" s="1248"/>
      <c r="AI1160" s="1248"/>
      <c r="AJ1160" s="1248">
        <f t="shared" si="807"/>
        <v>0</v>
      </c>
      <c r="AK1160" s="1248"/>
      <c r="AL1160" s="1248"/>
      <c r="AM1160" s="1249">
        <f t="shared" si="794"/>
        <v>0</v>
      </c>
      <c r="AN1160" s="1249"/>
      <c r="AO1160" s="1249"/>
      <c r="AP1160" s="1249"/>
      <c r="AQ1160" s="1250">
        <f t="shared" si="808"/>
        <v>0</v>
      </c>
      <c r="AR1160" s="1250"/>
      <c r="AS1160" s="1250"/>
      <c r="AT1160" s="1250">
        <f t="shared" si="809"/>
        <v>0</v>
      </c>
      <c r="AV1160" s="74" t="str">
        <f t="shared" si="789"/>
        <v>MISCELLANEOUS</v>
      </c>
      <c r="AW1160" s="307"/>
      <c r="AX1160" s="99"/>
      <c r="AY1160" s="99"/>
      <c r="AZ1160" s="305"/>
      <c r="BA1160" s="28">
        <f t="shared" si="810"/>
        <v>0</v>
      </c>
      <c r="BB1160" s="28">
        <f t="shared" si="815"/>
        <v>0</v>
      </c>
      <c r="BC1160" s="28">
        <f t="shared" si="816"/>
        <v>0</v>
      </c>
      <c r="BD1160" s="28">
        <f t="shared" si="811"/>
        <v>0</v>
      </c>
      <c r="BE1160" s="28">
        <f t="shared" si="817"/>
        <v>0</v>
      </c>
      <c r="BF1160" s="28">
        <f t="shared" si="812"/>
        <v>0</v>
      </c>
      <c r="BG1160" s="28">
        <f t="shared" si="813"/>
        <v>0</v>
      </c>
      <c r="BI1160" s="66">
        <f t="shared" si="818"/>
        <v>0</v>
      </c>
      <c r="BJ1160" s="66">
        <f t="shared" si="814"/>
        <v>0</v>
      </c>
      <c r="BK1160" s="66">
        <f t="shared" si="819"/>
        <v>0</v>
      </c>
    </row>
    <row r="1161" spans="1:64" hidden="1">
      <c r="A1161" s="8"/>
      <c r="B1161" s="1239"/>
      <c r="C1161" s="1240"/>
      <c r="D1161" s="1241"/>
      <c r="E1161" s="1241"/>
      <c r="F1161" s="1241"/>
      <c r="G1161" s="1241"/>
      <c r="H1161" s="1241"/>
      <c r="I1161" s="1241"/>
      <c r="J1161" s="1241"/>
      <c r="K1161" s="1241"/>
      <c r="L1161" s="1241"/>
      <c r="M1161" s="1241"/>
      <c r="N1161" s="1241"/>
      <c r="O1161" s="1241"/>
      <c r="P1161" s="1242"/>
      <c r="Q1161" s="1242"/>
      <c r="R1161" s="1243"/>
      <c r="S1161" s="1242"/>
      <c r="T1161" s="1242"/>
      <c r="U1161" s="1244"/>
      <c r="V1161" s="1245"/>
      <c r="W1161" s="1245"/>
      <c r="X1161" s="1245"/>
      <c r="Y1161" s="1245"/>
      <c r="Z1161" s="1245"/>
      <c r="AA1161" s="1246"/>
      <c r="AB1161" s="1247"/>
      <c r="AC1161" s="1244"/>
      <c r="AD1161" s="1248">
        <f t="shared" si="806"/>
        <v>0</v>
      </c>
      <c r="AE1161" s="1248"/>
      <c r="AF1161" s="1248"/>
      <c r="AG1161" s="1248">
        <f t="shared" si="800"/>
        <v>0</v>
      </c>
      <c r="AH1161" s="1248"/>
      <c r="AI1161" s="1248"/>
      <c r="AJ1161" s="1248">
        <f t="shared" si="807"/>
        <v>0</v>
      </c>
      <c r="AK1161" s="1248"/>
      <c r="AL1161" s="1248"/>
      <c r="AM1161" s="1249">
        <f t="shared" si="794"/>
        <v>0</v>
      </c>
      <c r="AN1161" s="1249"/>
      <c r="AO1161" s="1249"/>
      <c r="AP1161" s="1249"/>
      <c r="AQ1161" s="1250">
        <f t="shared" si="808"/>
        <v>0</v>
      </c>
      <c r="AR1161" s="1250"/>
      <c r="AS1161" s="1250"/>
      <c r="AT1161" s="1250">
        <f t="shared" si="809"/>
        <v>0</v>
      </c>
      <c r="AV1161" s="74" t="str">
        <f t="shared" si="789"/>
        <v>MISCELLANEOUS</v>
      </c>
      <c r="AW1161" s="307"/>
      <c r="AX1161" s="99"/>
      <c r="AY1161" s="99"/>
      <c r="AZ1161" s="305"/>
      <c r="BA1161" s="28">
        <f t="shared" si="810"/>
        <v>0</v>
      </c>
      <c r="BB1161" s="28">
        <f t="shared" si="815"/>
        <v>0</v>
      </c>
      <c r="BC1161" s="28">
        <f t="shared" si="816"/>
        <v>0</v>
      </c>
      <c r="BD1161" s="28">
        <f t="shared" si="811"/>
        <v>0</v>
      </c>
      <c r="BE1161" s="28">
        <f>SUM(BA1161:BC1161)</f>
        <v>0</v>
      </c>
      <c r="BF1161" s="28">
        <f t="shared" si="812"/>
        <v>0</v>
      </c>
      <c r="BG1161" s="28">
        <f t="shared" si="813"/>
        <v>0</v>
      </c>
      <c r="BI1161" s="66">
        <f t="shared" si="818"/>
        <v>0</v>
      </c>
      <c r="BJ1161" s="66">
        <f t="shared" si="814"/>
        <v>0</v>
      </c>
      <c r="BK1161" s="66">
        <f t="shared" si="819"/>
        <v>0</v>
      </c>
    </row>
    <row r="1162" spans="1:64" hidden="1">
      <c r="A1162" s="8"/>
      <c r="B1162" s="1239"/>
      <c r="C1162" s="1240"/>
      <c r="D1162" s="1241"/>
      <c r="E1162" s="1241"/>
      <c r="F1162" s="1241"/>
      <c r="G1162" s="1241"/>
      <c r="H1162" s="1241"/>
      <c r="I1162" s="1241"/>
      <c r="J1162" s="1241"/>
      <c r="K1162" s="1241"/>
      <c r="L1162" s="1241"/>
      <c r="M1162" s="1241"/>
      <c r="N1162" s="1241"/>
      <c r="O1162" s="1241"/>
      <c r="P1162" s="1242"/>
      <c r="Q1162" s="1242"/>
      <c r="R1162" s="1243"/>
      <c r="S1162" s="1242"/>
      <c r="T1162" s="1242"/>
      <c r="U1162" s="1244"/>
      <c r="V1162" s="1245"/>
      <c r="W1162" s="1245"/>
      <c r="X1162" s="1245"/>
      <c r="Y1162" s="1245"/>
      <c r="Z1162" s="1245"/>
      <c r="AA1162" s="1246"/>
      <c r="AB1162" s="1247"/>
      <c r="AC1162" s="1244"/>
      <c r="AD1162" s="1248">
        <f t="shared" si="806"/>
        <v>0</v>
      </c>
      <c r="AE1162" s="1248"/>
      <c r="AF1162" s="1248"/>
      <c r="AG1162" s="1248">
        <f t="shared" si="800"/>
        <v>0</v>
      </c>
      <c r="AH1162" s="1248"/>
      <c r="AI1162" s="1248"/>
      <c r="AJ1162" s="1248">
        <f t="shared" si="807"/>
        <v>0</v>
      </c>
      <c r="AK1162" s="1248"/>
      <c r="AL1162" s="1248"/>
      <c r="AM1162" s="1249">
        <f t="shared" si="794"/>
        <v>0</v>
      </c>
      <c r="AN1162" s="1249"/>
      <c r="AO1162" s="1249"/>
      <c r="AP1162" s="1249"/>
      <c r="AQ1162" s="1250">
        <f t="shared" si="808"/>
        <v>0</v>
      </c>
      <c r="AR1162" s="1250"/>
      <c r="AS1162" s="1250"/>
      <c r="AT1162" s="1250">
        <f t="shared" si="809"/>
        <v>0</v>
      </c>
      <c r="AV1162" s="74" t="str">
        <f t="shared" si="789"/>
        <v>MISCELLANEOUS</v>
      </c>
      <c r="AW1162" s="307"/>
      <c r="AX1162" s="99"/>
      <c r="AY1162" s="99"/>
      <c r="AZ1162" s="305"/>
      <c r="BA1162" s="28">
        <f t="shared" si="810"/>
        <v>0</v>
      </c>
      <c r="BB1162" s="28">
        <f t="shared" si="815"/>
        <v>0</v>
      </c>
      <c r="BC1162" s="28">
        <f t="shared" si="816"/>
        <v>0</v>
      </c>
      <c r="BD1162" s="28">
        <f t="shared" si="811"/>
        <v>0</v>
      </c>
      <c r="BE1162" s="28">
        <f>SUM(BA1162:BC1162)</f>
        <v>0</v>
      </c>
      <c r="BF1162" s="28">
        <f t="shared" si="812"/>
        <v>0</v>
      </c>
      <c r="BG1162" s="28">
        <f t="shared" si="813"/>
        <v>0</v>
      </c>
      <c r="BI1162" s="66">
        <f t="shared" si="818"/>
        <v>0</v>
      </c>
      <c r="BJ1162" s="66">
        <f t="shared" si="814"/>
        <v>0</v>
      </c>
      <c r="BK1162" s="66">
        <f t="shared" si="819"/>
        <v>0</v>
      </c>
    </row>
    <row r="1163" spans="1:64" ht="5.0999999999999996" hidden="1" customHeight="1">
      <c r="A1163" s="8"/>
      <c r="B1163" s="42"/>
      <c r="C1163" s="42"/>
      <c r="D1163" s="43"/>
      <c r="E1163" s="43"/>
      <c r="F1163" s="43"/>
      <c r="G1163" s="43"/>
      <c r="H1163" s="43"/>
      <c r="I1163" s="43"/>
      <c r="J1163" s="43"/>
      <c r="K1163" s="43"/>
      <c r="L1163" s="43"/>
      <c r="M1163" s="43"/>
      <c r="N1163" s="43"/>
      <c r="O1163" s="43"/>
      <c r="P1163" s="44"/>
      <c r="Q1163" s="44"/>
      <c r="R1163" s="44"/>
      <c r="S1163" s="44"/>
      <c r="T1163" s="44"/>
      <c r="U1163" s="45"/>
      <c r="V1163" s="45"/>
      <c r="W1163" s="45"/>
      <c r="X1163" s="45"/>
      <c r="Y1163" s="45"/>
      <c r="Z1163" s="45"/>
      <c r="AA1163" s="45"/>
      <c r="AB1163" s="45"/>
      <c r="AC1163" s="45"/>
      <c r="AD1163" s="46"/>
      <c r="AE1163" s="46"/>
      <c r="AF1163" s="46"/>
      <c r="AG1163" s="46"/>
      <c r="AH1163" s="46"/>
      <c r="AI1163" s="46"/>
      <c r="AJ1163" s="46"/>
      <c r="AK1163" s="46"/>
      <c r="AL1163" s="46"/>
      <c r="AM1163" s="47"/>
      <c r="AN1163" s="47"/>
      <c r="AO1163" s="47"/>
      <c r="AP1163" s="47"/>
      <c r="AQ1163" s="48"/>
      <c r="AR1163" s="48"/>
      <c r="AS1163" s="48"/>
      <c r="AT1163" s="48"/>
      <c r="AV1163" s="201" t="str">
        <f t="shared" si="789"/>
        <v>MISCELLANEOUS</v>
      </c>
      <c r="AW1163" s="322"/>
      <c r="AX1163" s="201"/>
      <c r="AY1163" s="201"/>
      <c r="AZ1163" s="201"/>
      <c r="BA1163" s="53">
        <f>BA1122</f>
        <v>0</v>
      </c>
      <c r="BB1163" s="53">
        <f>BB1122</f>
        <v>0</v>
      </c>
      <c r="BC1163" s="53">
        <f>BC1122</f>
        <v>0</v>
      </c>
      <c r="BD1163" s="53">
        <f>BD1122</f>
        <v>0</v>
      </c>
      <c r="BE1163" s="53">
        <f>BE1122</f>
        <v>0</v>
      </c>
      <c r="BF1163" s="53"/>
      <c r="BG1163" s="53"/>
      <c r="BI1163" s="53"/>
      <c r="BJ1163" s="53"/>
      <c r="BK1163" s="53"/>
    </row>
    <row r="1164" spans="1:64" ht="21.6" hidden="1" customHeight="1">
      <c r="A1164" s="8"/>
      <c r="B1164" s="1335"/>
      <c r="C1164" s="1335"/>
      <c r="D1164" s="18"/>
      <c r="E1164" s="18"/>
      <c r="F1164" s="18"/>
      <c r="G1164" s="18"/>
      <c r="H1164" s="18"/>
      <c r="I1164" s="18"/>
      <c r="J1164" s="18"/>
      <c r="K1164" s="18"/>
      <c r="L1164" s="18"/>
      <c r="M1164" s="18"/>
      <c r="N1164" s="18"/>
      <c r="O1164" s="18"/>
      <c r="P1164" s="19"/>
      <c r="Q1164" s="19"/>
      <c r="R1164" s="19"/>
      <c r="S1164" s="19"/>
      <c r="T1164" s="19"/>
      <c r="U1164" s="19"/>
      <c r="V1164" s="19"/>
      <c r="W1164" s="19"/>
      <c r="X1164" s="19"/>
      <c r="Y1164" s="19"/>
      <c r="Z1164" s="19"/>
      <c r="AA1164" s="19"/>
      <c r="AB1164" s="19"/>
      <c r="AC1164" s="202" t="str">
        <f>CONCATENATE(D1122," ","TOTAL")</f>
        <v>MISCELLANEOUS TOTAL</v>
      </c>
      <c r="AD1164" s="1260">
        <f>SUBTOTAL(9,AD1123:AD1163)</f>
        <v>0</v>
      </c>
      <c r="AE1164" s="1260"/>
      <c r="AF1164" s="1260"/>
      <c r="AG1164" s="1260">
        <f>SUBTOTAL(9,AG1123:AG1163)</f>
        <v>0</v>
      </c>
      <c r="AH1164" s="1260"/>
      <c r="AI1164" s="1260"/>
      <c r="AJ1164" s="1260">
        <f>SUBTOTAL(9,AJ1123:AJ1163)</f>
        <v>0</v>
      </c>
      <c r="AK1164" s="1260"/>
      <c r="AL1164" s="1260"/>
      <c r="AM1164" s="1260">
        <f>SUBTOTAL(9,AM1123:AM1163)</f>
        <v>0</v>
      </c>
      <c r="AN1164" s="1260"/>
      <c r="AO1164" s="1260"/>
      <c r="AP1164" s="1260"/>
      <c r="AQ1164" s="1254">
        <f>SUBTOTAL(9,AQ1123:AQ1163)</f>
        <v>0</v>
      </c>
      <c r="AR1164" s="1254"/>
      <c r="AS1164" s="1254"/>
      <c r="AT1164" s="1254" t="e">
        <f>SUM(AT1120:AT1155)</f>
        <v>#REF!</v>
      </c>
      <c r="AV1164" s="74" t="str">
        <f t="shared" si="789"/>
        <v>MISCELLANEOUS</v>
      </c>
      <c r="AW1164" s="321"/>
      <c r="AX1164" s="118"/>
      <c r="AY1164" s="118"/>
      <c r="AZ1164" s="118"/>
      <c r="BA1164" s="52">
        <f>BA1122</f>
        <v>0</v>
      </c>
      <c r="BB1164" s="52">
        <f>BB1122</f>
        <v>0</v>
      </c>
      <c r="BC1164" s="52">
        <f>BC1122</f>
        <v>0</v>
      </c>
      <c r="BD1164" s="52">
        <f>BD1122</f>
        <v>0</v>
      </c>
      <c r="BE1164" s="52">
        <f>BE1122</f>
        <v>0</v>
      </c>
      <c r="BF1164" s="52">
        <f>SUM(BF1122:BF1163)</f>
        <v>0</v>
      </c>
      <c r="BG1164" s="28">
        <f>SUM(BG1122:BG1163)</f>
        <v>0</v>
      </c>
      <c r="BI1164" s="52">
        <f>SUM(BI1123:BI1163)</f>
        <v>0</v>
      </c>
      <c r="BJ1164" s="52">
        <f>SUM(BJ1123:BJ1163)</f>
        <v>0</v>
      </c>
      <c r="BK1164" s="28">
        <f>SUM(BK1123:BK1163)</f>
        <v>0</v>
      </c>
    </row>
    <row r="1165" spans="1:64" ht="8.85" hidden="1" customHeight="1" thickBot="1">
      <c r="A1165" s="8"/>
      <c r="B1165" s="42"/>
      <c r="C1165" s="42"/>
      <c r="D1165" s="43"/>
      <c r="E1165" s="43"/>
      <c r="F1165" s="43"/>
      <c r="G1165" s="43"/>
      <c r="H1165" s="43"/>
      <c r="I1165" s="43"/>
      <c r="J1165" s="43"/>
      <c r="K1165" s="43"/>
      <c r="L1165" s="43"/>
      <c r="M1165" s="43"/>
      <c r="N1165" s="43"/>
      <c r="O1165" s="43"/>
      <c r="P1165" s="44"/>
      <c r="Q1165" s="44"/>
      <c r="R1165" s="44"/>
      <c r="S1165" s="44"/>
      <c r="T1165" s="44"/>
      <c r="U1165" s="45"/>
      <c r="V1165" s="45"/>
      <c r="W1165" s="45"/>
      <c r="X1165" s="45"/>
      <c r="Y1165" s="45"/>
      <c r="Z1165" s="45"/>
      <c r="AA1165" s="45"/>
      <c r="AB1165" s="45"/>
      <c r="AC1165" s="45"/>
      <c r="AD1165" s="198"/>
      <c r="AE1165" s="198"/>
      <c r="AF1165" s="198"/>
      <c r="AG1165" s="198"/>
      <c r="AH1165" s="198"/>
      <c r="AI1165" s="198"/>
      <c r="AJ1165" s="198"/>
      <c r="AK1165" s="198"/>
      <c r="AL1165" s="198"/>
      <c r="AM1165" s="199"/>
      <c r="AN1165" s="199"/>
      <c r="AO1165" s="199"/>
      <c r="AP1165" s="199"/>
      <c r="AQ1165" s="200"/>
      <c r="AR1165" s="200"/>
      <c r="AS1165" s="200"/>
      <c r="AT1165" s="200"/>
      <c r="AV1165" s="201" t="str">
        <f t="shared" si="789"/>
        <v>MISCELLANEOUS</v>
      </c>
      <c r="AW1165" s="322"/>
      <c r="AX1165" s="201"/>
      <c r="AY1165" s="201"/>
      <c r="AZ1165" s="201"/>
      <c r="BA1165" s="53">
        <f>BA1122</f>
        <v>0</v>
      </c>
      <c r="BB1165" s="53">
        <f>BB1122</f>
        <v>0</v>
      </c>
      <c r="BC1165" s="53">
        <f>BC1122</f>
        <v>0</v>
      </c>
      <c r="BD1165" s="53">
        <f>BD1122</f>
        <v>0</v>
      </c>
      <c r="BE1165" s="53">
        <f>BE1122</f>
        <v>0</v>
      </c>
      <c r="BF1165" s="53"/>
      <c r="BG1165" s="53"/>
      <c r="BI1165" s="53"/>
      <c r="BJ1165" s="53"/>
      <c r="BK1165" s="53"/>
    </row>
    <row r="1166" spans="1:64" ht="22.6" customHeight="1" thickBot="1">
      <c r="A1166" s="8"/>
      <c r="B1166" s="1167" t="s">
        <v>667</v>
      </c>
      <c r="C1166" s="1167"/>
      <c r="D1166" s="1167"/>
      <c r="E1166" s="1167"/>
      <c r="F1166" s="1167"/>
      <c r="G1166" s="1167"/>
      <c r="H1166" s="1167"/>
      <c r="I1166" s="1167"/>
      <c r="J1166" s="1167"/>
      <c r="K1166" s="1167"/>
      <c r="L1166" s="1167"/>
      <c r="M1166" s="1167"/>
      <c r="N1166" s="1167"/>
      <c r="O1166" s="1167"/>
      <c r="P1166" s="1167"/>
      <c r="Q1166" s="1167"/>
      <c r="R1166" s="1167"/>
      <c r="S1166" s="1167"/>
      <c r="T1166" s="1167"/>
      <c r="U1166" s="1167"/>
      <c r="V1166" s="1167"/>
      <c r="W1166" s="1167"/>
      <c r="X1166" s="1167"/>
      <c r="Y1166" s="1167"/>
      <c r="Z1166" s="1167"/>
      <c r="AA1166" s="1167"/>
      <c r="AB1166" s="1167"/>
      <c r="AC1166" s="1167"/>
      <c r="AD1166" s="1167"/>
      <c r="AE1166" s="1167"/>
      <c r="AF1166" s="1167"/>
      <c r="AG1166" s="1167"/>
      <c r="AH1166" s="1167"/>
      <c r="AI1166" s="1167"/>
      <c r="AJ1166" s="1167"/>
      <c r="AK1166" s="1167"/>
      <c r="AL1166" s="1167"/>
      <c r="AM1166" s="1167"/>
      <c r="AN1166" s="1167"/>
      <c r="AO1166" s="1167"/>
      <c r="AP1166" s="1167"/>
      <c r="AQ1166" s="1167"/>
      <c r="AR1166" s="1167"/>
      <c r="AS1166" s="1167"/>
      <c r="AT1166" s="1167"/>
      <c r="AU1166" s="205"/>
      <c r="AV1166" s="205"/>
      <c r="AW1166" s="323"/>
      <c r="AX1166" s="205"/>
      <c r="AY1166" s="205"/>
      <c r="AZ1166" s="205"/>
      <c r="BA1166" s="30"/>
      <c r="BB1166" s="30"/>
      <c r="BC1166" s="30"/>
      <c r="BD1166" s="30"/>
      <c r="BE1166" s="30"/>
      <c r="BF1166" s="30"/>
      <c r="BG1166" s="30"/>
      <c r="BI1166" s="16">
        <f>SUM(BI129+BI174+BI219+BI264+BI309+BI354+BI399+BI444+BI489+BI534+BI579+BI624+BI669+BI714+BI759+BI849+BI804+BI894+BI939+BI984+BI1029+BI1074+BI1119+BI1164)</f>
        <v>0</v>
      </c>
      <c r="BJ1166" s="16">
        <f>SUM(BJ129+BJ174+BJ219+BJ264+BJ309+BJ354+BJ399+BJ444+BJ489+BJ534+BJ579+BJ624+BJ669+BJ714+BJ759+BJ849+BJ804+BJ894+BJ939+BJ984+BJ1029+BJ1074+BJ1119+BJ1164)</f>
        <v>0</v>
      </c>
      <c r="BK1166" s="16">
        <f>SUM(BK129+BK174+BK219+BK264+BK309+BK354+BK399+BK444+BK489+BK534+BK579+BK624+BK669+BK714+BK759+BK849+BK804+BK894+BK939+BK984+BK1029+BK1074+BK1119+BK1164)</f>
        <v>0</v>
      </c>
      <c r="BL1166" s="69"/>
    </row>
    <row r="1167" spans="1:64" ht="21.75" thickBot="1">
      <c r="A1167" s="8"/>
      <c r="B1167" s="206"/>
      <c r="C1167" s="206"/>
      <c r="D1167" s="206"/>
      <c r="E1167" s="207"/>
      <c r="F1167" s="207"/>
      <c r="G1167" s="208"/>
      <c r="H1167" s="208"/>
      <c r="I1167" s="208"/>
      <c r="J1167" s="208"/>
      <c r="K1167" s="208"/>
      <c r="L1167" s="208"/>
      <c r="M1167" s="208"/>
      <c r="N1167" s="208"/>
      <c r="O1167" s="208"/>
      <c r="P1167" s="208"/>
      <c r="Q1167" s="208"/>
      <c r="R1167" s="208"/>
      <c r="S1167" s="208"/>
      <c r="T1167" s="209"/>
      <c r="U1167" s="209"/>
      <c r="V1167" s="209"/>
      <c r="W1167" s="209"/>
      <c r="X1167" s="209"/>
      <c r="Y1167" s="209"/>
      <c r="Z1167" s="209"/>
      <c r="AA1167" s="209"/>
      <c r="AB1167" s="209"/>
      <c r="AC1167" s="209"/>
      <c r="AD1167" s="210"/>
      <c r="AE1167" s="210"/>
      <c r="AF1167" s="210"/>
      <c r="AG1167" s="210"/>
      <c r="AH1167" s="210"/>
      <c r="AI1167" s="210"/>
      <c r="AJ1167" s="210"/>
      <c r="AK1167" s="210"/>
      <c r="AL1167" s="210"/>
      <c r="AM1167" s="210"/>
      <c r="AN1167" s="210"/>
      <c r="AO1167" s="210"/>
      <c r="AP1167" s="210"/>
      <c r="AQ1167" s="210"/>
      <c r="AR1167" s="210"/>
      <c r="AS1167" s="210"/>
      <c r="AT1167" s="210"/>
      <c r="AU1167" s="205"/>
      <c r="AV1167" s="211" t="s">
        <v>217</v>
      </c>
      <c r="AW1167" s="324"/>
      <c r="AX1167" s="11"/>
      <c r="AY1167" s="11"/>
      <c r="AZ1167" s="11"/>
      <c r="BB1167" s="21"/>
      <c r="BC1167" s="21"/>
      <c r="BD1167" s="22"/>
      <c r="BE1167" s="30"/>
      <c r="BF1167" s="30"/>
      <c r="BG1167" s="30"/>
      <c r="BH1167" s="30"/>
      <c r="BI1167" s="59"/>
      <c r="BJ1167" s="59"/>
      <c r="BK1167" s="59"/>
    </row>
    <row r="1168" spans="1:64" ht="12.1" customHeight="1">
      <c r="A1168" s="8"/>
      <c r="B1168" s="212"/>
      <c r="C1168" s="213"/>
      <c r="D1168" s="213"/>
      <c r="E1168" s="214"/>
      <c r="F1168" s="214"/>
      <c r="G1168" s="215"/>
      <c r="H1168" s="215"/>
      <c r="I1168" s="215"/>
      <c r="J1168" s="215"/>
      <c r="K1168" s="215"/>
      <c r="L1168" s="215"/>
      <c r="M1168" s="215"/>
      <c r="N1168" s="215"/>
      <c r="O1168" s="215"/>
      <c r="P1168" s="215"/>
      <c r="Q1168" s="215"/>
      <c r="R1168" s="215"/>
      <c r="S1168" s="215"/>
      <c r="T1168" s="216"/>
      <c r="U1168" s="216"/>
      <c r="V1168" s="216"/>
      <c r="W1168" s="216"/>
      <c r="X1168" s="216"/>
      <c r="Y1168" s="216"/>
      <c r="Z1168" s="216"/>
      <c r="AA1168" s="216"/>
      <c r="AB1168" s="216"/>
      <c r="AC1168" s="216"/>
      <c r="AD1168" s="217"/>
      <c r="AE1168" s="217"/>
      <c r="AF1168" s="217"/>
      <c r="AG1168" s="217"/>
      <c r="AH1168" s="217"/>
      <c r="AI1168" s="217"/>
      <c r="AJ1168" s="217"/>
      <c r="AK1168" s="217"/>
      <c r="AL1168" s="217"/>
      <c r="AM1168" s="217"/>
      <c r="AN1168" s="217"/>
      <c r="AO1168" s="217"/>
      <c r="AP1168" s="217"/>
      <c r="AQ1168" s="217"/>
      <c r="AR1168" s="217"/>
      <c r="AS1168" s="217"/>
      <c r="AT1168" s="218"/>
      <c r="AU1168" s="205"/>
      <c r="AV1168" s="211"/>
      <c r="AW1168" s="324"/>
      <c r="AX1168" s="11"/>
      <c r="AY1168" s="11"/>
      <c r="AZ1168" s="11"/>
      <c r="BB1168" s="21"/>
      <c r="BC1168" s="21"/>
      <c r="BD1168" s="22"/>
      <c r="BE1168" s="30"/>
      <c r="BF1168" s="30"/>
      <c r="BG1168" s="30"/>
      <c r="BH1168" s="30"/>
      <c r="BI1168" s="193"/>
      <c r="BJ1168" s="193"/>
      <c r="BK1168" s="193"/>
    </row>
    <row r="1169" spans="1:60" ht="29.25" customHeight="1">
      <c r="A1169" s="8"/>
      <c r="B1169" s="174"/>
      <c r="C1169" s="1387" t="s">
        <v>794</v>
      </c>
      <c r="D1169" s="1387"/>
      <c r="E1169" s="1387"/>
      <c r="F1169" s="1387"/>
      <c r="G1169" s="1387"/>
      <c r="H1169" s="1387"/>
      <c r="I1169" s="1387"/>
      <c r="J1169" s="1387"/>
      <c r="K1169" s="1387"/>
      <c r="L1169" s="1387"/>
      <c r="M1169" s="1387"/>
      <c r="N1169" s="1387"/>
      <c r="O1169" s="1387"/>
      <c r="P1169" s="1387"/>
      <c r="Q1169" s="1387"/>
      <c r="R1169" s="1387"/>
      <c r="S1169" s="1387"/>
      <c r="T1169" s="1387"/>
      <c r="U1169" s="1387"/>
      <c r="V1169" s="1387"/>
      <c r="W1169" s="1387"/>
      <c r="X1169" s="1387"/>
      <c r="Y1169" s="1387"/>
      <c r="Z1169" s="1387"/>
      <c r="AA1169" s="1387"/>
      <c r="AB1169" s="1387"/>
      <c r="AC1169" s="1387"/>
      <c r="AD1169" s="1387"/>
      <c r="AE1169" s="1387"/>
      <c r="AF1169" s="1387"/>
      <c r="AG1169" s="1387"/>
      <c r="AH1169" s="1387"/>
      <c r="AI1169" s="1387"/>
      <c r="AJ1169" s="1387"/>
      <c r="AK1169" s="1387"/>
      <c r="AL1169" s="1387"/>
      <c r="AM1169" s="1387"/>
      <c r="AN1169" s="1387"/>
      <c r="AO1169" s="1387"/>
      <c r="AP1169" s="1387"/>
      <c r="AQ1169" s="1387"/>
      <c r="AR1169" s="1387"/>
      <c r="AS1169" s="1387"/>
      <c r="AT1169" s="192"/>
      <c r="AV1169" s="219" t="s">
        <v>218</v>
      </c>
      <c r="AW1169" s="324"/>
      <c r="AX1169" s="11"/>
      <c r="AY1169" s="11"/>
      <c r="AZ1169" s="11"/>
      <c r="BB1169" s="1"/>
      <c r="BC1169" s="1"/>
      <c r="BD1169" s="22"/>
      <c r="BE1169" s="21"/>
      <c r="BH1169" s="21"/>
    </row>
    <row r="1170" spans="1:60" ht="22.6" customHeight="1">
      <c r="A1170" s="8"/>
      <c r="B1170" s="151"/>
      <c r="C1170" s="182"/>
      <c r="D1170" s="182"/>
      <c r="E1170" s="182"/>
      <c r="F1170" s="182"/>
      <c r="G1170" s="182"/>
      <c r="H1170" s="182"/>
      <c r="I1170" s="376"/>
      <c r="J1170" s="182"/>
      <c r="K1170" s="182"/>
      <c r="L1170" s="182"/>
      <c r="M1170" s="182"/>
      <c r="N1170" s="182"/>
      <c r="O1170" s="182"/>
      <c r="P1170" s="376"/>
      <c r="Q1170" s="182"/>
      <c r="R1170" s="182"/>
      <c r="S1170" s="182"/>
      <c r="T1170" s="182"/>
      <c r="U1170" s="182"/>
      <c r="V1170" s="182"/>
      <c r="W1170" s="376"/>
      <c r="X1170" s="182"/>
      <c r="Y1170" s="182"/>
      <c r="Z1170" s="182"/>
      <c r="AA1170" s="182"/>
      <c r="AB1170" s="182"/>
      <c r="AC1170" s="182"/>
      <c r="AD1170" s="376"/>
      <c r="AE1170" s="376"/>
      <c r="AF1170" s="376"/>
      <c r="AG1170" s="376"/>
      <c r="AH1170" s="376"/>
      <c r="AI1170" s="376"/>
      <c r="AJ1170" s="376"/>
      <c r="AK1170" s="376"/>
      <c r="AL1170" s="376"/>
      <c r="AM1170" s="376"/>
      <c r="AN1170" s="376"/>
      <c r="AO1170" s="376"/>
      <c r="AP1170" s="376"/>
      <c r="AQ1170" s="376"/>
      <c r="AR1170" s="376"/>
      <c r="AS1170" s="376"/>
      <c r="AT1170" s="152"/>
      <c r="AV1170" s="219"/>
      <c r="AW1170" s="324"/>
    </row>
    <row r="1171" spans="1:60" ht="22.6" customHeight="1">
      <c r="A1171" s="8"/>
      <c r="B1171" s="151"/>
      <c r="C1171" s="182"/>
      <c r="D1171" s="178"/>
      <c r="E1171" s="1168" t="s">
        <v>803</v>
      </c>
      <c r="F1171" s="1169"/>
      <c r="G1171" s="1169"/>
      <c r="H1171" s="1169"/>
      <c r="I1171" s="1169"/>
      <c r="J1171" s="1169"/>
      <c r="K1171" s="1169"/>
      <c r="L1171" s="1169"/>
      <c r="M1171" s="1169"/>
      <c r="N1171" s="1169"/>
      <c r="O1171" s="1169"/>
      <c r="P1171" s="1169"/>
      <c r="Q1171" s="1169"/>
      <c r="R1171" s="1169"/>
      <c r="S1171" s="1169"/>
      <c r="T1171" s="1169"/>
      <c r="U1171" s="1169"/>
      <c r="V1171" s="1169"/>
      <c r="W1171" s="1169"/>
      <c r="X1171" s="1169"/>
      <c r="Y1171" s="1169"/>
      <c r="Z1171" s="1169"/>
      <c r="AA1171" s="1169"/>
      <c r="AB1171" s="1169"/>
      <c r="AC1171" s="1169"/>
      <c r="AD1171" s="1169"/>
      <c r="AE1171" s="1169"/>
      <c r="AF1171" s="1169"/>
      <c r="AG1171" s="1169"/>
      <c r="AH1171" s="1169"/>
      <c r="AI1171" s="1169"/>
      <c r="AJ1171" s="1169"/>
      <c r="AK1171" s="1169"/>
      <c r="AL1171" s="1169"/>
      <c r="AM1171" s="1169"/>
      <c r="AN1171" s="1169"/>
      <c r="AO1171" s="1169"/>
      <c r="AP1171" s="1169"/>
      <c r="AQ1171" s="1169"/>
      <c r="AR1171" s="376"/>
      <c r="AS1171" s="376"/>
      <c r="AT1171" s="152"/>
      <c r="AV1171" s="220" t="s">
        <v>1</v>
      </c>
      <c r="AW1171" s="324"/>
      <c r="AX1171" s="11"/>
      <c r="AY1171" s="11"/>
      <c r="AZ1171" s="11"/>
      <c r="BB1171" s="1"/>
      <c r="BC1171" s="1"/>
      <c r="BD1171" s="22"/>
    </row>
    <row r="1172" spans="1:60" ht="14.95" customHeight="1">
      <c r="A1172" s="8"/>
      <c r="B1172" s="151"/>
      <c r="C1172" s="182"/>
      <c r="D1172" s="191"/>
      <c r="E1172" s="183"/>
      <c r="F1172" s="183"/>
      <c r="G1172" s="183"/>
      <c r="H1172" s="183"/>
      <c r="I1172" s="183"/>
      <c r="J1172" s="183"/>
      <c r="K1172" s="183"/>
      <c r="L1172" s="183"/>
      <c r="M1172" s="183"/>
      <c r="N1172" s="183"/>
      <c r="O1172" s="183"/>
      <c r="P1172" s="183"/>
      <c r="Q1172" s="183"/>
      <c r="R1172" s="183"/>
      <c r="S1172" s="183"/>
      <c r="T1172" s="183"/>
      <c r="U1172" s="183"/>
      <c r="V1172" s="183"/>
      <c r="W1172" s="183"/>
      <c r="X1172" s="183"/>
      <c r="Y1172" s="183"/>
      <c r="Z1172" s="183"/>
      <c r="AA1172" s="183"/>
      <c r="AB1172" s="183"/>
      <c r="AC1172" s="183"/>
      <c r="AD1172" s="179"/>
      <c r="AE1172" s="179"/>
      <c r="AF1172" s="179"/>
      <c r="AG1172" s="179"/>
      <c r="AH1172" s="376"/>
      <c r="AI1172" s="376"/>
      <c r="AJ1172" s="376"/>
      <c r="AK1172" s="376"/>
      <c r="AL1172" s="376"/>
      <c r="AM1172" s="376"/>
      <c r="AN1172" s="376"/>
      <c r="AO1172" s="376"/>
      <c r="AP1172" s="376"/>
      <c r="AQ1172" s="376"/>
      <c r="AR1172" s="376"/>
      <c r="AS1172" s="376"/>
      <c r="AT1172" s="152"/>
      <c r="AV1172" s="220"/>
      <c r="AW1172" s="324"/>
      <c r="AX1172" s="11"/>
      <c r="AY1172" s="11"/>
      <c r="AZ1172" s="11"/>
      <c r="BB1172" s="1"/>
      <c r="BC1172" s="1"/>
      <c r="BD1172" s="22"/>
    </row>
    <row r="1173" spans="1:60" ht="22.6" customHeight="1">
      <c r="A1173" s="8"/>
      <c r="B1173" s="151"/>
      <c r="C1173" s="182"/>
      <c r="D1173" s="178"/>
      <c r="E1173" s="1168" t="s">
        <v>757</v>
      </c>
      <c r="F1173" s="1169"/>
      <c r="G1173" s="1169"/>
      <c r="H1173" s="1169"/>
      <c r="I1173" s="1169"/>
      <c r="J1173" s="1169"/>
      <c r="K1173" s="1169"/>
      <c r="L1173" s="1169"/>
      <c r="M1173" s="1169"/>
      <c r="N1173" s="1169"/>
      <c r="O1173" s="1169"/>
      <c r="P1173" s="1169"/>
      <c r="Q1173" s="1169"/>
      <c r="R1173" s="1169"/>
      <c r="S1173" s="1169"/>
      <c r="T1173" s="1169"/>
      <c r="U1173" s="1169"/>
      <c r="V1173" s="1169"/>
      <c r="W1173" s="1169"/>
      <c r="X1173" s="1169"/>
      <c r="Y1173" s="1169"/>
      <c r="Z1173" s="1169"/>
      <c r="AA1173" s="1169"/>
      <c r="AB1173" s="1169"/>
      <c r="AC1173" s="1169"/>
      <c r="AD1173" s="1169"/>
      <c r="AE1173" s="1169"/>
      <c r="AF1173" s="1169"/>
      <c r="AG1173" s="1169"/>
      <c r="AH1173" s="1169"/>
      <c r="AI1173" s="1169"/>
      <c r="AJ1173" s="1169"/>
      <c r="AK1173" s="1169"/>
      <c r="AL1173" s="1169"/>
      <c r="AM1173" s="1169"/>
      <c r="AN1173" s="1169"/>
      <c r="AO1173" s="1169"/>
      <c r="AP1173" s="1169"/>
      <c r="AQ1173" s="1169"/>
      <c r="AR1173" s="376"/>
      <c r="AS1173" s="376"/>
      <c r="AT1173" s="152"/>
      <c r="AV1173" s="220" t="s">
        <v>0</v>
      </c>
    </row>
    <row r="1174" spans="1:60" ht="14.95" customHeight="1">
      <c r="A1174" s="8"/>
      <c r="B1174" s="151"/>
      <c r="C1174" s="182"/>
      <c r="D1174" s="191"/>
      <c r="E1174" s="183"/>
      <c r="F1174" s="183"/>
      <c r="G1174" s="183"/>
      <c r="H1174" s="183"/>
      <c r="I1174" s="183"/>
      <c r="J1174" s="183"/>
      <c r="K1174" s="183"/>
      <c r="L1174" s="183"/>
      <c r="M1174" s="183"/>
      <c r="N1174" s="183"/>
      <c r="O1174" s="183"/>
      <c r="P1174" s="183"/>
      <c r="Q1174" s="183"/>
      <c r="R1174" s="183"/>
      <c r="S1174" s="183"/>
      <c r="T1174" s="183"/>
      <c r="U1174" s="183"/>
      <c r="V1174" s="183"/>
      <c r="W1174" s="183"/>
      <c r="X1174" s="183"/>
      <c r="Y1174" s="183"/>
      <c r="Z1174" s="183"/>
      <c r="AA1174" s="183"/>
      <c r="AB1174" s="183"/>
      <c r="AC1174" s="183"/>
      <c r="AD1174" s="179"/>
      <c r="AE1174" s="179"/>
      <c r="AF1174" s="179"/>
      <c r="AG1174" s="179"/>
      <c r="AH1174" s="376"/>
      <c r="AI1174" s="376"/>
      <c r="AJ1174" s="376"/>
      <c r="AK1174" s="376"/>
      <c r="AL1174" s="376"/>
      <c r="AM1174" s="376"/>
      <c r="AN1174" s="376"/>
      <c r="AO1174" s="376"/>
      <c r="AP1174" s="376"/>
      <c r="AQ1174" s="376"/>
      <c r="AR1174" s="376"/>
      <c r="AS1174" s="376"/>
      <c r="AT1174" s="152"/>
      <c r="AV1174" s="220"/>
    </row>
    <row r="1175" spans="1:60" ht="22.6" customHeight="1">
      <c r="A1175" s="8"/>
      <c r="B1175" s="151"/>
      <c r="C1175" s="182"/>
      <c r="D1175" s="178"/>
      <c r="E1175" s="1168" t="s">
        <v>756</v>
      </c>
      <c r="F1175" s="1169"/>
      <c r="G1175" s="1169"/>
      <c r="H1175" s="1169"/>
      <c r="I1175" s="1169"/>
      <c r="J1175" s="1169"/>
      <c r="K1175" s="1169"/>
      <c r="L1175" s="1169"/>
      <c r="M1175" s="1169"/>
      <c r="N1175" s="1169"/>
      <c r="O1175" s="1169"/>
      <c r="P1175" s="1169"/>
      <c r="Q1175" s="1169"/>
      <c r="R1175" s="1169"/>
      <c r="S1175" s="1169"/>
      <c r="T1175" s="1169"/>
      <c r="U1175" s="1169"/>
      <c r="V1175" s="1169"/>
      <c r="W1175" s="1169"/>
      <c r="X1175" s="1169"/>
      <c r="Y1175" s="1169"/>
      <c r="Z1175" s="1169"/>
      <c r="AA1175" s="1169"/>
      <c r="AB1175" s="1169"/>
      <c r="AC1175" s="1169"/>
      <c r="AD1175" s="1169"/>
      <c r="AE1175" s="1169"/>
      <c r="AF1175" s="1169"/>
      <c r="AG1175" s="1169"/>
      <c r="AH1175" s="1169"/>
      <c r="AI1175" s="1169"/>
      <c r="AJ1175" s="1169"/>
      <c r="AK1175" s="1169"/>
      <c r="AL1175" s="1169"/>
      <c r="AM1175" s="1169"/>
      <c r="AN1175" s="1169"/>
      <c r="AO1175" s="1169"/>
      <c r="AP1175" s="1169"/>
      <c r="AQ1175" s="1169"/>
      <c r="AR1175" s="376"/>
      <c r="AS1175" s="376"/>
      <c r="AT1175" s="152"/>
      <c r="AV1175" s="220" t="s">
        <v>9</v>
      </c>
    </row>
    <row r="1176" spans="1:60" ht="14.95" customHeight="1">
      <c r="A1176" s="8"/>
      <c r="B1176" s="151"/>
      <c r="C1176" s="182"/>
      <c r="D1176" s="191"/>
      <c r="E1176" s="183"/>
      <c r="F1176" s="183"/>
      <c r="G1176" s="183"/>
      <c r="H1176" s="183"/>
      <c r="I1176" s="183"/>
      <c r="J1176" s="183"/>
      <c r="K1176" s="183"/>
      <c r="L1176" s="183"/>
      <c r="M1176" s="183"/>
      <c r="N1176" s="183"/>
      <c r="O1176" s="183"/>
      <c r="P1176" s="183"/>
      <c r="Q1176" s="183"/>
      <c r="R1176" s="183"/>
      <c r="S1176" s="183"/>
      <c r="T1176" s="183"/>
      <c r="U1176" s="183"/>
      <c r="V1176" s="183"/>
      <c r="W1176" s="183"/>
      <c r="X1176" s="183"/>
      <c r="Y1176" s="183"/>
      <c r="Z1176" s="183"/>
      <c r="AA1176" s="183"/>
      <c r="AB1176" s="183"/>
      <c r="AC1176" s="183"/>
      <c r="AD1176" s="179"/>
      <c r="AE1176" s="179"/>
      <c r="AF1176" s="179"/>
      <c r="AG1176" s="179"/>
      <c r="AH1176" s="376"/>
      <c r="AI1176" s="376"/>
      <c r="AJ1176" s="376"/>
      <c r="AK1176" s="376"/>
      <c r="AL1176" s="376"/>
      <c r="AM1176" s="376"/>
      <c r="AN1176" s="376"/>
      <c r="AO1176" s="376"/>
      <c r="AP1176" s="376"/>
      <c r="AQ1176" s="376"/>
      <c r="AR1176" s="376"/>
      <c r="AS1176" s="376"/>
      <c r="AT1176" s="152"/>
      <c r="AV1176" s="220"/>
      <c r="AW1176" s="324"/>
      <c r="AX1176" s="11"/>
      <c r="AY1176" s="11"/>
      <c r="AZ1176" s="11"/>
      <c r="BB1176" s="1"/>
      <c r="BC1176" s="1"/>
      <c r="BD1176" s="22"/>
      <c r="BE1176" s="21"/>
      <c r="BH1176" s="21"/>
    </row>
    <row r="1177" spans="1:60" ht="22.6" customHeight="1">
      <c r="A1177" s="8"/>
      <c r="B1177" s="151"/>
      <c r="C1177" s="182"/>
      <c r="D1177" s="178"/>
      <c r="E1177" s="1168" t="s">
        <v>765</v>
      </c>
      <c r="F1177" s="1169"/>
      <c r="G1177" s="1169"/>
      <c r="H1177" s="1169"/>
      <c r="I1177" s="1169"/>
      <c r="J1177" s="1169"/>
      <c r="K1177" s="1169"/>
      <c r="L1177" s="1169"/>
      <c r="M1177" s="1169"/>
      <c r="N1177" s="1169"/>
      <c r="O1177" s="1169"/>
      <c r="P1177" s="1169"/>
      <c r="Q1177" s="1169"/>
      <c r="R1177" s="1169"/>
      <c r="S1177" s="1169"/>
      <c r="T1177" s="1169"/>
      <c r="U1177" s="1169"/>
      <c r="V1177" s="1169"/>
      <c r="W1177" s="1169"/>
      <c r="X1177" s="1169"/>
      <c r="Y1177" s="1169"/>
      <c r="Z1177" s="1169"/>
      <c r="AA1177" s="1169"/>
      <c r="AB1177" s="1169"/>
      <c r="AC1177" s="1169"/>
      <c r="AD1177" s="1169"/>
      <c r="AE1177" s="1169"/>
      <c r="AF1177" s="1169"/>
      <c r="AG1177" s="1169"/>
      <c r="AH1177" s="1169"/>
      <c r="AI1177" s="1169"/>
      <c r="AJ1177" s="1169"/>
      <c r="AK1177" s="1169"/>
      <c r="AL1177" s="1169"/>
      <c r="AM1177" s="1169"/>
      <c r="AN1177" s="1169"/>
      <c r="AO1177" s="1169"/>
      <c r="AP1177" s="1169"/>
      <c r="AQ1177" s="1169"/>
      <c r="AR1177" s="376"/>
      <c r="AS1177" s="376"/>
      <c r="AT1177" s="152"/>
      <c r="AV1177" s="220" t="s">
        <v>8</v>
      </c>
      <c r="AW1177" s="324"/>
      <c r="AX1177" s="11"/>
      <c r="AY1177" s="11"/>
      <c r="AZ1177" s="11"/>
      <c r="BB1177" s="21"/>
      <c r="BC1177" s="21"/>
      <c r="BD1177" s="22"/>
      <c r="BE1177" s="21"/>
      <c r="BH1177" s="21"/>
    </row>
    <row r="1178" spans="1:60" ht="14.95" customHeight="1">
      <c r="A1178" s="8"/>
      <c r="B1178" s="151"/>
      <c r="C1178" s="182"/>
      <c r="D1178" s="191"/>
      <c r="E1178" s="183"/>
      <c r="F1178" s="183"/>
      <c r="G1178" s="183"/>
      <c r="H1178" s="183"/>
      <c r="I1178" s="183"/>
      <c r="J1178" s="183"/>
      <c r="K1178" s="183"/>
      <c r="L1178" s="183"/>
      <c r="M1178" s="183"/>
      <c r="N1178" s="183"/>
      <c r="O1178" s="183"/>
      <c r="P1178" s="183"/>
      <c r="Q1178" s="183"/>
      <c r="R1178" s="183"/>
      <c r="S1178" s="183"/>
      <c r="T1178" s="183"/>
      <c r="U1178" s="183"/>
      <c r="V1178" s="183"/>
      <c r="W1178" s="183"/>
      <c r="X1178" s="183"/>
      <c r="Y1178" s="183"/>
      <c r="Z1178" s="183"/>
      <c r="AA1178" s="183"/>
      <c r="AB1178" s="183"/>
      <c r="AC1178" s="183"/>
      <c r="AD1178" s="179"/>
      <c r="AE1178" s="179"/>
      <c r="AF1178" s="179"/>
      <c r="AG1178" s="179"/>
      <c r="AH1178" s="376"/>
      <c r="AI1178" s="376"/>
      <c r="AJ1178" s="376"/>
      <c r="AK1178" s="376"/>
      <c r="AL1178" s="376"/>
      <c r="AM1178" s="376"/>
      <c r="AN1178" s="376"/>
      <c r="AO1178" s="376"/>
      <c r="AP1178" s="376"/>
      <c r="AQ1178" s="376"/>
      <c r="AR1178" s="376"/>
      <c r="AS1178" s="376"/>
      <c r="AT1178" s="152"/>
      <c r="AV1178" s="220"/>
      <c r="AW1178" s="324"/>
      <c r="AX1178" s="11"/>
      <c r="AY1178" s="11"/>
      <c r="AZ1178" s="11"/>
      <c r="BB1178" s="21"/>
      <c r="BC1178" s="21"/>
      <c r="BD1178" s="22"/>
      <c r="BE1178" s="21"/>
      <c r="BH1178" s="21"/>
    </row>
    <row r="1179" spans="1:60" ht="22.6" customHeight="1">
      <c r="A1179" s="8"/>
      <c r="B1179" s="151"/>
      <c r="C1179" s="182"/>
      <c r="D1179" s="178"/>
      <c r="E1179" s="1168" t="s">
        <v>796</v>
      </c>
      <c r="F1179" s="1169"/>
      <c r="G1179" s="1169"/>
      <c r="H1179" s="1169"/>
      <c r="I1179" s="1169"/>
      <c r="J1179" s="1169"/>
      <c r="K1179" s="1169"/>
      <c r="L1179" s="1169"/>
      <c r="M1179" s="1169"/>
      <c r="N1179" s="1169"/>
      <c r="O1179" s="1169"/>
      <c r="P1179" s="1169"/>
      <c r="Q1179" s="1169"/>
      <c r="R1179" s="1169"/>
      <c r="S1179" s="1169"/>
      <c r="T1179" s="1169"/>
      <c r="U1179" s="1169"/>
      <c r="V1179" s="1169"/>
      <c r="W1179" s="1169"/>
      <c r="X1179" s="1169"/>
      <c r="Y1179" s="1169"/>
      <c r="Z1179" s="1169"/>
      <c r="AA1179" s="1169"/>
      <c r="AB1179" s="1169"/>
      <c r="AC1179" s="1169"/>
      <c r="AD1179" s="1169"/>
      <c r="AE1179" s="1169"/>
      <c r="AF1179" s="1169"/>
      <c r="AG1179" s="1169"/>
      <c r="AH1179" s="1169"/>
      <c r="AI1179" s="1169"/>
      <c r="AJ1179" s="1169"/>
      <c r="AK1179" s="1169"/>
      <c r="AL1179" s="1169"/>
      <c r="AM1179" s="1169"/>
      <c r="AN1179" s="1169"/>
      <c r="AO1179" s="1169"/>
      <c r="AP1179" s="1169"/>
      <c r="AQ1179" s="1169"/>
      <c r="AR1179" s="376"/>
      <c r="AS1179" s="376"/>
      <c r="AT1179" s="152"/>
      <c r="AV1179" s="220" t="s">
        <v>19</v>
      </c>
      <c r="AW1179" s="324"/>
      <c r="AX1179" s="11"/>
      <c r="AY1179" s="11"/>
      <c r="AZ1179" s="11"/>
      <c r="BB1179" s="1"/>
      <c r="BC1179" s="1"/>
      <c r="BD1179" s="22"/>
      <c r="BE1179" s="21"/>
      <c r="BH1179" s="21"/>
    </row>
    <row r="1180" spans="1:60" ht="14.95" customHeight="1">
      <c r="A1180" s="8"/>
      <c r="B1180" s="151"/>
      <c r="C1180" s="182"/>
      <c r="D1180" s="191"/>
      <c r="E1180" s="183"/>
      <c r="F1180" s="183"/>
      <c r="G1180" s="183"/>
      <c r="H1180" s="183"/>
      <c r="I1180" s="183"/>
      <c r="J1180" s="183"/>
      <c r="K1180" s="183"/>
      <c r="L1180" s="183"/>
      <c r="M1180" s="183"/>
      <c r="N1180" s="183"/>
      <c r="O1180" s="183"/>
      <c r="P1180" s="183"/>
      <c r="Q1180" s="183"/>
      <c r="R1180" s="183"/>
      <c r="S1180" s="183"/>
      <c r="T1180" s="183"/>
      <c r="U1180" s="183"/>
      <c r="V1180" s="183"/>
      <c r="W1180" s="183"/>
      <c r="X1180" s="183"/>
      <c r="Y1180" s="183"/>
      <c r="Z1180" s="183"/>
      <c r="AA1180" s="183"/>
      <c r="AB1180" s="183"/>
      <c r="AC1180" s="183"/>
      <c r="AD1180" s="179"/>
      <c r="AE1180" s="179"/>
      <c r="AF1180" s="179"/>
      <c r="AG1180" s="179"/>
      <c r="AH1180" s="376"/>
      <c r="AI1180" s="376"/>
      <c r="AJ1180" s="376"/>
      <c r="AK1180" s="376"/>
      <c r="AL1180" s="376"/>
      <c r="AM1180" s="376"/>
      <c r="AN1180" s="376"/>
      <c r="AO1180" s="376"/>
      <c r="AP1180" s="376"/>
      <c r="AQ1180" s="376"/>
      <c r="AR1180" s="376"/>
      <c r="AS1180" s="376"/>
      <c r="AT1180" s="152"/>
      <c r="AV1180" s="220"/>
      <c r="AW1180" s="324"/>
      <c r="AX1180" s="11"/>
      <c r="AY1180" s="11"/>
      <c r="AZ1180" s="11"/>
      <c r="BB1180" s="1"/>
      <c r="BC1180" s="1"/>
      <c r="BD1180" s="22"/>
      <c r="BE1180" s="21"/>
      <c r="BH1180" s="21"/>
    </row>
    <row r="1181" spans="1:60" ht="22.6" customHeight="1">
      <c r="A1181" s="8"/>
      <c r="B1181" s="151"/>
      <c r="C1181" s="182"/>
      <c r="D1181" s="178"/>
      <c r="E1181" s="1168" t="s">
        <v>797</v>
      </c>
      <c r="F1181" s="1169"/>
      <c r="G1181" s="1169"/>
      <c r="H1181" s="1169"/>
      <c r="I1181" s="1169"/>
      <c r="J1181" s="1169"/>
      <c r="K1181" s="1169"/>
      <c r="L1181" s="1169"/>
      <c r="M1181" s="1169"/>
      <c r="N1181" s="1169"/>
      <c r="O1181" s="1169"/>
      <c r="P1181" s="1169"/>
      <c r="Q1181" s="1169"/>
      <c r="R1181" s="1169"/>
      <c r="S1181" s="1169"/>
      <c r="T1181" s="1169"/>
      <c r="U1181" s="1169"/>
      <c r="V1181" s="1169"/>
      <c r="W1181" s="1169"/>
      <c r="X1181" s="1169"/>
      <c r="Y1181" s="1169"/>
      <c r="Z1181" s="1169"/>
      <c r="AA1181" s="1169"/>
      <c r="AB1181" s="1169"/>
      <c r="AC1181" s="1169"/>
      <c r="AD1181" s="1169"/>
      <c r="AE1181" s="1169"/>
      <c r="AF1181" s="1169"/>
      <c r="AG1181" s="1169"/>
      <c r="AH1181" s="1169"/>
      <c r="AI1181" s="1169"/>
      <c r="AJ1181" s="1169"/>
      <c r="AK1181" s="1169"/>
      <c r="AL1181" s="1169"/>
      <c r="AM1181" s="1169"/>
      <c r="AN1181" s="1169"/>
      <c r="AO1181" s="1169"/>
      <c r="AP1181" s="1169"/>
      <c r="AQ1181" s="1169"/>
      <c r="AR1181" s="376"/>
      <c r="AS1181" s="376"/>
      <c r="AT1181" s="152"/>
      <c r="AV1181" s="220" t="s">
        <v>6</v>
      </c>
      <c r="AW1181" s="324"/>
      <c r="AX1181" s="11"/>
      <c r="AY1181" s="11"/>
      <c r="AZ1181" s="11"/>
      <c r="BB1181" s="1"/>
      <c r="BC1181" s="1"/>
      <c r="BD1181" s="22"/>
      <c r="BE1181" s="21"/>
      <c r="BH1181" s="21"/>
    </row>
    <row r="1182" spans="1:60" ht="14.95" customHeight="1">
      <c r="A1182" s="8"/>
      <c r="B1182" s="151"/>
      <c r="C1182" s="182"/>
      <c r="D1182" s="191"/>
      <c r="E1182" s="183"/>
      <c r="F1182" s="183"/>
      <c r="G1182" s="183"/>
      <c r="H1182" s="183"/>
      <c r="I1182" s="183"/>
      <c r="J1182" s="183"/>
      <c r="K1182" s="183"/>
      <c r="L1182" s="183"/>
      <c r="M1182" s="183"/>
      <c r="N1182" s="183"/>
      <c r="O1182" s="183"/>
      <c r="P1182" s="183"/>
      <c r="Q1182" s="183"/>
      <c r="R1182" s="183"/>
      <c r="S1182" s="183"/>
      <c r="T1182" s="183"/>
      <c r="U1182" s="183"/>
      <c r="V1182" s="183"/>
      <c r="W1182" s="183"/>
      <c r="X1182" s="183"/>
      <c r="Y1182" s="183"/>
      <c r="Z1182" s="183"/>
      <c r="AA1182" s="183"/>
      <c r="AB1182" s="183"/>
      <c r="AC1182" s="183"/>
      <c r="AD1182" s="179"/>
      <c r="AE1182" s="179"/>
      <c r="AF1182" s="179"/>
      <c r="AG1182" s="179"/>
      <c r="AH1182" s="376"/>
      <c r="AI1182" s="376"/>
      <c r="AJ1182" s="376"/>
      <c r="AK1182" s="376"/>
      <c r="AL1182" s="376"/>
      <c r="AM1182" s="376"/>
      <c r="AN1182" s="376"/>
      <c r="AO1182" s="376"/>
      <c r="AP1182" s="376"/>
      <c r="AQ1182" s="376"/>
      <c r="AR1182" s="376"/>
      <c r="AS1182" s="376"/>
      <c r="AT1182" s="152"/>
      <c r="AV1182" s="220"/>
      <c r="AW1182" s="324"/>
      <c r="AX1182" s="11"/>
      <c r="AY1182" s="11"/>
      <c r="AZ1182" s="11"/>
      <c r="BB1182" s="1"/>
      <c r="BC1182" s="1"/>
      <c r="BD1182" s="22"/>
      <c r="BE1182" s="21"/>
      <c r="BH1182" s="21"/>
    </row>
    <row r="1183" spans="1:60" ht="22.6" customHeight="1">
      <c r="A1183" s="8"/>
      <c r="B1183" s="151"/>
      <c r="C1183" s="182"/>
      <c r="D1183" s="178"/>
      <c r="E1183" s="1168" t="s">
        <v>795</v>
      </c>
      <c r="F1183" s="1169"/>
      <c r="G1183" s="1169"/>
      <c r="H1183" s="1169"/>
      <c r="I1183" s="1169"/>
      <c r="J1183" s="1169"/>
      <c r="K1183" s="1169"/>
      <c r="L1183" s="1169"/>
      <c r="M1183" s="1169"/>
      <c r="N1183" s="1169"/>
      <c r="O1183" s="1169"/>
      <c r="P1183" s="1169"/>
      <c r="Q1183" s="1169"/>
      <c r="R1183" s="1169"/>
      <c r="S1183" s="1169"/>
      <c r="T1183" s="1169"/>
      <c r="U1183" s="1169"/>
      <c r="V1183" s="1169"/>
      <c r="W1183" s="1169"/>
      <c r="X1183" s="1169"/>
      <c r="Y1183" s="1169"/>
      <c r="Z1183" s="1169"/>
      <c r="AA1183" s="1169"/>
      <c r="AB1183" s="1169"/>
      <c r="AC1183" s="1169"/>
      <c r="AD1183" s="1169"/>
      <c r="AE1183" s="1169"/>
      <c r="AF1183" s="1169"/>
      <c r="AG1183" s="1169"/>
      <c r="AH1183" s="1169"/>
      <c r="AI1183" s="1169"/>
      <c r="AJ1183" s="1169"/>
      <c r="AK1183" s="1169"/>
      <c r="AL1183" s="1169"/>
      <c r="AM1183" s="1169"/>
      <c r="AN1183" s="1169"/>
      <c r="AO1183" s="1169"/>
      <c r="AP1183" s="1169"/>
      <c r="AQ1183" s="1169"/>
      <c r="AR1183" s="376"/>
      <c r="AS1183" s="376"/>
      <c r="AT1183" s="152"/>
      <c r="AV1183" s="220" t="s">
        <v>6</v>
      </c>
      <c r="AW1183" s="324"/>
      <c r="AX1183" s="11"/>
      <c r="AY1183" s="11"/>
      <c r="AZ1183" s="11"/>
      <c r="BB1183" s="1"/>
      <c r="BC1183" s="1"/>
      <c r="BD1183" s="22"/>
      <c r="BE1183" s="21"/>
      <c r="BH1183" s="21"/>
    </row>
    <row r="1184" spans="1:60" ht="14.95" customHeight="1">
      <c r="A1184" s="8"/>
      <c r="B1184" s="151"/>
      <c r="C1184" s="182"/>
      <c r="D1184" s="191"/>
      <c r="E1184" s="183"/>
      <c r="F1184" s="183"/>
      <c r="G1184" s="183"/>
      <c r="H1184" s="183"/>
      <c r="I1184" s="183"/>
      <c r="J1184" s="183"/>
      <c r="K1184" s="183"/>
      <c r="L1184" s="183"/>
      <c r="M1184" s="183"/>
      <c r="N1184" s="183"/>
      <c r="O1184" s="183"/>
      <c r="P1184" s="183"/>
      <c r="Q1184" s="183"/>
      <c r="R1184" s="183"/>
      <c r="S1184" s="183"/>
      <c r="T1184" s="183"/>
      <c r="U1184" s="183"/>
      <c r="V1184" s="183"/>
      <c r="W1184" s="183"/>
      <c r="X1184" s="183"/>
      <c r="Y1184" s="183"/>
      <c r="Z1184" s="183"/>
      <c r="AA1184" s="183"/>
      <c r="AB1184" s="183"/>
      <c r="AC1184" s="183"/>
      <c r="AD1184" s="179"/>
      <c r="AE1184" s="179"/>
      <c r="AF1184" s="179"/>
      <c r="AG1184" s="179"/>
      <c r="AH1184" s="376"/>
      <c r="AI1184" s="376"/>
      <c r="AJ1184" s="376"/>
      <c r="AK1184" s="376"/>
      <c r="AL1184" s="376"/>
      <c r="AM1184" s="376"/>
      <c r="AN1184" s="376"/>
      <c r="AO1184" s="376"/>
      <c r="AP1184" s="376"/>
      <c r="AQ1184" s="376"/>
      <c r="AR1184" s="376"/>
      <c r="AS1184" s="376"/>
      <c r="AT1184" s="152"/>
      <c r="AV1184" s="220"/>
      <c r="AW1184" s="324"/>
      <c r="AX1184" s="11"/>
      <c r="AY1184" s="11"/>
      <c r="AZ1184" s="11"/>
      <c r="BB1184" s="1"/>
      <c r="BC1184" s="1"/>
      <c r="BD1184" s="22"/>
      <c r="BE1184" s="21"/>
      <c r="BH1184" s="21"/>
    </row>
    <row r="1185" spans="1:66" ht="22.6" customHeight="1">
      <c r="A1185" s="8"/>
      <c r="B1185" s="151"/>
      <c r="C1185" s="182"/>
      <c r="D1185" s="178"/>
      <c r="E1185" s="1345" t="s">
        <v>801</v>
      </c>
      <c r="F1185" s="1345"/>
      <c r="G1185" s="1345"/>
      <c r="H1185" s="1345"/>
      <c r="I1185" s="1345"/>
      <c r="J1185" s="1345"/>
      <c r="K1185" s="1345"/>
      <c r="L1185" s="1345"/>
      <c r="M1185" s="1345"/>
      <c r="N1185" s="1345"/>
      <c r="O1185" s="1345"/>
      <c r="P1185" s="1345"/>
      <c r="Q1185" s="1345"/>
      <c r="R1185" s="1345"/>
      <c r="S1185" s="1345"/>
      <c r="T1185" s="1345"/>
      <c r="U1185" s="1345"/>
      <c r="V1185" s="1345"/>
      <c r="W1185" s="1345"/>
      <c r="X1185" s="1345"/>
      <c r="Y1185" s="1345"/>
      <c r="Z1185" s="1345"/>
      <c r="AA1185" s="1345"/>
      <c r="AB1185" s="1345"/>
      <c r="AC1185" s="1345"/>
      <c r="AD1185" s="1345"/>
      <c r="AE1185" s="1345"/>
      <c r="AF1185" s="1345"/>
      <c r="AG1185" s="1345"/>
      <c r="AH1185" s="1345"/>
      <c r="AI1185" s="1345"/>
      <c r="AJ1185" s="1345"/>
      <c r="AK1185" s="1345"/>
      <c r="AL1185" s="1345"/>
      <c r="AM1185" s="1345"/>
      <c r="AN1185" s="1345"/>
      <c r="AO1185" s="1345"/>
      <c r="AP1185" s="1345"/>
      <c r="AQ1185" s="1345"/>
      <c r="AR1185" s="376"/>
      <c r="AS1185" s="376"/>
      <c r="AT1185" s="152"/>
      <c r="AV1185" s="220" t="s">
        <v>6</v>
      </c>
      <c r="AW1185" s="324"/>
      <c r="AX1185" s="11"/>
      <c r="AY1185" s="11"/>
      <c r="AZ1185" s="11"/>
      <c r="BB1185" s="1"/>
      <c r="BC1185" s="1"/>
      <c r="BD1185" s="22"/>
      <c r="BE1185" s="21"/>
      <c r="BH1185" s="21"/>
    </row>
    <row r="1186" spans="1:66" ht="22.6" customHeight="1">
      <c r="A1186" s="8"/>
      <c r="B1186" s="151"/>
      <c r="C1186" s="182"/>
      <c r="D1186" s="182"/>
      <c r="E1186" s="1345"/>
      <c r="F1186" s="1345"/>
      <c r="G1186" s="1345"/>
      <c r="H1186" s="1345"/>
      <c r="I1186" s="1345"/>
      <c r="J1186" s="1345"/>
      <c r="K1186" s="1345"/>
      <c r="L1186" s="1345"/>
      <c r="M1186" s="1345"/>
      <c r="N1186" s="1345"/>
      <c r="O1186" s="1345"/>
      <c r="P1186" s="1345"/>
      <c r="Q1186" s="1345"/>
      <c r="R1186" s="1345"/>
      <c r="S1186" s="1345"/>
      <c r="T1186" s="1345"/>
      <c r="U1186" s="1345"/>
      <c r="V1186" s="1345"/>
      <c r="W1186" s="1345"/>
      <c r="X1186" s="1345"/>
      <c r="Y1186" s="1345"/>
      <c r="Z1186" s="1345"/>
      <c r="AA1186" s="1345"/>
      <c r="AB1186" s="1345"/>
      <c r="AC1186" s="1345"/>
      <c r="AD1186" s="1345"/>
      <c r="AE1186" s="1345"/>
      <c r="AF1186" s="1345"/>
      <c r="AG1186" s="1345"/>
      <c r="AH1186" s="1345"/>
      <c r="AI1186" s="1345"/>
      <c r="AJ1186" s="1345"/>
      <c r="AK1186" s="1345"/>
      <c r="AL1186" s="1345"/>
      <c r="AM1186" s="1345"/>
      <c r="AN1186" s="1345"/>
      <c r="AO1186" s="1345"/>
      <c r="AP1186" s="1345"/>
      <c r="AQ1186" s="1345"/>
      <c r="AR1186" s="376"/>
      <c r="AS1186" s="376"/>
      <c r="AT1186" s="152"/>
      <c r="AV1186" s="220"/>
      <c r="AW1186" s="324"/>
      <c r="AX1186" s="11"/>
      <c r="AY1186" s="11"/>
      <c r="AZ1186" s="11"/>
      <c r="BB1186" s="1"/>
      <c r="BC1186" s="1"/>
      <c r="BD1186" s="22"/>
      <c r="BE1186" s="21"/>
      <c r="BH1186" s="21"/>
    </row>
    <row r="1187" spans="1:66" ht="17" thickBot="1">
      <c r="A1187" s="8"/>
      <c r="B1187" s="175"/>
      <c r="C1187" s="170"/>
      <c r="D1187" s="170"/>
      <c r="E1187" s="221"/>
      <c r="F1187" s="221"/>
      <c r="G1187" s="172"/>
      <c r="H1187" s="172"/>
      <c r="I1187" s="172"/>
      <c r="J1187" s="172"/>
      <c r="K1187" s="172"/>
      <c r="L1187" s="172"/>
      <c r="M1187" s="172"/>
      <c r="N1187" s="172"/>
      <c r="O1187" s="172"/>
      <c r="P1187" s="172"/>
      <c r="Q1187" s="172"/>
      <c r="R1187" s="172"/>
      <c r="S1187" s="172"/>
      <c r="T1187" s="222"/>
      <c r="U1187" s="222"/>
      <c r="V1187" s="222"/>
      <c r="W1187" s="222"/>
      <c r="X1187" s="222"/>
      <c r="Y1187" s="222"/>
      <c r="Z1187" s="222"/>
      <c r="AA1187" s="222"/>
      <c r="AB1187" s="222"/>
      <c r="AC1187" s="222"/>
      <c r="AD1187" s="223"/>
      <c r="AE1187" s="223"/>
      <c r="AF1187" s="223"/>
      <c r="AG1187" s="223"/>
      <c r="AH1187" s="223"/>
      <c r="AI1187" s="223"/>
      <c r="AJ1187" s="223"/>
      <c r="AK1187" s="223"/>
      <c r="AL1187" s="223"/>
      <c r="AM1187" s="223"/>
      <c r="AN1187" s="223"/>
      <c r="AO1187" s="223"/>
      <c r="AP1187" s="223"/>
      <c r="AQ1187" s="223"/>
      <c r="AR1187" s="223"/>
      <c r="AS1187" s="223"/>
      <c r="AT1187" s="224"/>
      <c r="AV1187" s="220" t="s">
        <v>13</v>
      </c>
      <c r="AW1187" s="324"/>
      <c r="AX1187" s="11"/>
      <c r="AY1187" s="11"/>
      <c r="AZ1187" s="11"/>
      <c r="BB1187" s="1"/>
      <c r="BC1187" s="1"/>
      <c r="BD1187" s="22"/>
      <c r="BE1187" s="21"/>
      <c r="BH1187" s="21"/>
    </row>
    <row r="1188" spans="1:66">
      <c r="A1188" s="8"/>
      <c r="AV1188" s="220" t="s">
        <v>56</v>
      </c>
      <c r="AW1188" s="324"/>
      <c r="AX1188" s="11"/>
      <c r="AY1188" s="11"/>
      <c r="AZ1188" s="11"/>
      <c r="BB1188" s="1"/>
      <c r="BC1188" s="1"/>
      <c r="BD1188" s="22"/>
      <c r="BE1188" s="21"/>
      <c r="BH1188" s="21"/>
    </row>
    <row r="1189" spans="1:66" hidden="1">
      <c r="A1189" s="8"/>
      <c r="AV1189" s="220" t="s">
        <v>5</v>
      </c>
      <c r="AW1189" s="324"/>
      <c r="AX1189" s="11"/>
      <c r="AY1189" s="11"/>
      <c r="AZ1189" s="11"/>
      <c r="BB1189" s="1"/>
      <c r="BC1189" s="1"/>
      <c r="BD1189" s="22"/>
      <c r="BE1189" s="21"/>
      <c r="BH1189" s="21"/>
    </row>
    <row r="1190" spans="1:66" hidden="1">
      <c r="A1190" s="8"/>
      <c r="AV1190" s="220" t="s">
        <v>92</v>
      </c>
      <c r="AW1190" s="324"/>
      <c r="AX1190" s="11"/>
      <c r="AY1190" s="11"/>
      <c r="AZ1190" s="11"/>
      <c r="BB1190" s="1"/>
      <c r="BC1190" s="1"/>
      <c r="BD1190" s="22"/>
      <c r="BE1190" s="21"/>
      <c r="BH1190" s="21"/>
    </row>
    <row r="1191" spans="1:66" hidden="1">
      <c r="A1191" s="8"/>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V1191" s="220" t="s">
        <v>275</v>
      </c>
      <c r="AW1191" s="324"/>
      <c r="AX1191" s="11"/>
      <c r="AY1191" s="11"/>
      <c r="AZ1191" s="11"/>
      <c r="BB1191" s="1"/>
      <c r="BC1191" s="1"/>
      <c r="BD1191" s="22"/>
      <c r="BE1191" s="21"/>
      <c r="BH1191" s="21"/>
    </row>
    <row r="1192" spans="1:66" hidden="1">
      <c r="A1192" s="8"/>
      <c r="B1192" s="379" t="s">
        <v>1</v>
      </c>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V1192" s="11"/>
      <c r="AW1192" s="324"/>
      <c r="AX1192" s="11"/>
      <c r="AY1192" s="11"/>
      <c r="AZ1192" s="11"/>
      <c r="BA1192" s="10"/>
      <c r="BB1192" s="10"/>
      <c r="BC1192" s="10"/>
      <c r="BD1192" s="10"/>
      <c r="BE1192" s="10"/>
      <c r="BH1192" s="21"/>
    </row>
    <row r="1193" spans="1:66" hidden="1">
      <c r="A1193" s="8"/>
      <c r="B1193" s="379" t="s">
        <v>0</v>
      </c>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V1193" s="11"/>
      <c r="AW1193" s="324"/>
      <c r="AX1193" s="11"/>
      <c r="AY1193" s="11"/>
      <c r="AZ1193" s="11"/>
      <c r="BA1193" s="10"/>
      <c r="BB1193" s="10"/>
      <c r="BC1193" s="10"/>
      <c r="BD1193" s="10"/>
      <c r="BE1193" s="10"/>
      <c r="BH1193" s="21"/>
    </row>
    <row r="1194" spans="1:66" hidden="1">
      <c r="A1194" s="8"/>
      <c r="B1194" s="379" t="s">
        <v>9</v>
      </c>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V1194" s="11"/>
      <c r="AW1194" s="324"/>
      <c r="AX1194" s="11"/>
      <c r="AY1194" s="11"/>
      <c r="AZ1194" s="11"/>
      <c r="BA1194" s="10"/>
      <c r="BB1194" s="10"/>
      <c r="BC1194" s="10"/>
      <c r="BD1194" s="10"/>
      <c r="BE1194" s="10"/>
      <c r="BH1194" s="21"/>
    </row>
    <row r="1195" spans="1:66" hidden="1">
      <c r="A1195" s="8"/>
      <c r="B1195" s="379" t="s">
        <v>8</v>
      </c>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V1195" s="11"/>
      <c r="AW1195" s="324"/>
      <c r="AX1195" s="11"/>
      <c r="AY1195" s="11"/>
      <c r="AZ1195" s="11"/>
      <c r="BA1195" s="10"/>
      <c r="BB1195" s="10"/>
      <c r="BC1195" s="10"/>
      <c r="BD1195" s="10"/>
      <c r="BE1195" s="10"/>
      <c r="BH1195" s="21"/>
    </row>
    <row r="1196" spans="1:66" hidden="1">
      <c r="A1196" s="8"/>
      <c r="B1196" s="379" t="s">
        <v>19</v>
      </c>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V1196" s="11"/>
      <c r="AW1196" s="324"/>
      <c r="AX1196" s="11"/>
      <c r="AY1196" s="11"/>
      <c r="AZ1196" s="11"/>
      <c r="BA1196" s="10"/>
      <c r="BB1196" s="10"/>
      <c r="BC1196" s="10"/>
      <c r="BD1196" s="10"/>
      <c r="BE1196" s="10"/>
      <c r="BH1196" s="21"/>
    </row>
    <row r="1197" spans="1:66" hidden="1">
      <c r="A1197" s="8"/>
      <c r="B1197" s="379" t="s">
        <v>403</v>
      </c>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V1197" s="11"/>
      <c r="AW1197" s="324"/>
      <c r="AX1197" s="11"/>
      <c r="AY1197" s="11"/>
      <c r="AZ1197" s="11"/>
      <c r="BA1197" s="10"/>
      <c r="BB1197" s="10"/>
      <c r="BC1197" s="10"/>
      <c r="BD1197" s="10"/>
      <c r="BE1197" s="10"/>
      <c r="BH1197" s="21"/>
      <c r="BL1197" s="67"/>
      <c r="BM1197" s="68" t="s">
        <v>293</v>
      </c>
      <c r="BN1197" s="68" t="s">
        <v>292</v>
      </c>
    </row>
    <row r="1198" spans="1:66" hidden="1">
      <c r="A1198" s="8"/>
      <c r="B1198" s="379" t="s">
        <v>6</v>
      </c>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V1198" s="11"/>
      <c r="AW1198" s="324"/>
      <c r="AX1198" s="11"/>
      <c r="AY1198" s="11"/>
      <c r="AZ1198" s="11"/>
      <c r="BA1198" s="10"/>
      <c r="BB1198" s="10"/>
      <c r="BC1198" s="10"/>
      <c r="BD1198" s="10"/>
      <c r="BE1198" s="10"/>
      <c r="BH1198" s="21"/>
      <c r="BI1198" s="25" t="str">
        <f t="shared" ref="BI1198:BI1205" si="820">CONCATENATE(N75," ","BUDGET")</f>
        <v>GENERAL CONDITIONS BUDGET</v>
      </c>
      <c r="BL1198" s="67" t="str">
        <f>N75</f>
        <v>GENERAL CONDITIONS</v>
      </c>
      <c r="BM1198" s="67">
        <f>BI129</f>
        <v>0</v>
      </c>
      <c r="BN1198" s="67">
        <f>BK129</f>
        <v>0</v>
      </c>
    </row>
    <row r="1199" spans="1:66" hidden="1">
      <c r="A1199" s="8"/>
      <c r="B1199" s="379" t="s">
        <v>13</v>
      </c>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V1199" s="11"/>
      <c r="AW1199" s="324"/>
      <c r="AX1199" s="11"/>
      <c r="AY1199" s="11"/>
      <c r="AZ1199" s="11"/>
      <c r="BA1199" s="10"/>
      <c r="BB1199" s="10"/>
      <c r="BC1199" s="10"/>
      <c r="BD1199" s="10"/>
      <c r="BE1199" s="10"/>
      <c r="BH1199" s="21"/>
      <c r="BI1199" s="25" t="str">
        <f t="shared" si="820"/>
        <v>DEMOLITION BUDGET</v>
      </c>
      <c r="BL1199" s="67" t="str">
        <f t="shared" ref="BL1199:BL1205" si="821">N76</f>
        <v>DEMOLITION</v>
      </c>
      <c r="BM1199" s="67">
        <f>BI174</f>
        <v>0</v>
      </c>
      <c r="BN1199" s="67">
        <f>BK174</f>
        <v>0</v>
      </c>
    </row>
    <row r="1200" spans="1:66" hidden="1">
      <c r="A1200" s="8"/>
      <c r="B1200" s="379" t="s">
        <v>400</v>
      </c>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V1200" s="11"/>
      <c r="AW1200" s="324"/>
      <c r="AX1200" s="11"/>
      <c r="AY1200" s="11"/>
      <c r="AZ1200" s="11"/>
      <c r="BA1200" s="10"/>
      <c r="BB1200" s="10"/>
      <c r="BC1200" s="10"/>
      <c r="BD1200" s="10"/>
      <c r="BE1200" s="10"/>
      <c r="BH1200" s="21"/>
      <c r="BI1200" s="25" t="str">
        <f t="shared" si="820"/>
        <v>STRUCTURAL CONCRETE BUDGET</v>
      </c>
      <c r="BL1200" s="67" t="str">
        <f t="shared" si="821"/>
        <v>STRUCTURAL CONCRETE</v>
      </c>
      <c r="BM1200" s="67">
        <f>BI219</f>
        <v>0</v>
      </c>
      <c r="BN1200" s="67">
        <f>BK219</f>
        <v>0</v>
      </c>
    </row>
    <row r="1201" spans="1:66" hidden="1">
      <c r="A1201" s="8"/>
      <c r="B1201" s="379" t="s">
        <v>401</v>
      </c>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V1201" s="11"/>
      <c r="AW1201" s="324"/>
      <c r="AX1201" s="11"/>
      <c r="AY1201" s="11"/>
      <c r="AZ1201" s="11"/>
      <c r="BA1201" s="10"/>
      <c r="BB1201" s="10"/>
      <c r="BC1201" s="10"/>
      <c r="BD1201" s="10"/>
      <c r="BE1201" s="10"/>
      <c r="BH1201" s="21"/>
      <c r="BI1201" s="25" t="str">
        <f t="shared" si="820"/>
        <v>CONCRETE &amp; FLATWORK BUDGET</v>
      </c>
      <c r="BL1201" s="67" t="str">
        <f t="shared" si="821"/>
        <v>CONCRETE &amp; FLATWORK</v>
      </c>
      <c r="BM1201" s="67">
        <f>BI264</f>
        <v>0</v>
      </c>
      <c r="BN1201" s="67">
        <f>BK264</f>
        <v>0</v>
      </c>
    </row>
    <row r="1202" spans="1:66" hidden="1">
      <c r="A1202" s="8"/>
      <c r="B1202" s="379" t="s">
        <v>92</v>
      </c>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V1202" s="11"/>
      <c r="AW1202" s="324"/>
      <c r="AX1202" s="11"/>
      <c r="AY1202" s="11"/>
      <c r="AZ1202" s="11"/>
      <c r="BA1202" s="10"/>
      <c r="BB1202" s="10"/>
      <c r="BC1202" s="10"/>
      <c r="BD1202" s="10"/>
      <c r="BE1202" s="10"/>
      <c r="BH1202" s="21"/>
      <c r="BI1202" s="25" t="str">
        <f t="shared" si="820"/>
        <v>MASONRY BUDGET</v>
      </c>
      <c r="BL1202" s="67" t="str">
        <f t="shared" si="821"/>
        <v>MASONRY</v>
      </c>
      <c r="BM1202" s="67">
        <f>BI309</f>
        <v>0</v>
      </c>
      <c r="BN1202" s="67">
        <f>BK309</f>
        <v>0</v>
      </c>
    </row>
    <row r="1203" spans="1:66" hidden="1">
      <c r="A1203" s="8"/>
      <c r="B1203" s="379" t="s">
        <v>402</v>
      </c>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V1203" s="11"/>
      <c r="AW1203" s="324"/>
      <c r="AX1203" s="11"/>
      <c r="AY1203" s="11"/>
      <c r="AZ1203" s="11"/>
      <c r="BA1203" s="10"/>
      <c r="BB1203" s="10"/>
      <c r="BC1203" s="10"/>
      <c r="BD1203" s="10"/>
      <c r="BE1203" s="10"/>
      <c r="BH1203" s="21"/>
      <c r="BI1203" s="25" t="str">
        <f t="shared" si="820"/>
        <v>SIDING BUDGET</v>
      </c>
      <c r="BL1203" s="67" t="str">
        <f t="shared" si="821"/>
        <v>SIDING</v>
      </c>
      <c r="BM1203" s="67">
        <f>BI354</f>
        <v>0</v>
      </c>
      <c r="BN1203" s="67">
        <f>BK354</f>
        <v>0</v>
      </c>
    </row>
    <row r="1204" spans="1:66" hidden="1">
      <c r="A1204" s="8"/>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V1204" s="11"/>
      <c r="AW1204" s="324"/>
      <c r="AX1204" s="11"/>
      <c r="AY1204" s="11"/>
      <c r="AZ1204" s="11"/>
      <c r="BA1204" s="10"/>
      <c r="BB1204" s="10"/>
      <c r="BC1204" s="10"/>
      <c r="BD1204" s="10"/>
      <c r="BE1204" s="10"/>
      <c r="BH1204" s="21"/>
      <c r="BI1204" s="25" t="str">
        <f t="shared" si="820"/>
        <v>DECKING AND PATIOS BUDGET</v>
      </c>
      <c r="BL1204" s="67" t="str">
        <f t="shared" si="821"/>
        <v>DECKING AND PATIOS</v>
      </c>
      <c r="BM1204" s="67">
        <f>BI399</f>
        <v>0</v>
      </c>
      <c r="BN1204" s="67">
        <f>BK399</f>
        <v>0</v>
      </c>
    </row>
    <row r="1205" spans="1:66">
      <c r="A1205" s="8"/>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V1205" s="11"/>
      <c r="AW1205" s="324"/>
      <c r="AX1205" s="11"/>
      <c r="AY1205" s="11"/>
      <c r="AZ1205" s="11"/>
      <c r="BA1205" s="10"/>
      <c r="BB1205" s="10"/>
      <c r="BC1205" s="10"/>
      <c r="BD1205" s="10"/>
      <c r="BE1205" s="10"/>
      <c r="BH1205" s="21"/>
      <c r="BI1205" s="25" t="str">
        <f t="shared" si="820"/>
        <v>ROOFING BUDGET</v>
      </c>
      <c r="BL1205" s="67" t="str">
        <f t="shared" si="821"/>
        <v>ROOFING</v>
      </c>
      <c r="BM1205" s="67">
        <f>BI444</f>
        <v>0</v>
      </c>
      <c r="BN1205" s="67">
        <f>BK444</f>
        <v>0</v>
      </c>
    </row>
    <row r="1206" spans="1:66">
      <c r="A1206" s="8"/>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V1206" s="11"/>
      <c r="AW1206" s="324"/>
      <c r="AX1206" s="11"/>
      <c r="AY1206" s="11"/>
      <c r="AZ1206" s="11"/>
      <c r="BA1206" s="10"/>
      <c r="BB1206" s="10"/>
      <c r="BC1206" s="10"/>
      <c r="BD1206" s="10"/>
      <c r="BE1206" s="10"/>
      <c r="BG1206" s="21"/>
      <c r="BH1206" s="21"/>
      <c r="BI1206" s="25" t="str">
        <f t="shared" ref="BI1206:BI1213" si="822">CONCATENATE(Y75," ","BUDGET")</f>
        <v>EXTERIOR DOORS &amp; WINDOWS BUDGET</v>
      </c>
      <c r="BJ1206" s="21"/>
      <c r="BK1206" s="54"/>
      <c r="BL1206" s="67" t="str">
        <f>Y75</f>
        <v>EXTERIOR DOORS &amp; WINDOWS</v>
      </c>
      <c r="BM1206" s="67">
        <f>BI489</f>
        <v>0</v>
      </c>
      <c r="BN1206" s="67">
        <f>BK489</f>
        <v>0</v>
      </c>
    </row>
    <row r="1207" spans="1:66">
      <c r="A1207" s="8"/>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V1207" s="11"/>
      <c r="AW1207" s="324"/>
      <c r="AX1207" s="11"/>
      <c r="AY1207" s="11"/>
      <c r="AZ1207" s="11"/>
      <c r="BA1207" s="10"/>
      <c r="BB1207" s="10"/>
      <c r="BC1207" s="10"/>
      <c r="BD1207" s="10"/>
      <c r="BE1207" s="10"/>
      <c r="BG1207" s="21"/>
      <c r="BH1207" s="21"/>
      <c r="BI1207" s="25" t="str">
        <f t="shared" si="822"/>
        <v>GARAGE DOORS BUDGET</v>
      </c>
      <c r="BJ1207" s="21"/>
      <c r="BK1207" s="54"/>
      <c r="BL1207" s="67" t="str">
        <f t="shared" ref="BL1207:BL1213" si="823">Y76</f>
        <v>GARAGE DOORS</v>
      </c>
      <c r="BM1207" s="67">
        <f>BI534</f>
        <v>0</v>
      </c>
      <c r="BN1207" s="67">
        <f>BK534</f>
        <v>0</v>
      </c>
    </row>
    <row r="1208" spans="1:66">
      <c r="A1208" s="8"/>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V1208" s="11"/>
      <c r="AW1208" s="324"/>
      <c r="AX1208" s="11"/>
      <c r="AY1208" s="11"/>
      <c r="AZ1208" s="11"/>
      <c r="BA1208" s="10"/>
      <c r="BB1208" s="10"/>
      <c r="BC1208" s="10"/>
      <c r="BD1208" s="10"/>
      <c r="BE1208" s="10"/>
      <c r="BG1208" s="21"/>
      <c r="BH1208" s="21"/>
      <c r="BI1208" s="25" t="str">
        <f t="shared" si="822"/>
        <v>LANDSCAPING BUDGET</v>
      </c>
      <c r="BJ1208" s="21"/>
      <c r="BK1208" s="54"/>
      <c r="BL1208" s="67" t="str">
        <f t="shared" si="823"/>
        <v>LANDSCAPING</v>
      </c>
      <c r="BM1208" s="67">
        <f>BI579</f>
        <v>0</v>
      </c>
      <c r="BN1208" s="67">
        <f>BK579</f>
        <v>0</v>
      </c>
    </row>
    <row r="1209" spans="1:66">
      <c r="A1209" s="8"/>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V1209" s="11"/>
      <c r="AW1209" s="324"/>
      <c r="AX1209" s="11"/>
      <c r="AY1209" s="11"/>
      <c r="AZ1209" s="11"/>
      <c r="BA1209" s="10"/>
      <c r="BB1209" s="10"/>
      <c r="BC1209" s="10"/>
      <c r="BD1209" s="10"/>
      <c r="BE1209" s="10"/>
      <c r="BF1209" s="21"/>
      <c r="BG1209" s="21"/>
      <c r="BH1209" s="21"/>
      <c r="BI1209" s="25" t="str">
        <f t="shared" si="822"/>
        <v>MISC. EXTERIOR ITEMS BUDGET</v>
      </c>
      <c r="BJ1209" s="21"/>
      <c r="BK1209" s="54"/>
      <c r="BL1209" s="67" t="str">
        <f t="shared" si="823"/>
        <v>MISC. EXTERIOR ITEMS</v>
      </c>
      <c r="BM1209" s="67">
        <f>BI624</f>
        <v>0</v>
      </c>
      <c r="BN1209" s="67">
        <f>BK624</f>
        <v>0</v>
      </c>
    </row>
    <row r="1210" spans="1:66">
      <c r="A1210" s="8"/>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V1210" s="11"/>
      <c r="AW1210" s="324"/>
      <c r="AX1210" s="11"/>
      <c r="AY1210" s="11"/>
      <c r="AZ1210" s="11"/>
      <c r="BA1210" s="10"/>
      <c r="BB1210" s="10"/>
      <c r="BC1210" s="10"/>
      <c r="BD1210" s="10"/>
      <c r="BE1210" s="10"/>
      <c r="BF1210" s="21"/>
      <c r="BG1210" s="21"/>
      <c r="BH1210" s="21"/>
      <c r="BI1210" s="25" t="str">
        <f t="shared" si="822"/>
        <v>FRAMING &amp; DRYWALL BUDGET</v>
      </c>
      <c r="BJ1210" s="21"/>
      <c r="BK1210" s="54"/>
      <c r="BL1210" s="67" t="str">
        <f t="shared" si="823"/>
        <v>FRAMING &amp; DRYWALL</v>
      </c>
      <c r="BM1210" s="67">
        <f>BI669</f>
        <v>0</v>
      </c>
      <c r="BN1210" s="67">
        <f>BK669</f>
        <v>0</v>
      </c>
    </row>
    <row r="1211" spans="1:66">
      <c r="A1211" s="8"/>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V1211" s="11"/>
      <c r="AW1211" s="324"/>
      <c r="AX1211" s="11"/>
      <c r="AY1211" s="11"/>
      <c r="AZ1211" s="11"/>
      <c r="BA1211" s="10"/>
      <c r="BB1211" s="10"/>
      <c r="BC1211" s="10"/>
      <c r="BD1211" s="10"/>
      <c r="BE1211" s="10"/>
      <c r="BF1211" s="21"/>
      <c r="BG1211" s="21"/>
      <c r="BH1211" s="21"/>
      <c r="BI1211" s="25" t="str">
        <f t="shared" si="822"/>
        <v>CABINETS &amp; COUNTERTOPS BUDGET</v>
      </c>
      <c r="BJ1211" s="21"/>
      <c r="BK1211" s="54"/>
      <c r="BL1211" s="67" t="str">
        <f t="shared" si="823"/>
        <v>CABINETS &amp; COUNTERTOPS</v>
      </c>
      <c r="BM1211" s="67">
        <f>BI714</f>
        <v>0</v>
      </c>
      <c r="BN1211" s="67">
        <f>BK714</f>
        <v>0</v>
      </c>
    </row>
    <row r="1212" spans="1:66">
      <c r="A1212" s="8"/>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V1212" s="11"/>
      <c r="AW1212" s="324"/>
      <c r="AX1212" s="11"/>
      <c r="AY1212" s="11"/>
      <c r="AZ1212" s="11"/>
      <c r="BA1212" s="10"/>
      <c r="BB1212" s="10"/>
      <c r="BC1212" s="10"/>
      <c r="BD1212" s="10"/>
      <c r="BE1212" s="10"/>
      <c r="BF1212" s="21"/>
      <c r="BG1212" s="21"/>
      <c r="BH1212" s="21"/>
      <c r="BI1212" s="25" t="str">
        <f t="shared" si="822"/>
        <v>DOORS &amp; TRIM BUDGET</v>
      </c>
      <c r="BJ1212" s="21"/>
      <c r="BK1212" s="54"/>
      <c r="BL1212" s="67" t="str">
        <f t="shared" si="823"/>
        <v>DOORS &amp; TRIM</v>
      </c>
      <c r="BM1212" s="67">
        <f>BI759</f>
        <v>0</v>
      </c>
      <c r="BN1212" s="67">
        <f>BK759</f>
        <v>0</v>
      </c>
    </row>
    <row r="1213" spans="1:66">
      <c r="A1213" s="8"/>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V1213" s="11"/>
      <c r="AW1213" s="324"/>
      <c r="AX1213" s="11"/>
      <c r="AY1213" s="11"/>
      <c r="AZ1213" s="11"/>
      <c r="BA1213" s="10"/>
      <c r="BB1213" s="10"/>
      <c r="BC1213" s="10"/>
      <c r="BD1213" s="10"/>
      <c r="BE1213" s="10"/>
      <c r="BF1213" s="21"/>
      <c r="BG1213" s="21"/>
      <c r="BH1213" s="21"/>
      <c r="BI1213" s="25" t="str">
        <f t="shared" si="822"/>
        <v>CARPET &amp; RESILIENT BUDGET</v>
      </c>
      <c r="BJ1213" s="21"/>
      <c r="BK1213" s="54"/>
      <c r="BL1213" s="67" t="str">
        <f t="shared" si="823"/>
        <v>CARPET &amp; RESILIENT</v>
      </c>
      <c r="BM1213" s="67">
        <f>BI804</f>
        <v>0</v>
      </c>
      <c r="BN1213" s="67">
        <f>BK804</f>
        <v>0</v>
      </c>
    </row>
    <row r="1214" spans="1:66">
      <c r="A1214" s="8"/>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V1214" s="11"/>
      <c r="AW1214" s="324"/>
      <c r="AX1214" s="11"/>
      <c r="AY1214" s="11"/>
      <c r="AZ1214" s="11"/>
      <c r="BA1214" s="10"/>
      <c r="BB1214" s="10"/>
      <c r="BC1214" s="10"/>
      <c r="BD1214" s="10"/>
      <c r="BE1214" s="10"/>
      <c r="BF1214" s="21"/>
      <c r="BG1214" s="21"/>
      <c r="BH1214" s="21"/>
      <c r="BI1214" s="25" t="str">
        <f t="shared" ref="BI1214:BI1221" si="824">CONCATENATE(AJ75," ","BUDGET")</f>
        <v>HARDWOOD FLOORING BUDGET</v>
      </c>
      <c r="BJ1214" s="21"/>
      <c r="BK1214" s="54"/>
      <c r="BL1214" s="67" t="str">
        <f>AJ75</f>
        <v>HARDWOOD FLOORING</v>
      </c>
      <c r="BM1214" s="67">
        <f>BI849</f>
        <v>0</v>
      </c>
      <c r="BN1214" s="67">
        <f>BK849</f>
        <v>0</v>
      </c>
    </row>
    <row r="1215" spans="1:66">
      <c r="A1215" s="8"/>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V1215" s="11"/>
      <c r="AW1215" s="324"/>
      <c r="AX1215" s="11"/>
      <c r="AY1215" s="11"/>
      <c r="AZ1215" s="11"/>
      <c r="BA1215" s="10"/>
      <c r="BB1215" s="10"/>
      <c r="BC1215" s="10"/>
      <c r="BD1215" s="10"/>
      <c r="BE1215" s="10"/>
      <c r="BF1215" s="21"/>
      <c r="BG1215" s="21"/>
      <c r="BH1215" s="21"/>
      <c r="BI1215" s="25" t="str">
        <f t="shared" si="824"/>
        <v>TILING BUDGET</v>
      </c>
      <c r="BJ1215" s="21"/>
      <c r="BK1215" s="54"/>
      <c r="BL1215" s="67" t="str">
        <f t="shared" ref="BL1215:BL1221" si="825">AJ76</f>
        <v>TILING</v>
      </c>
      <c r="BM1215" s="67">
        <f>BI894</f>
        <v>0</v>
      </c>
      <c r="BN1215" s="67">
        <f>BK894</f>
        <v>0</v>
      </c>
    </row>
    <row r="1216" spans="1:66">
      <c r="A1216" s="8"/>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V1216" s="11"/>
      <c r="AW1216" s="324"/>
      <c r="AX1216" s="11"/>
      <c r="AY1216" s="11"/>
      <c r="AZ1216" s="11"/>
      <c r="BA1216" s="10"/>
      <c r="BB1216" s="10"/>
      <c r="BC1216" s="10"/>
      <c r="BD1216" s="10"/>
      <c r="BE1216" s="10"/>
      <c r="BF1216" s="21"/>
      <c r="BG1216" s="21"/>
      <c r="BH1216" s="21"/>
      <c r="BI1216" s="25" t="str">
        <f t="shared" si="824"/>
        <v>PAINTING BUDGET</v>
      </c>
      <c r="BJ1216" s="21"/>
      <c r="BK1216" s="54"/>
      <c r="BL1216" s="67" t="str">
        <f t="shared" si="825"/>
        <v>PAINTING</v>
      </c>
      <c r="BM1216" s="67">
        <f>BI939</f>
        <v>0</v>
      </c>
      <c r="BN1216" s="67">
        <f>BK939</f>
        <v>0</v>
      </c>
    </row>
    <row r="1217" spans="1:66">
      <c r="A1217" s="8"/>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V1217" s="11"/>
      <c r="AW1217" s="324"/>
      <c r="AX1217" s="11"/>
      <c r="AY1217" s="11"/>
      <c r="AZ1217" s="11"/>
      <c r="BA1217" s="10"/>
      <c r="BB1217" s="10"/>
      <c r="BC1217" s="10"/>
      <c r="BD1217" s="10"/>
      <c r="BE1217" s="10"/>
      <c r="BF1217" s="21"/>
      <c r="BG1217" s="21"/>
      <c r="BH1217" s="21"/>
      <c r="BI1217" s="25" t="str">
        <f t="shared" si="824"/>
        <v>APPLIANCES BUDGET</v>
      </c>
      <c r="BJ1217" s="21"/>
      <c r="BK1217" s="54"/>
      <c r="BL1217" s="67" t="str">
        <f t="shared" si="825"/>
        <v>APPLIANCES</v>
      </c>
      <c r="BM1217" s="67">
        <f>BI984</f>
        <v>0</v>
      </c>
      <c r="BN1217" s="67">
        <f>BK984</f>
        <v>0</v>
      </c>
    </row>
    <row r="1218" spans="1:66">
      <c r="A1218" s="8"/>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V1218" s="11"/>
      <c r="AW1218" s="324"/>
      <c r="AX1218" s="11"/>
      <c r="AY1218" s="11"/>
      <c r="AZ1218" s="11"/>
      <c r="BA1218" s="10"/>
      <c r="BB1218" s="10"/>
      <c r="BC1218" s="10"/>
      <c r="BD1218" s="10"/>
      <c r="BE1218" s="10"/>
      <c r="BF1218" s="21"/>
      <c r="BG1218" s="21"/>
      <c r="BH1218" s="21"/>
      <c r="BI1218" s="25" t="str">
        <f t="shared" si="824"/>
        <v>PLUMBING BUDGET</v>
      </c>
      <c r="BJ1218" s="21"/>
      <c r="BK1218" s="54"/>
      <c r="BL1218" s="67" t="str">
        <f t="shared" si="825"/>
        <v>PLUMBING</v>
      </c>
      <c r="BM1218" s="67">
        <f>BI1029</f>
        <v>0</v>
      </c>
      <c r="BN1218" s="67">
        <f>BK1029</f>
        <v>0</v>
      </c>
    </row>
    <row r="1219" spans="1:66">
      <c r="A1219" s="8"/>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V1219" s="11"/>
      <c r="AW1219" s="324"/>
      <c r="AX1219" s="11"/>
      <c r="AY1219" s="11"/>
      <c r="AZ1219" s="11"/>
      <c r="BA1219" s="10"/>
      <c r="BB1219" s="10"/>
      <c r="BC1219" s="10"/>
      <c r="BD1219" s="10"/>
      <c r="BE1219" s="10"/>
      <c r="BF1219" s="21"/>
      <c r="BG1219" s="21"/>
      <c r="BH1219" s="21"/>
      <c r="BI1219" s="25" t="str">
        <f t="shared" si="824"/>
        <v>HVAC BUDGET</v>
      </c>
      <c r="BJ1219" s="21"/>
      <c r="BK1219" s="54"/>
      <c r="BL1219" s="67" t="str">
        <f t="shared" si="825"/>
        <v>HVAC</v>
      </c>
      <c r="BM1219" s="67">
        <f>BI1074</f>
        <v>0</v>
      </c>
      <c r="BN1219" s="67">
        <f>BK1074</f>
        <v>0</v>
      </c>
    </row>
    <row r="1220" spans="1:66">
      <c r="A1220" s="8"/>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V1220" s="11"/>
      <c r="AW1220" s="324"/>
      <c r="AX1220" s="11"/>
      <c r="AY1220" s="11"/>
      <c r="AZ1220" s="11"/>
      <c r="BA1220" s="10"/>
      <c r="BB1220" s="10"/>
      <c r="BC1220" s="10"/>
      <c r="BD1220" s="10"/>
      <c r="BE1220" s="10"/>
      <c r="BF1220" s="21"/>
      <c r="BG1220" s="21"/>
      <c r="BH1220" s="21"/>
      <c r="BI1220" s="25" t="str">
        <f t="shared" si="824"/>
        <v>ELECTRICAL BUDGET</v>
      </c>
      <c r="BJ1220" s="21"/>
      <c r="BK1220" s="54"/>
      <c r="BL1220" s="67" t="str">
        <f t="shared" si="825"/>
        <v>ELECTRICAL</v>
      </c>
      <c r="BM1220" s="67">
        <f>BI1119</f>
        <v>0</v>
      </c>
      <c r="BN1220" s="67">
        <f>BK1119</f>
        <v>0</v>
      </c>
    </row>
    <row r="1221" spans="1:66">
      <c r="A1221" s="8"/>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V1221" s="11"/>
      <c r="AW1221" s="324"/>
      <c r="AX1221" s="11"/>
      <c r="AY1221" s="11"/>
      <c r="AZ1221" s="11"/>
      <c r="BA1221" s="10"/>
      <c r="BB1221" s="10"/>
      <c r="BC1221" s="10"/>
      <c r="BD1221" s="10"/>
      <c r="BE1221" s="10"/>
      <c r="BF1221" s="21"/>
      <c r="BG1221" s="21"/>
      <c r="BH1221" s="21"/>
      <c r="BI1221" s="25" t="str">
        <f t="shared" si="824"/>
        <v>MISCELLANEOUS BUDGET</v>
      </c>
      <c r="BJ1221" s="21"/>
      <c r="BK1221" s="54"/>
      <c r="BL1221" s="67" t="str">
        <f t="shared" si="825"/>
        <v>MISCELLANEOUS</v>
      </c>
      <c r="BM1221" s="67">
        <f>BI1164</f>
        <v>0</v>
      </c>
      <c r="BN1221" s="67">
        <f>BK1164</f>
        <v>0</v>
      </c>
    </row>
    <row r="1222" spans="1:66">
      <c r="A1222" s="8"/>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V1222" s="11"/>
      <c r="AW1222" s="324"/>
      <c r="AX1222" s="11"/>
      <c r="AY1222" s="11"/>
      <c r="AZ1222" s="11"/>
      <c r="BA1222" s="10"/>
      <c r="BB1222" s="10"/>
      <c r="BC1222" s="10"/>
      <c r="BD1222" s="10"/>
      <c r="BE1222" s="10"/>
      <c r="BF1222" s="21"/>
      <c r="BG1222" s="21"/>
      <c r="BH1222" s="21"/>
      <c r="BI1222" s="21"/>
      <c r="BJ1222" s="21"/>
      <c r="BK1222" s="54"/>
      <c r="BL1222" s="67"/>
      <c r="BM1222" s="67">
        <f>SUM(BM1198:BM1221)</f>
        <v>0</v>
      </c>
      <c r="BN1222" s="67">
        <f>SUM(BN1198:BN1221)</f>
        <v>0</v>
      </c>
    </row>
    <row r="1223" spans="1:66">
      <c r="A1223" s="8"/>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V1223" s="11"/>
      <c r="AW1223" s="324"/>
      <c r="AX1223" s="11"/>
      <c r="AY1223" s="11"/>
      <c r="AZ1223" s="11"/>
      <c r="BA1223" s="10"/>
      <c r="BB1223" s="10"/>
      <c r="BC1223" s="10"/>
      <c r="BD1223" s="10"/>
      <c r="BE1223" s="10"/>
      <c r="BF1223" s="21"/>
      <c r="BG1223" s="21"/>
      <c r="BH1223" s="21"/>
      <c r="BI1223" s="21"/>
      <c r="BJ1223" s="21"/>
      <c r="BK1223" s="54"/>
    </row>
    <row r="1224" spans="1:66">
      <c r="A1224" s="8"/>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V1224" s="11"/>
      <c r="AW1224" s="324"/>
      <c r="AX1224" s="11"/>
      <c r="AY1224" s="11"/>
      <c r="AZ1224" s="11"/>
      <c r="BA1224" s="10"/>
      <c r="BB1224" s="10"/>
      <c r="BC1224" s="10"/>
      <c r="BD1224" s="10"/>
      <c r="BE1224" s="10"/>
      <c r="BF1224" s="21"/>
      <c r="BG1224" s="21"/>
      <c r="BH1224" s="21"/>
      <c r="BI1224" s="21"/>
      <c r="BJ1224" s="21"/>
      <c r="BK1224" s="54"/>
    </row>
    <row r="1225" spans="1:66" ht="18" customHeight="1">
      <c r="B1225" s="63"/>
      <c r="AU1225" s="63"/>
      <c r="AV1225" s="63"/>
      <c r="AW1225" s="314"/>
      <c r="AX1225" s="63"/>
      <c r="AY1225" s="63"/>
      <c r="AZ1225" s="63"/>
      <c r="BA1225" s="63"/>
      <c r="BB1225" s="63"/>
      <c r="BC1225" s="63"/>
      <c r="BD1225" s="63"/>
    </row>
    <row r="1226" spans="1:66" ht="22.6" customHeight="1">
      <c r="B1226" s="63"/>
      <c r="AU1226" s="63"/>
      <c r="AV1226" s="63"/>
      <c r="AW1226" s="314"/>
      <c r="AX1226" s="63"/>
      <c r="AY1226" s="63"/>
      <c r="AZ1226" s="63"/>
      <c r="BA1226" s="63"/>
      <c r="BB1226" s="63"/>
      <c r="BC1226" s="63"/>
      <c r="BD1226" s="63"/>
    </row>
    <row r="1227" spans="1:66" ht="22.6" customHeight="1">
      <c r="B1227" s="63"/>
      <c r="AU1227" s="63"/>
      <c r="AV1227" s="63"/>
      <c r="AW1227" s="314"/>
      <c r="AX1227" s="63"/>
      <c r="AY1227" s="63"/>
      <c r="AZ1227" s="63"/>
      <c r="BA1227" s="63"/>
      <c r="BB1227" s="63"/>
      <c r="BC1227" s="63"/>
      <c r="BD1227" s="63"/>
    </row>
    <row r="1228" spans="1:66" ht="22.6" customHeight="1">
      <c r="B1228" s="63"/>
      <c r="AU1228" s="63"/>
      <c r="AV1228" s="63"/>
      <c r="AW1228" s="314"/>
      <c r="AX1228" s="63"/>
      <c r="AY1228" s="63"/>
      <c r="AZ1228" s="63"/>
      <c r="BA1228" s="63"/>
      <c r="BB1228" s="63"/>
      <c r="BC1228" s="63"/>
      <c r="BD1228" s="63"/>
    </row>
    <row r="1229" spans="1:66" ht="22.6" customHeight="1">
      <c r="B1229" s="63"/>
      <c r="AU1229" s="63"/>
      <c r="AV1229" s="63"/>
      <c r="AW1229" s="314"/>
      <c r="AX1229" s="63"/>
      <c r="AY1229" s="63"/>
      <c r="AZ1229" s="63"/>
      <c r="BA1229" s="63"/>
      <c r="BB1229" s="63"/>
      <c r="BC1229" s="63"/>
      <c r="BD1229" s="63"/>
    </row>
    <row r="1230" spans="1:66" ht="22.6" customHeight="1">
      <c r="B1230" s="63"/>
      <c r="AU1230" s="63"/>
      <c r="AV1230" s="63"/>
      <c r="AW1230" s="314"/>
      <c r="AX1230" s="63"/>
      <c r="AY1230" s="63"/>
      <c r="AZ1230" s="63"/>
      <c r="BA1230" s="63"/>
      <c r="BB1230" s="63"/>
      <c r="BC1230" s="63"/>
      <c r="BD1230" s="63"/>
    </row>
    <row r="1231" spans="1:66" ht="22.6" customHeight="1">
      <c r="B1231" s="63"/>
      <c r="AU1231" s="63"/>
      <c r="AV1231" s="63"/>
      <c r="AW1231" s="314"/>
      <c r="AX1231" s="63"/>
      <c r="AY1231" s="63"/>
      <c r="AZ1231" s="63"/>
      <c r="BA1231" s="63"/>
      <c r="BB1231" s="63"/>
      <c r="BC1231" s="63"/>
      <c r="BD1231" s="63"/>
    </row>
    <row r="1232" spans="1:66">
      <c r="A1232" s="8"/>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BA1232" s="29"/>
      <c r="BB1232" s="29"/>
      <c r="BD1232" s="22"/>
      <c r="BE1232" s="21"/>
      <c r="BF1232" s="21"/>
      <c r="BG1232" s="21"/>
      <c r="BH1232" s="21"/>
      <c r="BI1232" s="21"/>
      <c r="BJ1232" s="21"/>
      <c r="BK1232" s="54"/>
    </row>
    <row r="1233" spans="1:63">
      <c r="A1233" s="8"/>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BA1233" s="29"/>
      <c r="BB1233" s="29"/>
      <c r="BD1233" s="22"/>
      <c r="BE1233" s="21"/>
      <c r="BF1233" s="21"/>
      <c r="BG1233" s="21"/>
      <c r="BH1233" s="21"/>
      <c r="BI1233" s="21"/>
      <c r="BJ1233" s="21"/>
      <c r="BK1233" s="54"/>
    </row>
    <row r="1234" spans="1:63">
      <c r="A1234" s="8"/>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BA1234" s="29"/>
      <c r="BB1234" s="29"/>
      <c r="BD1234" s="22"/>
      <c r="BE1234" s="21"/>
      <c r="BF1234" s="21"/>
      <c r="BG1234" s="21"/>
      <c r="BH1234" s="21"/>
      <c r="BI1234" s="21"/>
      <c r="BJ1234" s="21"/>
      <c r="BK1234" s="54"/>
    </row>
    <row r="1235" spans="1:63">
      <c r="A1235" s="8"/>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BA1235" s="29"/>
      <c r="BB1235" s="29"/>
      <c r="BC1235" s="29"/>
      <c r="BD1235" s="22"/>
      <c r="BE1235" s="21"/>
      <c r="BF1235" s="21"/>
      <c r="BG1235" s="21"/>
      <c r="BH1235" s="21"/>
      <c r="BI1235" s="21"/>
      <c r="BJ1235" s="21"/>
      <c r="BK1235" s="54"/>
    </row>
    <row r="1236" spans="1:63">
      <c r="A1236" s="8"/>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BA1236" s="29"/>
      <c r="BB1236" s="29"/>
      <c r="BC1236" s="29"/>
      <c r="BD1236" s="22"/>
      <c r="BE1236" s="21"/>
      <c r="BF1236" s="21"/>
      <c r="BG1236" s="21"/>
      <c r="BH1236" s="21"/>
      <c r="BI1236" s="21"/>
      <c r="BJ1236" s="21"/>
      <c r="BK1236" s="54"/>
    </row>
    <row r="1237" spans="1:63">
      <c r="A1237" s="8"/>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BA1237" s="29"/>
      <c r="BB1237" s="29"/>
      <c r="BC1237" s="29"/>
      <c r="BD1237" s="22"/>
      <c r="BE1237" s="21"/>
      <c r="BF1237" s="21"/>
      <c r="BG1237" s="21"/>
      <c r="BH1237" s="21"/>
      <c r="BI1237" s="21"/>
      <c r="BJ1237" s="21"/>
      <c r="BK1237" s="54"/>
    </row>
    <row r="1238" spans="1:63">
      <c r="A1238" s="8"/>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BA1238" s="29"/>
      <c r="BB1238" s="29"/>
      <c r="BC1238" s="29"/>
      <c r="BD1238" s="22"/>
      <c r="BE1238" s="21"/>
      <c r="BF1238" s="21"/>
      <c r="BG1238" s="21"/>
      <c r="BH1238" s="21"/>
      <c r="BI1238" s="21"/>
      <c r="BJ1238" s="21"/>
      <c r="BK1238" s="54"/>
    </row>
    <row r="1239" spans="1:63">
      <c r="A1239" s="8"/>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BA1239" s="29"/>
      <c r="BB1239" s="29"/>
      <c r="BC1239" s="29"/>
      <c r="BD1239" s="22"/>
      <c r="BE1239" s="21"/>
      <c r="BF1239" s="21"/>
      <c r="BG1239" s="21"/>
      <c r="BH1239" s="21"/>
      <c r="BI1239" s="21"/>
      <c r="BJ1239" s="21"/>
      <c r="BK1239" s="54"/>
    </row>
    <row r="1240" spans="1:63">
      <c r="A1240" s="8"/>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BA1240" s="29"/>
      <c r="BB1240" s="29"/>
      <c r="BC1240" s="29"/>
      <c r="BD1240" s="22"/>
      <c r="BE1240" s="21"/>
      <c r="BF1240" s="21"/>
      <c r="BG1240" s="21"/>
      <c r="BH1240" s="21"/>
      <c r="BI1240" s="21"/>
      <c r="BJ1240" s="21"/>
      <c r="BK1240" s="54"/>
    </row>
    <row r="1241" spans="1:63">
      <c r="A1241" s="8"/>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BA1241" s="29"/>
      <c r="BB1241" s="29"/>
      <c r="BC1241" s="29"/>
      <c r="BD1241" s="22"/>
      <c r="BE1241" s="21"/>
      <c r="BF1241" s="21"/>
      <c r="BG1241" s="21"/>
      <c r="BH1241" s="21"/>
      <c r="BI1241" s="21"/>
      <c r="BJ1241" s="21"/>
      <c r="BK1241" s="54"/>
    </row>
    <row r="1242" spans="1:63">
      <c r="A1242" s="8"/>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BA1242" s="29"/>
      <c r="BB1242" s="29"/>
      <c r="BC1242" s="29"/>
      <c r="BD1242" s="22"/>
      <c r="BE1242" s="21"/>
      <c r="BF1242" s="21"/>
      <c r="BG1242" s="21"/>
      <c r="BH1242" s="21"/>
      <c r="BI1242" s="21"/>
      <c r="BJ1242" s="21"/>
      <c r="BK1242" s="54"/>
    </row>
    <row r="1243" spans="1:63">
      <c r="A1243" s="8"/>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BA1243" s="29"/>
      <c r="BB1243" s="29"/>
      <c r="BC1243" s="29"/>
      <c r="BD1243" s="22"/>
      <c r="BE1243" s="21"/>
      <c r="BF1243" s="21"/>
      <c r="BG1243" s="21"/>
      <c r="BH1243" s="21"/>
      <c r="BI1243" s="21"/>
      <c r="BJ1243" s="21"/>
      <c r="BK1243" s="54"/>
    </row>
    <row r="1244" spans="1:63">
      <c r="A1244" s="8"/>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BA1244" s="29"/>
      <c r="BB1244" s="29"/>
      <c r="BC1244" s="29"/>
      <c r="BD1244" s="22"/>
      <c r="BE1244" s="21"/>
      <c r="BF1244" s="21"/>
      <c r="BG1244" s="21"/>
      <c r="BH1244" s="21"/>
      <c r="BI1244" s="21"/>
      <c r="BJ1244" s="21"/>
      <c r="BK1244" s="54"/>
    </row>
    <row r="1245" spans="1:63">
      <c r="A1245" s="8"/>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BA1245" s="29"/>
      <c r="BB1245" s="29"/>
      <c r="BC1245" s="29"/>
      <c r="BD1245" s="22"/>
      <c r="BE1245" s="21"/>
      <c r="BF1245" s="21"/>
      <c r="BG1245" s="21"/>
      <c r="BH1245" s="21"/>
      <c r="BI1245" s="21"/>
      <c r="BJ1245" s="21"/>
      <c r="BK1245" s="54"/>
    </row>
    <row r="1246" spans="1:63">
      <c r="A1246" s="8"/>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BA1246" s="29"/>
      <c r="BB1246" s="29"/>
      <c r="BC1246" s="29"/>
      <c r="BD1246" s="22"/>
      <c r="BE1246" s="21"/>
      <c r="BF1246" s="21"/>
      <c r="BG1246" s="21"/>
      <c r="BH1246" s="21"/>
      <c r="BI1246" s="21"/>
      <c r="BJ1246" s="21"/>
      <c r="BK1246" s="54"/>
    </row>
    <row r="1247" spans="1:63">
      <c r="A1247" s="8"/>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BA1247" s="29"/>
      <c r="BB1247" s="29"/>
      <c r="BC1247" s="29"/>
      <c r="BD1247" s="22"/>
      <c r="BE1247" s="21"/>
      <c r="BF1247" s="21"/>
      <c r="BG1247" s="21"/>
      <c r="BH1247" s="21"/>
      <c r="BI1247" s="21"/>
      <c r="BJ1247" s="21"/>
      <c r="BK1247" s="54"/>
    </row>
    <row r="1248" spans="1:63">
      <c r="A1248" s="8"/>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BA1248" s="29"/>
      <c r="BB1248" s="29"/>
      <c r="BC1248" s="29"/>
      <c r="BD1248" s="22"/>
      <c r="BE1248" s="21"/>
      <c r="BF1248" s="21"/>
      <c r="BG1248" s="21"/>
      <c r="BH1248" s="21"/>
      <c r="BI1248" s="21"/>
      <c r="BJ1248" s="21"/>
      <c r="BK1248" s="54"/>
    </row>
    <row r="1249" spans="1:63">
      <c r="A1249" s="8"/>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BA1249" s="29"/>
      <c r="BB1249" s="29"/>
      <c r="BC1249" s="29"/>
      <c r="BD1249" s="22"/>
      <c r="BE1249" s="21"/>
      <c r="BF1249" s="21"/>
      <c r="BG1249" s="21"/>
      <c r="BH1249" s="21"/>
      <c r="BI1249" s="21"/>
      <c r="BJ1249" s="21"/>
      <c r="BK1249" s="54"/>
    </row>
    <row r="1250" spans="1:63">
      <c r="A1250" s="8"/>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BA1250" s="29"/>
      <c r="BB1250" s="29"/>
      <c r="BC1250" s="29"/>
      <c r="BD1250" s="22"/>
      <c r="BE1250" s="21"/>
      <c r="BF1250" s="21"/>
      <c r="BG1250" s="21"/>
      <c r="BH1250" s="21"/>
      <c r="BI1250" s="21"/>
      <c r="BJ1250" s="21"/>
      <c r="BK1250" s="54"/>
    </row>
    <row r="1251" spans="1:63">
      <c r="A1251" s="8"/>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BA1251" s="29"/>
      <c r="BB1251" s="29"/>
      <c r="BC1251" s="29"/>
      <c r="BD1251" s="22"/>
      <c r="BE1251" s="21"/>
      <c r="BF1251" s="21"/>
      <c r="BG1251" s="21"/>
      <c r="BH1251" s="21"/>
      <c r="BI1251" s="21"/>
      <c r="BJ1251" s="21"/>
      <c r="BK1251" s="54"/>
    </row>
    <row r="1252" spans="1:63">
      <c r="A1252" s="8"/>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BA1252" s="29"/>
      <c r="BB1252" s="29"/>
      <c r="BC1252" s="29"/>
      <c r="BD1252" s="22"/>
      <c r="BE1252" s="21"/>
      <c r="BF1252" s="21"/>
      <c r="BG1252" s="21"/>
      <c r="BH1252" s="21"/>
      <c r="BI1252" s="21"/>
      <c r="BJ1252" s="21"/>
      <c r="BK1252" s="54"/>
    </row>
    <row r="1253" spans="1:63">
      <c r="A1253" s="8"/>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BA1253" s="29"/>
      <c r="BB1253" s="29"/>
      <c r="BC1253" s="29"/>
      <c r="BD1253" s="22"/>
      <c r="BE1253" s="21"/>
      <c r="BF1253" s="21"/>
      <c r="BG1253" s="21"/>
      <c r="BH1253" s="21"/>
      <c r="BI1253" s="21"/>
      <c r="BJ1253" s="21"/>
      <c r="BK1253" s="54"/>
    </row>
    <row r="1254" spans="1:63">
      <c r="A1254" s="8"/>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BA1254" s="29"/>
      <c r="BB1254" s="29"/>
      <c r="BC1254" s="29"/>
      <c r="BD1254" s="22"/>
      <c r="BE1254" s="21"/>
      <c r="BF1254" s="21"/>
      <c r="BG1254" s="21"/>
      <c r="BH1254" s="21"/>
      <c r="BI1254" s="21"/>
      <c r="BJ1254" s="21"/>
      <c r="BK1254" s="54"/>
    </row>
    <row r="1255" spans="1:63">
      <c r="A1255" s="8"/>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BA1255" s="29"/>
      <c r="BB1255" s="29"/>
      <c r="BC1255" s="29"/>
      <c r="BD1255" s="22"/>
      <c r="BE1255" s="21"/>
      <c r="BF1255" s="21"/>
      <c r="BG1255" s="21"/>
      <c r="BH1255" s="21"/>
      <c r="BI1255" s="21"/>
      <c r="BJ1255" s="21"/>
      <c r="BK1255" s="54"/>
    </row>
    <row r="1256" spans="1:63">
      <c r="A1256" s="8"/>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BA1256" s="29"/>
      <c r="BB1256" s="29"/>
      <c r="BC1256" s="29"/>
      <c r="BD1256" s="22"/>
      <c r="BE1256" s="21"/>
      <c r="BF1256" s="21"/>
      <c r="BG1256" s="21"/>
      <c r="BH1256" s="21"/>
      <c r="BI1256" s="21"/>
      <c r="BJ1256" s="21"/>
      <c r="BK1256" s="54"/>
    </row>
    <row r="1257" spans="1:63">
      <c r="A1257" s="8"/>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BA1257" s="29"/>
      <c r="BB1257" s="29"/>
      <c r="BC1257" s="29"/>
      <c r="BD1257" s="22"/>
      <c r="BE1257" s="21"/>
      <c r="BF1257" s="21"/>
      <c r="BG1257" s="21"/>
      <c r="BH1257" s="21"/>
      <c r="BI1257" s="21"/>
      <c r="BJ1257" s="21"/>
      <c r="BK1257" s="54"/>
    </row>
    <row r="1258" spans="1:63">
      <c r="A1258" s="8"/>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BA1258" s="29"/>
      <c r="BB1258" s="29"/>
      <c r="BC1258" s="29"/>
      <c r="BD1258" s="22"/>
      <c r="BE1258" s="21"/>
      <c r="BF1258" s="21"/>
      <c r="BG1258" s="21"/>
      <c r="BH1258" s="21"/>
      <c r="BI1258" s="21"/>
      <c r="BJ1258" s="21"/>
      <c r="BK1258" s="54"/>
    </row>
    <row r="1259" spans="1:63">
      <c r="A1259" s="8"/>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BA1259" s="29"/>
      <c r="BB1259" s="29"/>
      <c r="BC1259" s="29"/>
      <c r="BD1259" s="22"/>
      <c r="BE1259" s="21"/>
      <c r="BF1259" s="21"/>
      <c r="BG1259" s="21"/>
      <c r="BH1259" s="21"/>
      <c r="BI1259" s="21"/>
      <c r="BJ1259" s="21"/>
      <c r="BK1259" s="54"/>
    </row>
    <row r="1260" spans="1:63">
      <c r="A1260" s="8"/>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BA1260" s="29"/>
      <c r="BB1260" s="29"/>
      <c r="BC1260" s="29"/>
      <c r="BD1260" s="22"/>
      <c r="BE1260" s="21"/>
      <c r="BF1260" s="21"/>
      <c r="BG1260" s="21"/>
      <c r="BH1260" s="21"/>
      <c r="BI1260" s="21"/>
      <c r="BJ1260" s="21"/>
      <c r="BK1260" s="54"/>
    </row>
    <row r="1261" spans="1:63">
      <c r="A1261" s="8"/>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BA1261" s="29"/>
      <c r="BB1261" s="29"/>
      <c r="BC1261" s="29"/>
      <c r="BD1261" s="22"/>
      <c r="BE1261" s="21"/>
      <c r="BF1261" s="21"/>
      <c r="BG1261" s="21"/>
      <c r="BH1261" s="21"/>
      <c r="BI1261" s="21"/>
      <c r="BJ1261" s="21"/>
      <c r="BK1261" s="54"/>
    </row>
    <row r="1262" spans="1:63">
      <c r="A1262" s="8"/>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BA1262" s="29"/>
      <c r="BB1262" s="29"/>
      <c r="BC1262" s="29"/>
      <c r="BD1262" s="22"/>
      <c r="BE1262" s="21"/>
      <c r="BF1262" s="21"/>
      <c r="BG1262" s="21"/>
      <c r="BH1262" s="21"/>
      <c r="BI1262" s="21"/>
      <c r="BJ1262" s="21"/>
      <c r="BK1262" s="54"/>
    </row>
  </sheetData>
  <sheetProtection algorithmName="SHA-512" hashValue="sydSgl6Gl0yKZGZdIs5FUPNZx6wQ43BJPXS1oaljewYsWjxZM+0NxrxJQfjmkqpjPV0wO/QBSomE5aB+r14Ccw==" saltValue="Bxh5dnmeELwPGp4XB0w3Pw==" spinCount="100000" sheet="1" objects="1" formatCells="0" formatColumns="0" formatRows="0" insertHyperlinks="0" selectLockedCells="1" sort="0" autoFilter="0"/>
  <autoFilter ref="B86:BG1166" xr:uid="{00000000-0009-0000-0000-00000A000000}">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4" showButton="0"/>
    <filterColumn colId="15" showButton="0"/>
    <filterColumn colId="17" showButton="0"/>
    <filterColumn colId="19" showButton="0"/>
    <filterColumn colId="20" showButton="0"/>
    <filterColumn colId="22" showButton="0"/>
    <filterColumn colId="23" showButton="0"/>
    <filterColumn colId="25" showButton="0"/>
    <filterColumn colId="26" showButton="0"/>
    <filterColumn colId="28" showButton="0"/>
    <filterColumn colId="29" showButton="0"/>
    <filterColumn colId="31" showButton="0"/>
    <filterColumn colId="32" showButton="0"/>
    <filterColumn colId="34" showButton="0"/>
    <filterColumn colId="35" showButton="0"/>
    <filterColumn colId="37" showButton="0"/>
    <filterColumn colId="38" showButton="0"/>
    <filterColumn colId="39" showButton="0"/>
    <filterColumn colId="41" showButton="0"/>
    <filterColumn colId="42" showButton="0"/>
    <filterColumn colId="43" showButton="0"/>
  </autoFilter>
  <dataConsolidate/>
  <customSheetViews>
    <customSheetView guid="{CCC3C480-7EFF-4539-BA29-9C13086C00B7}" scale="70" showGridLines="0" zeroValues="0" fitToPage="1" hiddenRows="1" topLeftCell="A2">
      <selection activeCell="H9" sqref="H9:I9"/>
      <pageMargins left="0.7" right="0.7" top="0.75" bottom="0.75" header="0.3" footer="0.3"/>
      <pageSetup scale="57" fitToHeight="6" orientation="portrait"/>
      <headerFooter alignWithMargins="0">
        <oddFooter>&amp;LCommon Remodel Unit Prices/Cost Estimate Example&amp;CPage &amp;P of &amp;N&amp;Rwww.socialremodel.com, all rights reserved</oddFooter>
      </headerFooter>
    </customSheetView>
  </customSheetViews>
  <mergeCells count="12218">
    <mergeCell ref="B3:I3"/>
    <mergeCell ref="O3:P4"/>
    <mergeCell ref="H81:M82"/>
    <mergeCell ref="B81:G82"/>
    <mergeCell ref="E1185:AQ1186"/>
    <mergeCell ref="B76:G76"/>
    <mergeCell ref="H76:I76"/>
    <mergeCell ref="J76:M76"/>
    <mergeCell ref="E1181:AQ1181"/>
    <mergeCell ref="B84:C85"/>
    <mergeCell ref="AG14:AQ15"/>
    <mergeCell ref="D34:AD34"/>
    <mergeCell ref="D35:AR35"/>
    <mergeCell ref="D36:AR38"/>
    <mergeCell ref="R33:W33"/>
    <mergeCell ref="AZ84:AZ85"/>
    <mergeCell ref="D12:AD12"/>
    <mergeCell ref="D14:AD14"/>
    <mergeCell ref="AF24:AK24"/>
    <mergeCell ref="AF25:AK32"/>
    <mergeCell ref="AM24:AR24"/>
    <mergeCell ref="AM25:AR25"/>
    <mergeCell ref="AM26:AR26"/>
    <mergeCell ref="AM27:AR27"/>
    <mergeCell ref="AM28:AR28"/>
    <mergeCell ref="AM29:AR29"/>
    <mergeCell ref="AM30:AR30"/>
    <mergeCell ref="AM31:AR31"/>
    <mergeCell ref="AM32:AR32"/>
    <mergeCell ref="D23:AR23"/>
    <mergeCell ref="D15:AD15"/>
    <mergeCell ref="D17:AD17"/>
    <mergeCell ref="D18:AD18"/>
    <mergeCell ref="D20:AD20"/>
    <mergeCell ref="D21:AD21"/>
    <mergeCell ref="C48:AC48"/>
    <mergeCell ref="E1171:AQ1171"/>
    <mergeCell ref="E1173:AQ1173"/>
    <mergeCell ref="E1175:AQ1175"/>
    <mergeCell ref="E1177:AQ1177"/>
    <mergeCell ref="C1169:AS1169"/>
    <mergeCell ref="AM1126:AP1126"/>
    <mergeCell ref="P1096:R1096"/>
    <mergeCell ref="S1096:T1096"/>
    <mergeCell ref="U1096:W1096"/>
    <mergeCell ref="X1096:Z1096"/>
    <mergeCell ref="AA1096:AC1096"/>
    <mergeCell ref="AD1096:AF1096"/>
    <mergeCell ref="AG1096:AI1096"/>
    <mergeCell ref="AJ1096:AL1096"/>
    <mergeCell ref="AM1096:AP1096"/>
    <mergeCell ref="B1095:C1095"/>
    <mergeCell ref="P1095:R1095"/>
    <mergeCell ref="S1095:T1095"/>
    <mergeCell ref="U1095:W1095"/>
    <mergeCell ref="X1095:Z1095"/>
    <mergeCell ref="AA1095:AC1095"/>
    <mergeCell ref="AD1095:AF1095"/>
    <mergeCell ref="C6:AS6"/>
    <mergeCell ref="D7:AD7"/>
    <mergeCell ref="AV80:AV82"/>
    <mergeCell ref="AJ1129:AL1129"/>
    <mergeCell ref="AM1129:AP1129"/>
    <mergeCell ref="B1129:C1129"/>
    <mergeCell ref="P1129:R1129"/>
    <mergeCell ref="S1129:T1129"/>
    <mergeCell ref="U1129:W1129"/>
    <mergeCell ref="X1129:Z1129"/>
    <mergeCell ref="AA1129:AC1129"/>
    <mergeCell ref="AD1129:AF1129"/>
    <mergeCell ref="AG1129:AI1129"/>
    <mergeCell ref="AJ1127:AL1127"/>
    <mergeCell ref="AM1127:AP1127"/>
    <mergeCell ref="B1128:C1128"/>
    <mergeCell ref="P1128:R1128"/>
    <mergeCell ref="S1128:T1128"/>
    <mergeCell ref="U1128:W1128"/>
    <mergeCell ref="X1128:Z1128"/>
    <mergeCell ref="AA1128:AC1128"/>
    <mergeCell ref="AD1128:AF1128"/>
    <mergeCell ref="AG1128:AI1128"/>
    <mergeCell ref="AJ1128:AL1128"/>
    <mergeCell ref="AM1128:AP1128"/>
    <mergeCell ref="B1127:C1127"/>
    <mergeCell ref="P1127:R1127"/>
    <mergeCell ref="S1127:T1127"/>
    <mergeCell ref="U1127:W1127"/>
    <mergeCell ref="X1127:Z1127"/>
    <mergeCell ref="AA1127:AC1127"/>
    <mergeCell ref="AD1127:AF1127"/>
    <mergeCell ref="AG1127:AI1127"/>
    <mergeCell ref="AJ1123:AL1123"/>
    <mergeCell ref="AM1123:AP1123"/>
    <mergeCell ref="B1124:C1124"/>
    <mergeCell ref="P1124:R1124"/>
    <mergeCell ref="S1124:T1124"/>
    <mergeCell ref="U1124:W1124"/>
    <mergeCell ref="X1124:Z1124"/>
    <mergeCell ref="AA1124:AC1124"/>
    <mergeCell ref="AD1124:AF1124"/>
    <mergeCell ref="AG1124:AI1124"/>
    <mergeCell ref="AJ1124:AL1124"/>
    <mergeCell ref="AM1124:AP1124"/>
    <mergeCell ref="B1123:C1123"/>
    <mergeCell ref="P1123:R1123"/>
    <mergeCell ref="S1123:T1123"/>
    <mergeCell ref="U1123:W1123"/>
    <mergeCell ref="X1123:Z1123"/>
    <mergeCell ref="AA1123:AC1123"/>
    <mergeCell ref="AD1123:AF1123"/>
    <mergeCell ref="AG1123:AI1123"/>
    <mergeCell ref="AJ1125:AL1125"/>
    <mergeCell ref="AM1125:AP1125"/>
    <mergeCell ref="B1126:C1126"/>
    <mergeCell ref="P1126:R1126"/>
    <mergeCell ref="S1126:T1126"/>
    <mergeCell ref="D1129:O1129"/>
    <mergeCell ref="D1127:O1127"/>
    <mergeCell ref="D1128:O1128"/>
    <mergeCell ref="AD1126:AF1126"/>
    <mergeCell ref="AG1126:AI1126"/>
    <mergeCell ref="AJ1126:AL1126"/>
    <mergeCell ref="U1126:W1126"/>
    <mergeCell ref="X1126:Z1126"/>
    <mergeCell ref="AA1126:AC1126"/>
    <mergeCell ref="AJ1094:AL1094"/>
    <mergeCell ref="AM1094:AP1094"/>
    <mergeCell ref="AD1097:AF1097"/>
    <mergeCell ref="AG1097:AI1097"/>
    <mergeCell ref="B1122:C1122"/>
    <mergeCell ref="P1122:R1122"/>
    <mergeCell ref="S1122:T1122"/>
    <mergeCell ref="U1122:W1122"/>
    <mergeCell ref="X1122:Z1122"/>
    <mergeCell ref="B1125:C1125"/>
    <mergeCell ref="P1125:R1125"/>
    <mergeCell ref="S1125:T1125"/>
    <mergeCell ref="U1125:W1125"/>
    <mergeCell ref="X1125:Z1125"/>
    <mergeCell ref="AA1125:AC1125"/>
    <mergeCell ref="AD1125:AF1125"/>
    <mergeCell ref="AG1125:AI1125"/>
    <mergeCell ref="AM1119:AP1119"/>
    <mergeCell ref="D1124:O1124"/>
    <mergeCell ref="D1125:O1125"/>
    <mergeCell ref="D1097:O1097"/>
    <mergeCell ref="D1126:O1126"/>
    <mergeCell ref="B1101:C1101"/>
    <mergeCell ref="D1101:O1101"/>
    <mergeCell ref="P1101:R1101"/>
    <mergeCell ref="S1101:T1101"/>
    <mergeCell ref="U1101:W1101"/>
    <mergeCell ref="X1101:Z1101"/>
    <mergeCell ref="AA1101:AC1101"/>
    <mergeCell ref="AD1101:AF1101"/>
    <mergeCell ref="AG1101:AI1101"/>
    <mergeCell ref="AJ1101:AL1101"/>
    <mergeCell ref="AM1101:AP1101"/>
    <mergeCell ref="B1102:C1102"/>
    <mergeCell ref="D1102:O1102"/>
    <mergeCell ref="P1102:R1102"/>
    <mergeCell ref="S1102:T1102"/>
    <mergeCell ref="U1102:W1102"/>
    <mergeCell ref="X1102:Z1102"/>
    <mergeCell ref="AA1102:AC1102"/>
    <mergeCell ref="AD1102:AF1102"/>
    <mergeCell ref="AG1102:AI1102"/>
    <mergeCell ref="AJ1102:AL1102"/>
    <mergeCell ref="AM1102:AP1102"/>
    <mergeCell ref="B1106:C1106"/>
    <mergeCell ref="D1106:O1106"/>
    <mergeCell ref="AD1106:AF1106"/>
    <mergeCell ref="B1097:C1097"/>
    <mergeCell ref="P1097:R1097"/>
    <mergeCell ref="S1097:T1097"/>
    <mergeCell ref="B1103:C1103"/>
    <mergeCell ref="D1103:O1103"/>
    <mergeCell ref="P1103:R1103"/>
    <mergeCell ref="S1103:T1103"/>
    <mergeCell ref="U1103:W1103"/>
    <mergeCell ref="X1103:Z1103"/>
    <mergeCell ref="AA1103:AC1103"/>
    <mergeCell ref="AD1103:AF1103"/>
    <mergeCell ref="AG1103:AI1103"/>
    <mergeCell ref="AJ1103:AL1103"/>
    <mergeCell ref="AM1103:AP1103"/>
    <mergeCell ref="B1104:C1104"/>
    <mergeCell ref="D1104:O1104"/>
    <mergeCell ref="P1104:R1104"/>
    <mergeCell ref="AJ1042:AL1042"/>
    <mergeCell ref="AM1042:AP1042"/>
    <mergeCell ref="B1043:C1043"/>
    <mergeCell ref="P1043:R1043"/>
    <mergeCell ref="S1043:T1043"/>
    <mergeCell ref="U1043:W1043"/>
    <mergeCell ref="X1043:Z1043"/>
    <mergeCell ref="AA1043:AC1043"/>
    <mergeCell ref="AD1043:AF1043"/>
    <mergeCell ref="AG1043:AI1043"/>
    <mergeCell ref="AJ1043:AL1043"/>
    <mergeCell ref="AM1043:AP1043"/>
    <mergeCell ref="B1042:C1042"/>
    <mergeCell ref="P1042:R1042"/>
    <mergeCell ref="S1042:T1042"/>
    <mergeCell ref="U1042:W1042"/>
    <mergeCell ref="X1042:Z1042"/>
    <mergeCell ref="AA1042:AC1042"/>
    <mergeCell ref="AD1042:AF1042"/>
    <mergeCell ref="AG1042:AI1042"/>
    <mergeCell ref="D1042:O1042"/>
    <mergeCell ref="D1043:O1043"/>
    <mergeCell ref="AJ1044:AL1044"/>
    <mergeCell ref="AM1044:AP1044"/>
    <mergeCell ref="B1078:C1078"/>
    <mergeCell ref="P1078:R1078"/>
    <mergeCell ref="S1078:T1078"/>
    <mergeCell ref="U1078:W1078"/>
    <mergeCell ref="X1078:Z1078"/>
    <mergeCell ref="AA1078:AC1078"/>
    <mergeCell ref="AD1078:AF1078"/>
    <mergeCell ref="AG1078:AI1078"/>
    <mergeCell ref="AJ1093:AL1093"/>
    <mergeCell ref="AM1093:AP1093"/>
    <mergeCell ref="B1093:C1093"/>
    <mergeCell ref="P1093:R1093"/>
    <mergeCell ref="S1093:T1093"/>
    <mergeCell ref="U1093:W1093"/>
    <mergeCell ref="X1093:Z1093"/>
    <mergeCell ref="AA1093:AC1093"/>
    <mergeCell ref="AD1093:AF1093"/>
    <mergeCell ref="AG1093:AI1093"/>
    <mergeCell ref="AA1085:AC1085"/>
    <mergeCell ref="AD1085:AF1085"/>
    <mergeCell ref="AG1085:AI1085"/>
    <mergeCell ref="AJ1087:AL1087"/>
    <mergeCell ref="AM1087:AP1087"/>
    <mergeCell ref="B1088:C1088"/>
    <mergeCell ref="P1088:R1088"/>
    <mergeCell ref="S1088:T1088"/>
    <mergeCell ref="U1088:W1088"/>
    <mergeCell ref="X1088:Z1088"/>
    <mergeCell ref="AA1088:AC1088"/>
    <mergeCell ref="AD1088:AF1088"/>
    <mergeCell ref="AG1088:AI1088"/>
    <mergeCell ref="AJ1088:AL1088"/>
    <mergeCell ref="AM1088:AP1088"/>
    <mergeCell ref="B1087:C1087"/>
    <mergeCell ref="S1087:T1087"/>
    <mergeCell ref="U1087:W1087"/>
    <mergeCell ref="X1087:Z1087"/>
    <mergeCell ref="AA1087:AC1087"/>
    <mergeCell ref="AD1087:AF1087"/>
    <mergeCell ref="AG1087:AI1087"/>
    <mergeCell ref="AA1089:AC1089"/>
    <mergeCell ref="AD1089:AF1089"/>
    <mergeCell ref="AG1089:AI1089"/>
    <mergeCell ref="D1093:O1093"/>
    <mergeCell ref="AG1106:AI1106"/>
    <mergeCell ref="AJ1106:AL1106"/>
    <mergeCell ref="AM1106:AP1106"/>
    <mergeCell ref="D1099:O1099"/>
    <mergeCell ref="P1099:R1099"/>
    <mergeCell ref="S1099:T1099"/>
    <mergeCell ref="U1099:W1099"/>
    <mergeCell ref="X1099:Z1099"/>
    <mergeCell ref="AA1099:AC1099"/>
    <mergeCell ref="AD1099:AF1099"/>
    <mergeCell ref="AG1099:AI1099"/>
    <mergeCell ref="AJ1099:AL1099"/>
    <mergeCell ref="AM1099:AP1099"/>
    <mergeCell ref="U1097:W1097"/>
    <mergeCell ref="X1097:Z1097"/>
    <mergeCell ref="AA1097:AC1097"/>
    <mergeCell ref="AG1095:AI1095"/>
    <mergeCell ref="AJ1097:AL1097"/>
    <mergeCell ref="AM1097:AP1097"/>
    <mergeCell ref="B1099:C1099"/>
    <mergeCell ref="B1100:C1100"/>
    <mergeCell ref="D1100:O1100"/>
    <mergeCell ref="D1094:O1094"/>
    <mergeCell ref="D1095:O1095"/>
    <mergeCell ref="D1096:O1096"/>
    <mergeCell ref="AJ1095:AL1095"/>
    <mergeCell ref="AM1095:AP1095"/>
    <mergeCell ref="B1096:C1096"/>
    <mergeCell ref="U1090:W1090"/>
    <mergeCell ref="X1090:Z1090"/>
    <mergeCell ref="AA1090:AC1090"/>
    <mergeCell ref="AD1090:AF1090"/>
    <mergeCell ref="AG1090:AI1090"/>
    <mergeCell ref="AJ1090:AL1090"/>
    <mergeCell ref="AM1090:AP1090"/>
    <mergeCell ref="D1090:O1090"/>
    <mergeCell ref="AJ1091:AL1091"/>
    <mergeCell ref="AM1091:AP1091"/>
    <mergeCell ref="B1092:C1092"/>
    <mergeCell ref="P1092:R1092"/>
    <mergeCell ref="S1092:T1092"/>
    <mergeCell ref="U1092:W1092"/>
    <mergeCell ref="X1092:Z1092"/>
    <mergeCell ref="AA1092:AC1092"/>
    <mergeCell ref="P1106:R1106"/>
    <mergeCell ref="AG1092:AI1092"/>
    <mergeCell ref="AJ1092:AL1092"/>
    <mergeCell ref="AM1092:AP1092"/>
    <mergeCell ref="B1091:C1091"/>
    <mergeCell ref="P1091:R1091"/>
    <mergeCell ref="S1091:T1091"/>
    <mergeCell ref="D1092:O1092"/>
    <mergeCell ref="B1094:C1094"/>
    <mergeCell ref="P1094:R1094"/>
    <mergeCell ref="S1094:T1094"/>
    <mergeCell ref="U1094:W1094"/>
    <mergeCell ref="X1094:Z1094"/>
    <mergeCell ref="AA1094:AC1094"/>
    <mergeCell ref="AD1094:AF1094"/>
    <mergeCell ref="AG1094:AI1094"/>
    <mergeCell ref="D1089:O1089"/>
    <mergeCell ref="AJ1078:AL1078"/>
    <mergeCell ref="AM1078:AP1078"/>
    <mergeCell ref="B1044:C1044"/>
    <mergeCell ref="P1044:R1044"/>
    <mergeCell ref="S1044:T1044"/>
    <mergeCell ref="U1044:W1044"/>
    <mergeCell ref="X1044:Z1044"/>
    <mergeCell ref="AA1044:AC1044"/>
    <mergeCell ref="AD1044:AF1044"/>
    <mergeCell ref="AG1044:AI1044"/>
    <mergeCell ref="D1044:O1044"/>
    <mergeCell ref="B1045:C1045"/>
    <mergeCell ref="D1045:O1045"/>
    <mergeCell ref="P1045:R1045"/>
    <mergeCell ref="S1045:T1045"/>
    <mergeCell ref="U1045:W1045"/>
    <mergeCell ref="X1045:Z1045"/>
    <mergeCell ref="AA1045:AC1045"/>
    <mergeCell ref="AD1045:AF1045"/>
    <mergeCell ref="AG1045:AI1045"/>
    <mergeCell ref="AJ1045:AL1045"/>
    <mergeCell ref="AM1045:AP1045"/>
    <mergeCell ref="AA1046:AC1046"/>
    <mergeCell ref="AD1046:AF1046"/>
    <mergeCell ref="AG1046:AI1046"/>
    <mergeCell ref="AJ1046:AL1046"/>
    <mergeCell ref="AM1046:AP1046"/>
    <mergeCell ref="U1052:W1052"/>
    <mergeCell ref="X1052:Z1052"/>
    <mergeCell ref="AA1052:AC1052"/>
    <mergeCell ref="AD1052:AF1052"/>
    <mergeCell ref="AG1052:AI1052"/>
    <mergeCell ref="B1046:C1046"/>
    <mergeCell ref="P1046:R1046"/>
    <mergeCell ref="S1046:T1046"/>
    <mergeCell ref="U1046:W1046"/>
    <mergeCell ref="X1046:Z1046"/>
    <mergeCell ref="D1078:O1078"/>
    <mergeCell ref="B1047:C1047"/>
    <mergeCell ref="D1047:O1047"/>
    <mergeCell ref="P1047:R1047"/>
    <mergeCell ref="S1047:T1047"/>
    <mergeCell ref="U1047:W1047"/>
    <mergeCell ref="X1047:Z1047"/>
    <mergeCell ref="AA1047:AC1047"/>
    <mergeCell ref="AD1047:AF1047"/>
    <mergeCell ref="AG1047:AI1047"/>
    <mergeCell ref="P1087:R1087"/>
    <mergeCell ref="D1046:O1046"/>
    <mergeCell ref="D1077:O1077"/>
    <mergeCell ref="AJ1057:AL1057"/>
    <mergeCell ref="AM1057:AP1057"/>
    <mergeCell ref="AJ1047:AL1047"/>
    <mergeCell ref="AM1047:AP1047"/>
    <mergeCell ref="D1087:O1087"/>
    <mergeCell ref="D1088:O1088"/>
    <mergeCell ref="AJ1089:AL1089"/>
    <mergeCell ref="AM1089:AP1089"/>
    <mergeCell ref="B1089:C1089"/>
    <mergeCell ref="P1089:R1089"/>
    <mergeCell ref="S1089:T1089"/>
    <mergeCell ref="U1089:W1089"/>
    <mergeCell ref="X1089:Z1089"/>
    <mergeCell ref="AJ1048:AL1048"/>
    <mergeCell ref="AM1048:AP1048"/>
    <mergeCell ref="AJ1052:AL1052"/>
    <mergeCell ref="AM1052:AP1052"/>
    <mergeCell ref="B1049:C1049"/>
    <mergeCell ref="D1049:O1049"/>
    <mergeCell ref="B1164:C1164"/>
    <mergeCell ref="AD1164:AF1164"/>
    <mergeCell ref="AG1164:AI1164"/>
    <mergeCell ref="AJ1164:AL1164"/>
    <mergeCell ref="AM1164:AP1164"/>
    <mergeCell ref="B1074:C1074"/>
    <mergeCell ref="AD1074:AF1074"/>
    <mergeCell ref="AG1074:AI1074"/>
    <mergeCell ref="AJ1074:AL1074"/>
    <mergeCell ref="AM1074:AP1074"/>
    <mergeCell ref="B1119:C1119"/>
    <mergeCell ref="AD1119:AF1119"/>
    <mergeCell ref="AG1119:AI1119"/>
    <mergeCell ref="AJ1119:AL1119"/>
    <mergeCell ref="AG1049:AI1049"/>
    <mergeCell ref="AJ1049:AL1049"/>
    <mergeCell ref="AM1049:AP1049"/>
    <mergeCell ref="B1050:C1050"/>
    <mergeCell ref="D1050:O1050"/>
    <mergeCell ref="P1050:R1050"/>
    <mergeCell ref="AA1050:AC1050"/>
    <mergeCell ref="AD1050:AF1050"/>
    <mergeCell ref="AG1050:AI1050"/>
    <mergeCell ref="AJ1050:AL1050"/>
    <mergeCell ref="AM1050:AP1050"/>
    <mergeCell ref="B1060:C1060"/>
    <mergeCell ref="D1060:O1060"/>
    <mergeCell ref="P1060:R1060"/>
    <mergeCell ref="S1060:T1060"/>
    <mergeCell ref="U1060:W1060"/>
    <mergeCell ref="X1060:Z1060"/>
    <mergeCell ref="AA1060:AC1060"/>
    <mergeCell ref="AD1060:AF1060"/>
    <mergeCell ref="AG1060:AI1060"/>
    <mergeCell ref="AJ1060:AL1060"/>
    <mergeCell ref="AM1060:AP1060"/>
    <mergeCell ref="B1058:C1058"/>
    <mergeCell ref="D1058:O1058"/>
    <mergeCell ref="P1058:R1058"/>
    <mergeCell ref="S1085:T1085"/>
    <mergeCell ref="U1085:W1085"/>
    <mergeCell ref="X1085:Z1085"/>
    <mergeCell ref="AJ1083:AL1083"/>
    <mergeCell ref="P1049:R1049"/>
    <mergeCell ref="S1049:T1049"/>
    <mergeCell ref="U1049:W1049"/>
    <mergeCell ref="X1049:Z1049"/>
    <mergeCell ref="AA1049:AC1049"/>
    <mergeCell ref="AD1049:AF1049"/>
    <mergeCell ref="U1091:W1091"/>
    <mergeCell ref="X1091:Z1091"/>
    <mergeCell ref="AA1091:AC1091"/>
    <mergeCell ref="AD1091:AF1091"/>
    <mergeCell ref="AG1091:AI1091"/>
    <mergeCell ref="B1090:C1090"/>
    <mergeCell ref="P1090:R1090"/>
    <mergeCell ref="S1090:T1090"/>
    <mergeCell ref="D1086:O1086"/>
    <mergeCell ref="AA1084:AC1084"/>
    <mergeCell ref="AD1084:AF1084"/>
    <mergeCell ref="AG1084:AI1084"/>
    <mergeCell ref="AJ1084:AL1084"/>
    <mergeCell ref="AM1084:AP1084"/>
    <mergeCell ref="B1083:C1083"/>
    <mergeCell ref="P1083:R1083"/>
    <mergeCell ref="S1083:T1083"/>
    <mergeCell ref="X1056:Z1056"/>
    <mergeCell ref="AA1056:AC1056"/>
    <mergeCell ref="AD1056:AF1056"/>
    <mergeCell ref="AG1056:AI1056"/>
    <mergeCell ref="AJ1056:AL1056"/>
    <mergeCell ref="AM1056:AP1056"/>
    <mergeCell ref="AJ1036:AL1036"/>
    <mergeCell ref="AM1036:AP1036"/>
    <mergeCell ref="B1037:C1037"/>
    <mergeCell ref="P1037:R1037"/>
    <mergeCell ref="S1037:T1037"/>
    <mergeCell ref="U1037:W1037"/>
    <mergeCell ref="X1037:Z1037"/>
    <mergeCell ref="AA1037:AC1037"/>
    <mergeCell ref="AD1037:AF1037"/>
    <mergeCell ref="AG1037:AI1037"/>
    <mergeCell ref="AJ1037:AL1037"/>
    <mergeCell ref="AM1037:AP1037"/>
    <mergeCell ref="B1036:C1036"/>
    <mergeCell ref="P1036:R1036"/>
    <mergeCell ref="S1036:T1036"/>
    <mergeCell ref="U1036:W1036"/>
    <mergeCell ref="X1036:Z1036"/>
    <mergeCell ref="AA1036:AC1036"/>
    <mergeCell ref="AD1036:AF1036"/>
    <mergeCell ref="AG1036:AI1036"/>
    <mergeCell ref="AJ1038:AL1038"/>
    <mergeCell ref="AM1038:AP1038"/>
    <mergeCell ref="B1039:C1039"/>
    <mergeCell ref="P1039:R1039"/>
    <mergeCell ref="S1039:T1039"/>
    <mergeCell ref="U1039:W1039"/>
    <mergeCell ref="X1039:Z1039"/>
    <mergeCell ref="AA1039:AC1039"/>
    <mergeCell ref="AD1039:AF1039"/>
    <mergeCell ref="AG1039:AI1039"/>
    <mergeCell ref="AJ1039:AL1039"/>
    <mergeCell ref="AM1039:AP1039"/>
    <mergeCell ref="B1038:C1038"/>
    <mergeCell ref="P1038:R1038"/>
    <mergeCell ref="S1038:T1038"/>
    <mergeCell ref="B1062:C1062"/>
    <mergeCell ref="D1062:O1062"/>
    <mergeCell ref="P1062:R1062"/>
    <mergeCell ref="S1062:T1062"/>
    <mergeCell ref="U1062:W1062"/>
    <mergeCell ref="X1062:Z1062"/>
    <mergeCell ref="B1048:C1048"/>
    <mergeCell ref="D1048:O1048"/>
    <mergeCell ref="P1048:R1048"/>
    <mergeCell ref="S1048:T1048"/>
    <mergeCell ref="U1048:W1048"/>
    <mergeCell ref="X1048:Z1048"/>
    <mergeCell ref="AA1048:AC1048"/>
    <mergeCell ref="AD1048:AF1048"/>
    <mergeCell ref="AG1048:AI1048"/>
    <mergeCell ref="B1033:C1033"/>
    <mergeCell ref="P1033:R1033"/>
    <mergeCell ref="S1033:T1033"/>
    <mergeCell ref="U1033:W1033"/>
    <mergeCell ref="X1033:Z1033"/>
    <mergeCell ref="AA1033:AC1033"/>
    <mergeCell ref="AD1033:AF1033"/>
    <mergeCell ref="AG1033:AI1033"/>
    <mergeCell ref="AJ1033:AL1033"/>
    <mergeCell ref="AM1033:AP1033"/>
    <mergeCell ref="B1034:C1034"/>
    <mergeCell ref="P1034:R1034"/>
    <mergeCell ref="S1034:T1034"/>
    <mergeCell ref="U1034:W1034"/>
    <mergeCell ref="X1034:Z1034"/>
    <mergeCell ref="AA1034:AC1034"/>
    <mergeCell ref="AD1034:AF1034"/>
    <mergeCell ref="AG1034:AI1034"/>
    <mergeCell ref="AJ1034:AL1034"/>
    <mergeCell ref="AM1034:AP1034"/>
    <mergeCell ref="D1033:O1033"/>
    <mergeCell ref="D1034:O1034"/>
    <mergeCell ref="B1035:C1035"/>
    <mergeCell ref="P1035:R1035"/>
    <mergeCell ref="S1035:T1035"/>
    <mergeCell ref="U1035:W1035"/>
    <mergeCell ref="X1035:Z1035"/>
    <mergeCell ref="AA1035:AC1035"/>
    <mergeCell ref="AD1035:AF1035"/>
    <mergeCell ref="AG1035:AI1035"/>
    <mergeCell ref="AJ1035:AL1035"/>
    <mergeCell ref="AM1035:AP1035"/>
    <mergeCell ref="AJ1041:AL1041"/>
    <mergeCell ref="AM1041:AP1041"/>
    <mergeCell ref="B1040:C1040"/>
    <mergeCell ref="P1040:R1040"/>
    <mergeCell ref="S1040:T1040"/>
    <mergeCell ref="U1040:W1040"/>
    <mergeCell ref="X1040:Z1040"/>
    <mergeCell ref="AA1040:AC1040"/>
    <mergeCell ref="U1041:W1041"/>
    <mergeCell ref="X1041:Z1041"/>
    <mergeCell ref="AA1041:AC1041"/>
    <mergeCell ref="AD1041:AF1041"/>
    <mergeCell ref="AG1041:AI1041"/>
    <mergeCell ref="D1039:O1039"/>
    <mergeCell ref="D1041:O1041"/>
    <mergeCell ref="D1040:O1040"/>
    <mergeCell ref="U1038:W1038"/>
    <mergeCell ref="X1038:Z1038"/>
    <mergeCell ref="AA1038:AC1038"/>
    <mergeCell ref="AD1038:AF1038"/>
    <mergeCell ref="AG1038:AI1038"/>
    <mergeCell ref="AJ1040:AL1040"/>
    <mergeCell ref="AM1040:AP1040"/>
    <mergeCell ref="B1041:C1041"/>
    <mergeCell ref="P1041:R1041"/>
    <mergeCell ref="S1041:T1041"/>
    <mergeCell ref="AJ1006:AL1006"/>
    <mergeCell ref="AM1006:AP1006"/>
    <mergeCell ref="B1007:C1007"/>
    <mergeCell ref="P1007:R1007"/>
    <mergeCell ref="S1007:T1007"/>
    <mergeCell ref="U1007:W1007"/>
    <mergeCell ref="X1007:Z1007"/>
    <mergeCell ref="AA1007:AC1007"/>
    <mergeCell ref="AD1007:AF1007"/>
    <mergeCell ref="AG1007:AI1007"/>
    <mergeCell ref="AJ1007:AL1007"/>
    <mergeCell ref="AM1007:AP1007"/>
    <mergeCell ref="B1006:C1006"/>
    <mergeCell ref="P1006:R1006"/>
    <mergeCell ref="S1006:T1006"/>
    <mergeCell ref="U1006:W1006"/>
    <mergeCell ref="X1006:Z1006"/>
    <mergeCell ref="AA1006:AC1006"/>
    <mergeCell ref="AD1006:AF1006"/>
    <mergeCell ref="AG1006:AI1006"/>
    <mergeCell ref="D1006:O1006"/>
    <mergeCell ref="D1007:O1007"/>
    <mergeCell ref="B1011:C1011"/>
    <mergeCell ref="D1011:O1011"/>
    <mergeCell ref="P1011:R1011"/>
    <mergeCell ref="S1011:T1011"/>
    <mergeCell ref="U1011:W1011"/>
    <mergeCell ref="X1011:Z1011"/>
    <mergeCell ref="AA1011:AC1011"/>
    <mergeCell ref="AD1011:AF1011"/>
    <mergeCell ref="AG1011:AI1011"/>
    <mergeCell ref="AJ1011:AL1011"/>
    <mergeCell ref="AM1011:AP1011"/>
    <mergeCell ref="AG1009:AI1009"/>
    <mergeCell ref="AJ1009:AL1009"/>
    <mergeCell ref="AM1009:AP1009"/>
    <mergeCell ref="B1010:C1010"/>
    <mergeCell ref="D1010:O1010"/>
    <mergeCell ref="P1010:R1010"/>
    <mergeCell ref="S1010:T1010"/>
    <mergeCell ref="U1010:W1010"/>
    <mergeCell ref="X1010:Z1010"/>
    <mergeCell ref="AA1010:AC1010"/>
    <mergeCell ref="AD1010:AF1010"/>
    <mergeCell ref="AG1010:AI1010"/>
    <mergeCell ref="AJ1010:AL1010"/>
    <mergeCell ref="AM1010:AP1010"/>
    <mergeCell ref="B1012:C1012"/>
    <mergeCell ref="D1012:O1012"/>
    <mergeCell ref="P1012:R1012"/>
    <mergeCell ref="S1012:T1012"/>
    <mergeCell ref="U1012:W1012"/>
    <mergeCell ref="X1012:Z1012"/>
    <mergeCell ref="AA1012:AC1012"/>
    <mergeCell ref="AD1012:AF1012"/>
    <mergeCell ref="AG1012:AI1012"/>
    <mergeCell ref="AJ1012:AL1012"/>
    <mergeCell ref="AM1012:AP1012"/>
    <mergeCell ref="B1009:C1009"/>
    <mergeCell ref="D1009:O1009"/>
    <mergeCell ref="P1009:R1009"/>
    <mergeCell ref="S1009:T1009"/>
    <mergeCell ref="U1009:W1009"/>
    <mergeCell ref="X1009:Z1009"/>
    <mergeCell ref="AA1009:AC1009"/>
    <mergeCell ref="AD1009:AF1009"/>
    <mergeCell ref="AG1080:AI1080"/>
    <mergeCell ref="AJ1080:AL1080"/>
    <mergeCell ref="AM1080:AP1080"/>
    <mergeCell ref="B1077:C1077"/>
    <mergeCell ref="P1077:R1077"/>
    <mergeCell ref="S1077:T1077"/>
    <mergeCell ref="U1077:W1077"/>
    <mergeCell ref="X1077:Z1077"/>
    <mergeCell ref="AA1077:AC1077"/>
    <mergeCell ref="AD1077:AF1077"/>
    <mergeCell ref="AG1077:AI1077"/>
    <mergeCell ref="B1029:C1029"/>
    <mergeCell ref="AD1029:AF1029"/>
    <mergeCell ref="AG1029:AI1029"/>
    <mergeCell ref="AJ1029:AL1029"/>
    <mergeCell ref="AM1029:AP1029"/>
    <mergeCell ref="B1032:C1032"/>
    <mergeCell ref="P1032:R1032"/>
    <mergeCell ref="S1032:T1032"/>
    <mergeCell ref="U1032:W1032"/>
    <mergeCell ref="X1032:Z1032"/>
    <mergeCell ref="AA1032:AC1032"/>
    <mergeCell ref="AD1032:AF1032"/>
    <mergeCell ref="AG1032:AI1032"/>
    <mergeCell ref="AJ1032:AL1032"/>
    <mergeCell ref="AM1032:AP1032"/>
    <mergeCell ref="D1080:O1080"/>
    <mergeCell ref="D1038:O1038"/>
    <mergeCell ref="B1079:C1079"/>
    <mergeCell ref="P1079:R1079"/>
    <mergeCell ref="S1079:T1079"/>
    <mergeCell ref="U1079:W1079"/>
    <mergeCell ref="X1079:Z1079"/>
    <mergeCell ref="AA1079:AC1079"/>
    <mergeCell ref="AD1079:AF1079"/>
    <mergeCell ref="AG1079:AI1079"/>
    <mergeCell ref="AJ1079:AL1079"/>
    <mergeCell ref="AM1079:AP1079"/>
    <mergeCell ref="AJ1077:AL1077"/>
    <mergeCell ref="AM1077:AP1077"/>
    <mergeCell ref="AD1040:AF1040"/>
    <mergeCell ref="AG1040:AI1040"/>
    <mergeCell ref="S1050:T1050"/>
    <mergeCell ref="U1050:W1050"/>
    <mergeCell ref="X1050:Z1050"/>
    <mergeCell ref="AJ1002:AL1002"/>
    <mergeCell ref="AM1002:AP1002"/>
    <mergeCell ref="B1003:C1003"/>
    <mergeCell ref="P1003:R1003"/>
    <mergeCell ref="S1003:T1003"/>
    <mergeCell ref="U1003:W1003"/>
    <mergeCell ref="X1003:Z1003"/>
    <mergeCell ref="AA1003:AC1003"/>
    <mergeCell ref="AD1003:AF1003"/>
    <mergeCell ref="AG1003:AI1003"/>
    <mergeCell ref="AJ1003:AL1003"/>
    <mergeCell ref="AM1003:AP1003"/>
    <mergeCell ref="B1002:C1002"/>
    <mergeCell ref="P1002:R1002"/>
    <mergeCell ref="S1002:T1002"/>
    <mergeCell ref="U1002:W1002"/>
    <mergeCell ref="X1002:Z1002"/>
    <mergeCell ref="AA1002:AC1002"/>
    <mergeCell ref="AD1002:AF1002"/>
    <mergeCell ref="AG1002:AI1002"/>
    <mergeCell ref="D1002:O1002"/>
    <mergeCell ref="D1003:O1003"/>
    <mergeCell ref="AJ1004:AL1004"/>
    <mergeCell ref="AM1004:AP1004"/>
    <mergeCell ref="B1005:C1005"/>
    <mergeCell ref="P1005:R1005"/>
    <mergeCell ref="S1005:T1005"/>
    <mergeCell ref="U1005:W1005"/>
    <mergeCell ref="X1005:Z1005"/>
    <mergeCell ref="AA1005:AC1005"/>
    <mergeCell ref="AD1005:AF1005"/>
    <mergeCell ref="AG1005:AI1005"/>
    <mergeCell ref="AJ1005:AL1005"/>
    <mergeCell ref="AM1005:AP1005"/>
    <mergeCell ref="B1004:C1004"/>
    <mergeCell ref="P1004:R1004"/>
    <mergeCell ref="S1004:T1004"/>
    <mergeCell ref="U1004:W1004"/>
    <mergeCell ref="X1004:Z1004"/>
    <mergeCell ref="AA1004:AC1004"/>
    <mergeCell ref="AD1004:AF1004"/>
    <mergeCell ref="AG1004:AI1004"/>
    <mergeCell ref="D1004:O1004"/>
    <mergeCell ref="D1005:O1005"/>
    <mergeCell ref="AJ998:AL998"/>
    <mergeCell ref="AM998:AP998"/>
    <mergeCell ref="B998:C998"/>
    <mergeCell ref="P998:R998"/>
    <mergeCell ref="S998:T998"/>
    <mergeCell ref="U998:W998"/>
    <mergeCell ref="X998:Z998"/>
    <mergeCell ref="AA998:AC998"/>
    <mergeCell ref="AD998:AF998"/>
    <mergeCell ref="AG998:AI998"/>
    <mergeCell ref="D998:O998"/>
    <mergeCell ref="B999:C999"/>
    <mergeCell ref="P999:R999"/>
    <mergeCell ref="S999:T999"/>
    <mergeCell ref="U999:W999"/>
    <mergeCell ref="X999:Z999"/>
    <mergeCell ref="AA999:AC999"/>
    <mergeCell ref="AD999:AF999"/>
    <mergeCell ref="AG999:AI999"/>
    <mergeCell ref="AJ999:AL999"/>
    <mergeCell ref="AM999:AP999"/>
    <mergeCell ref="D999:O999"/>
    <mergeCell ref="AJ1000:AL1000"/>
    <mergeCell ref="AM1000:AP1000"/>
    <mergeCell ref="B1001:C1001"/>
    <mergeCell ref="P1001:R1001"/>
    <mergeCell ref="S1001:T1001"/>
    <mergeCell ref="U1001:W1001"/>
    <mergeCell ref="X1001:Z1001"/>
    <mergeCell ref="AA1001:AC1001"/>
    <mergeCell ref="AD1001:AF1001"/>
    <mergeCell ref="AG1001:AI1001"/>
    <mergeCell ref="AJ1001:AL1001"/>
    <mergeCell ref="AM1001:AP1001"/>
    <mergeCell ref="B1000:C1000"/>
    <mergeCell ref="P1000:R1000"/>
    <mergeCell ref="S1000:T1000"/>
    <mergeCell ref="U1000:W1000"/>
    <mergeCell ref="X1000:Z1000"/>
    <mergeCell ref="AA1000:AC1000"/>
    <mergeCell ref="AD1000:AF1000"/>
    <mergeCell ref="AG1000:AI1000"/>
    <mergeCell ref="D1000:O1000"/>
    <mergeCell ref="D1001:O1001"/>
    <mergeCell ref="X992:Z992"/>
    <mergeCell ref="AA992:AC992"/>
    <mergeCell ref="AD992:AF992"/>
    <mergeCell ref="AG992:AI992"/>
    <mergeCell ref="D992:O992"/>
    <mergeCell ref="D993:O993"/>
    <mergeCell ref="AJ994:AL994"/>
    <mergeCell ref="AM994:AP994"/>
    <mergeCell ref="B995:C995"/>
    <mergeCell ref="P995:R995"/>
    <mergeCell ref="S995:T995"/>
    <mergeCell ref="U995:W995"/>
    <mergeCell ref="X995:Z995"/>
    <mergeCell ref="AA995:AC995"/>
    <mergeCell ref="AD995:AF995"/>
    <mergeCell ref="AG995:AI995"/>
    <mergeCell ref="AJ995:AL995"/>
    <mergeCell ref="AM995:AP995"/>
    <mergeCell ref="B994:C994"/>
    <mergeCell ref="P994:R994"/>
    <mergeCell ref="S994:T994"/>
    <mergeCell ref="U994:W994"/>
    <mergeCell ref="X994:Z994"/>
    <mergeCell ref="AA994:AC994"/>
    <mergeCell ref="AD994:AF994"/>
    <mergeCell ref="AG994:AI994"/>
    <mergeCell ref="D994:O994"/>
    <mergeCell ref="D995:O995"/>
    <mergeCell ref="AJ996:AL996"/>
    <mergeCell ref="AM996:AP996"/>
    <mergeCell ref="B997:C997"/>
    <mergeCell ref="P997:R997"/>
    <mergeCell ref="S997:T997"/>
    <mergeCell ref="U997:W997"/>
    <mergeCell ref="X997:Z997"/>
    <mergeCell ref="AA997:AC997"/>
    <mergeCell ref="AD997:AF997"/>
    <mergeCell ref="AG997:AI997"/>
    <mergeCell ref="AJ997:AL997"/>
    <mergeCell ref="AM997:AP997"/>
    <mergeCell ref="B996:C996"/>
    <mergeCell ref="P996:R996"/>
    <mergeCell ref="S996:T996"/>
    <mergeCell ref="U996:W996"/>
    <mergeCell ref="X996:Z996"/>
    <mergeCell ref="AA996:AC996"/>
    <mergeCell ref="AD996:AF996"/>
    <mergeCell ref="AG996:AI996"/>
    <mergeCell ref="D997:O997"/>
    <mergeCell ref="D996:O996"/>
    <mergeCell ref="AJ951:AL951"/>
    <mergeCell ref="AM951:AP951"/>
    <mergeCell ref="B952:C952"/>
    <mergeCell ref="P952:R952"/>
    <mergeCell ref="S952:T952"/>
    <mergeCell ref="U952:W952"/>
    <mergeCell ref="X952:Z952"/>
    <mergeCell ref="AA952:AC952"/>
    <mergeCell ref="AD952:AF952"/>
    <mergeCell ref="AG952:AI952"/>
    <mergeCell ref="AJ952:AL952"/>
    <mergeCell ref="AM952:AP952"/>
    <mergeCell ref="B951:C951"/>
    <mergeCell ref="P951:R951"/>
    <mergeCell ref="S951:T951"/>
    <mergeCell ref="U951:W951"/>
    <mergeCell ref="X951:Z951"/>
    <mergeCell ref="AA951:AC951"/>
    <mergeCell ref="AD951:AF951"/>
    <mergeCell ref="AG951:AI951"/>
    <mergeCell ref="D951:O951"/>
    <mergeCell ref="D952:O952"/>
    <mergeCell ref="B984:C984"/>
    <mergeCell ref="AD984:AF984"/>
    <mergeCell ref="AG984:AI984"/>
    <mergeCell ref="AJ984:AL984"/>
    <mergeCell ref="AM984:AP984"/>
    <mergeCell ref="B987:C987"/>
    <mergeCell ref="P987:R987"/>
    <mergeCell ref="S987:T987"/>
    <mergeCell ref="U987:W987"/>
    <mergeCell ref="X987:Z987"/>
    <mergeCell ref="AA987:AC987"/>
    <mergeCell ref="AD987:AF987"/>
    <mergeCell ref="AG987:AI987"/>
    <mergeCell ref="AJ987:AL987"/>
    <mergeCell ref="AM987:AP987"/>
    <mergeCell ref="D987:O987"/>
    <mergeCell ref="B953:C953"/>
    <mergeCell ref="P953:R953"/>
    <mergeCell ref="S953:T953"/>
    <mergeCell ref="U953:W953"/>
    <mergeCell ref="X953:Z953"/>
    <mergeCell ref="AA953:AC953"/>
    <mergeCell ref="AD953:AF953"/>
    <mergeCell ref="AG953:AI953"/>
    <mergeCell ref="AJ953:AL953"/>
    <mergeCell ref="AM953:AP953"/>
    <mergeCell ref="U960:W960"/>
    <mergeCell ref="X960:Z960"/>
    <mergeCell ref="AA960:AC960"/>
    <mergeCell ref="AD960:AF960"/>
    <mergeCell ref="AG960:AI960"/>
    <mergeCell ref="AJ960:AL960"/>
    <mergeCell ref="AM960:AP960"/>
    <mergeCell ref="B970:C970"/>
    <mergeCell ref="P970:R970"/>
    <mergeCell ref="S970:T970"/>
    <mergeCell ref="U970:W970"/>
    <mergeCell ref="X970:Z970"/>
    <mergeCell ref="AA970:AC970"/>
    <mergeCell ref="AD970:AF970"/>
    <mergeCell ref="AG970:AI970"/>
    <mergeCell ref="AJ970:AL970"/>
    <mergeCell ref="AJ947:AL947"/>
    <mergeCell ref="AM947:AP947"/>
    <mergeCell ref="B948:C948"/>
    <mergeCell ref="P948:R948"/>
    <mergeCell ref="S948:T948"/>
    <mergeCell ref="U948:W948"/>
    <mergeCell ref="X948:Z948"/>
    <mergeCell ref="AA948:AC948"/>
    <mergeCell ref="AD948:AF948"/>
    <mergeCell ref="AG948:AI948"/>
    <mergeCell ref="AJ948:AL948"/>
    <mergeCell ref="AM948:AP948"/>
    <mergeCell ref="B947:C947"/>
    <mergeCell ref="P947:R947"/>
    <mergeCell ref="S947:T947"/>
    <mergeCell ref="U947:W947"/>
    <mergeCell ref="X947:Z947"/>
    <mergeCell ref="AA947:AC947"/>
    <mergeCell ref="AD947:AF947"/>
    <mergeCell ref="AG947:AI947"/>
    <mergeCell ref="AJ949:AL949"/>
    <mergeCell ref="AM949:AP949"/>
    <mergeCell ref="B950:C950"/>
    <mergeCell ref="P950:R950"/>
    <mergeCell ref="S950:T950"/>
    <mergeCell ref="U950:W950"/>
    <mergeCell ref="X950:Z950"/>
    <mergeCell ref="AA950:AC950"/>
    <mergeCell ref="AD950:AF950"/>
    <mergeCell ref="AG950:AI950"/>
    <mergeCell ref="AJ950:AL950"/>
    <mergeCell ref="AM950:AP950"/>
    <mergeCell ref="B949:C949"/>
    <mergeCell ref="P949:R949"/>
    <mergeCell ref="S949:T949"/>
    <mergeCell ref="U949:W949"/>
    <mergeCell ref="X949:Z949"/>
    <mergeCell ref="AA949:AC949"/>
    <mergeCell ref="AD949:AF949"/>
    <mergeCell ref="AG949:AI949"/>
    <mergeCell ref="D949:O949"/>
    <mergeCell ref="D950:O950"/>
    <mergeCell ref="D947:O947"/>
    <mergeCell ref="D948:O948"/>
    <mergeCell ref="AJ943:AL943"/>
    <mergeCell ref="AM943:AP943"/>
    <mergeCell ref="B944:C944"/>
    <mergeCell ref="P944:R944"/>
    <mergeCell ref="S944:T944"/>
    <mergeCell ref="U944:W944"/>
    <mergeCell ref="X944:Z944"/>
    <mergeCell ref="AA944:AC944"/>
    <mergeCell ref="AD944:AF944"/>
    <mergeCell ref="AG944:AI944"/>
    <mergeCell ref="AJ944:AL944"/>
    <mergeCell ref="AM944:AP944"/>
    <mergeCell ref="B943:C943"/>
    <mergeCell ref="P943:R943"/>
    <mergeCell ref="S943:T943"/>
    <mergeCell ref="U943:W943"/>
    <mergeCell ref="X943:Z943"/>
    <mergeCell ref="AA943:AC943"/>
    <mergeCell ref="AD943:AF943"/>
    <mergeCell ref="AG943:AI943"/>
    <mergeCell ref="D943:O943"/>
    <mergeCell ref="AJ945:AL945"/>
    <mergeCell ref="AM945:AP945"/>
    <mergeCell ref="B946:C946"/>
    <mergeCell ref="P946:R946"/>
    <mergeCell ref="S946:T946"/>
    <mergeCell ref="U946:W946"/>
    <mergeCell ref="X946:Z946"/>
    <mergeCell ref="AA946:AC946"/>
    <mergeCell ref="AD946:AF946"/>
    <mergeCell ref="AG946:AI946"/>
    <mergeCell ref="AJ946:AL946"/>
    <mergeCell ref="AM946:AP946"/>
    <mergeCell ref="B945:C945"/>
    <mergeCell ref="P945:R945"/>
    <mergeCell ref="S945:T945"/>
    <mergeCell ref="U945:W945"/>
    <mergeCell ref="X945:Z945"/>
    <mergeCell ref="AA945:AC945"/>
    <mergeCell ref="AD945:AF945"/>
    <mergeCell ref="AG945:AI945"/>
    <mergeCell ref="D944:O944"/>
    <mergeCell ref="D945:O945"/>
    <mergeCell ref="D946:O946"/>
    <mergeCell ref="AJ916:AL916"/>
    <mergeCell ref="AM916:AP916"/>
    <mergeCell ref="B917:C917"/>
    <mergeCell ref="P917:R917"/>
    <mergeCell ref="S917:T917"/>
    <mergeCell ref="U917:W917"/>
    <mergeCell ref="X917:Z917"/>
    <mergeCell ref="AA917:AC917"/>
    <mergeCell ref="AD917:AF917"/>
    <mergeCell ref="AG917:AI917"/>
    <mergeCell ref="AJ917:AL917"/>
    <mergeCell ref="AM917:AP917"/>
    <mergeCell ref="B916:C916"/>
    <mergeCell ref="P916:R916"/>
    <mergeCell ref="S916:T916"/>
    <mergeCell ref="U916:W916"/>
    <mergeCell ref="X916:Z916"/>
    <mergeCell ref="AA916:AC916"/>
    <mergeCell ref="AD916:AF916"/>
    <mergeCell ref="AG916:AI916"/>
    <mergeCell ref="D916:O916"/>
    <mergeCell ref="D917:O917"/>
    <mergeCell ref="B939:C939"/>
    <mergeCell ref="AD939:AF939"/>
    <mergeCell ref="AG939:AI939"/>
    <mergeCell ref="AJ939:AL939"/>
    <mergeCell ref="AM939:AP939"/>
    <mergeCell ref="B942:C942"/>
    <mergeCell ref="P942:R942"/>
    <mergeCell ref="S942:T942"/>
    <mergeCell ref="U942:W942"/>
    <mergeCell ref="X942:Z942"/>
    <mergeCell ref="AA942:AC942"/>
    <mergeCell ref="AD942:AF942"/>
    <mergeCell ref="AG942:AI942"/>
    <mergeCell ref="AJ942:AL942"/>
    <mergeCell ref="AM942:AP942"/>
    <mergeCell ref="D942:O942"/>
    <mergeCell ref="B921:C921"/>
    <mergeCell ref="D921:O921"/>
    <mergeCell ref="P921:R921"/>
    <mergeCell ref="S921:T921"/>
    <mergeCell ref="U921:W921"/>
    <mergeCell ref="X921:Z921"/>
    <mergeCell ref="AA921:AC921"/>
    <mergeCell ref="AD921:AF921"/>
    <mergeCell ref="AG921:AI921"/>
    <mergeCell ref="AJ921:AL921"/>
    <mergeCell ref="AM921:AP921"/>
    <mergeCell ref="B925:C925"/>
    <mergeCell ref="D925:O925"/>
    <mergeCell ref="P925:R925"/>
    <mergeCell ref="S925:T925"/>
    <mergeCell ref="U925:W925"/>
    <mergeCell ref="X925:Z925"/>
    <mergeCell ref="AA925:AC925"/>
    <mergeCell ref="AD925:AF925"/>
    <mergeCell ref="AG925:AI925"/>
    <mergeCell ref="AJ925:AL925"/>
    <mergeCell ref="AM925:AP925"/>
    <mergeCell ref="B929:C929"/>
    <mergeCell ref="D929:O929"/>
    <mergeCell ref="P929:R929"/>
    <mergeCell ref="S929:T929"/>
    <mergeCell ref="AJ912:AL912"/>
    <mergeCell ref="AM912:AP912"/>
    <mergeCell ref="B913:C913"/>
    <mergeCell ref="P913:R913"/>
    <mergeCell ref="S913:T913"/>
    <mergeCell ref="U913:W913"/>
    <mergeCell ref="X913:Z913"/>
    <mergeCell ref="AA913:AC913"/>
    <mergeCell ref="AD913:AF913"/>
    <mergeCell ref="AG913:AI913"/>
    <mergeCell ref="AJ913:AL913"/>
    <mergeCell ref="AM913:AP913"/>
    <mergeCell ref="B912:C912"/>
    <mergeCell ref="P912:R912"/>
    <mergeCell ref="S912:T912"/>
    <mergeCell ref="U912:W912"/>
    <mergeCell ref="X912:Z912"/>
    <mergeCell ref="AA912:AC912"/>
    <mergeCell ref="AD912:AF912"/>
    <mergeCell ref="AG912:AI912"/>
    <mergeCell ref="D912:O912"/>
    <mergeCell ref="D913:O913"/>
    <mergeCell ref="AJ914:AL914"/>
    <mergeCell ref="AM914:AP914"/>
    <mergeCell ref="B915:C915"/>
    <mergeCell ref="P915:R915"/>
    <mergeCell ref="S915:T915"/>
    <mergeCell ref="U915:W915"/>
    <mergeCell ref="X915:Z915"/>
    <mergeCell ref="AA915:AC915"/>
    <mergeCell ref="AD915:AF915"/>
    <mergeCell ref="AG915:AI915"/>
    <mergeCell ref="AJ915:AL915"/>
    <mergeCell ref="AM915:AP915"/>
    <mergeCell ref="B914:C914"/>
    <mergeCell ref="P914:R914"/>
    <mergeCell ref="S914:T914"/>
    <mergeCell ref="U914:W914"/>
    <mergeCell ref="X914:Z914"/>
    <mergeCell ref="AA914:AC914"/>
    <mergeCell ref="AD914:AF914"/>
    <mergeCell ref="AG914:AI914"/>
    <mergeCell ref="D914:O914"/>
    <mergeCell ref="D915:O915"/>
    <mergeCell ref="AJ908:AL908"/>
    <mergeCell ref="AM908:AP908"/>
    <mergeCell ref="B909:C909"/>
    <mergeCell ref="P909:R909"/>
    <mergeCell ref="S909:T909"/>
    <mergeCell ref="U909:W909"/>
    <mergeCell ref="X909:Z909"/>
    <mergeCell ref="AA909:AC909"/>
    <mergeCell ref="AD909:AF909"/>
    <mergeCell ref="AG909:AI909"/>
    <mergeCell ref="AJ909:AL909"/>
    <mergeCell ref="AM909:AP909"/>
    <mergeCell ref="B908:C908"/>
    <mergeCell ref="P908:R908"/>
    <mergeCell ref="S908:T908"/>
    <mergeCell ref="U908:W908"/>
    <mergeCell ref="X908:Z908"/>
    <mergeCell ref="AA908:AC908"/>
    <mergeCell ref="AD908:AF908"/>
    <mergeCell ref="AG908:AI908"/>
    <mergeCell ref="D908:O908"/>
    <mergeCell ref="D909:O909"/>
    <mergeCell ref="AJ910:AL910"/>
    <mergeCell ref="AM910:AP910"/>
    <mergeCell ref="B911:C911"/>
    <mergeCell ref="P911:R911"/>
    <mergeCell ref="S911:T911"/>
    <mergeCell ref="U911:W911"/>
    <mergeCell ref="X911:Z911"/>
    <mergeCell ref="AA911:AC911"/>
    <mergeCell ref="AD911:AF911"/>
    <mergeCell ref="AG911:AI911"/>
    <mergeCell ref="AJ911:AL911"/>
    <mergeCell ref="AM911:AP911"/>
    <mergeCell ref="B910:C910"/>
    <mergeCell ref="P910:R910"/>
    <mergeCell ref="S910:T910"/>
    <mergeCell ref="U910:W910"/>
    <mergeCell ref="X910:Z910"/>
    <mergeCell ref="AA910:AC910"/>
    <mergeCell ref="AD910:AF910"/>
    <mergeCell ref="AG910:AI910"/>
    <mergeCell ref="D911:O911"/>
    <mergeCell ref="D910:O910"/>
    <mergeCell ref="AJ904:AL904"/>
    <mergeCell ref="AM904:AP904"/>
    <mergeCell ref="B905:C905"/>
    <mergeCell ref="P905:R905"/>
    <mergeCell ref="S905:T905"/>
    <mergeCell ref="U905:W905"/>
    <mergeCell ref="X905:Z905"/>
    <mergeCell ref="AA905:AC905"/>
    <mergeCell ref="AD905:AF905"/>
    <mergeCell ref="AG905:AI905"/>
    <mergeCell ref="AJ905:AL905"/>
    <mergeCell ref="AM905:AP905"/>
    <mergeCell ref="B904:C904"/>
    <mergeCell ref="P904:R904"/>
    <mergeCell ref="S904:T904"/>
    <mergeCell ref="U904:W904"/>
    <mergeCell ref="X904:Z904"/>
    <mergeCell ref="AA904:AC904"/>
    <mergeCell ref="AD904:AF904"/>
    <mergeCell ref="AG904:AI904"/>
    <mergeCell ref="D904:O904"/>
    <mergeCell ref="D905:O905"/>
    <mergeCell ref="AJ906:AL906"/>
    <mergeCell ref="AM906:AP906"/>
    <mergeCell ref="B907:C907"/>
    <mergeCell ref="P907:R907"/>
    <mergeCell ref="S907:T907"/>
    <mergeCell ref="U907:W907"/>
    <mergeCell ref="X907:Z907"/>
    <mergeCell ref="AA907:AC907"/>
    <mergeCell ref="AD907:AF907"/>
    <mergeCell ref="AG907:AI907"/>
    <mergeCell ref="AJ907:AL907"/>
    <mergeCell ref="AM907:AP907"/>
    <mergeCell ref="B906:C906"/>
    <mergeCell ref="P906:R906"/>
    <mergeCell ref="S906:T906"/>
    <mergeCell ref="U906:W906"/>
    <mergeCell ref="X906:Z906"/>
    <mergeCell ref="AA906:AC906"/>
    <mergeCell ref="AD906:AF906"/>
    <mergeCell ref="AG906:AI906"/>
    <mergeCell ref="D906:O906"/>
    <mergeCell ref="D907:O907"/>
    <mergeCell ref="U901:W901"/>
    <mergeCell ref="X901:Z901"/>
    <mergeCell ref="AA901:AC901"/>
    <mergeCell ref="AD901:AF901"/>
    <mergeCell ref="AG901:AI901"/>
    <mergeCell ref="AJ901:AL901"/>
    <mergeCell ref="AM901:AP901"/>
    <mergeCell ref="B900:C900"/>
    <mergeCell ref="P900:R900"/>
    <mergeCell ref="S900:T900"/>
    <mergeCell ref="U900:W900"/>
    <mergeCell ref="X900:Z900"/>
    <mergeCell ref="AA900:AC900"/>
    <mergeCell ref="AD900:AF900"/>
    <mergeCell ref="AG900:AI900"/>
    <mergeCell ref="D900:O900"/>
    <mergeCell ref="D901:O901"/>
    <mergeCell ref="AJ902:AL902"/>
    <mergeCell ref="AM902:AP902"/>
    <mergeCell ref="B903:C903"/>
    <mergeCell ref="P903:R903"/>
    <mergeCell ref="S903:T903"/>
    <mergeCell ref="U903:W903"/>
    <mergeCell ref="X903:Z903"/>
    <mergeCell ref="AA903:AC903"/>
    <mergeCell ref="AD903:AF903"/>
    <mergeCell ref="AG903:AI903"/>
    <mergeCell ref="AJ903:AL903"/>
    <mergeCell ref="AM903:AP903"/>
    <mergeCell ref="B902:C902"/>
    <mergeCell ref="P902:R902"/>
    <mergeCell ref="S902:T902"/>
    <mergeCell ref="U902:W902"/>
    <mergeCell ref="X902:Z902"/>
    <mergeCell ref="AA902:AC902"/>
    <mergeCell ref="AD902:AF902"/>
    <mergeCell ref="AG902:AI902"/>
    <mergeCell ref="D902:O902"/>
    <mergeCell ref="D903:O903"/>
    <mergeCell ref="AJ872:AL872"/>
    <mergeCell ref="AM872:AP872"/>
    <mergeCell ref="B872:C872"/>
    <mergeCell ref="P872:R872"/>
    <mergeCell ref="S872:T872"/>
    <mergeCell ref="U872:W872"/>
    <mergeCell ref="X872:Z872"/>
    <mergeCell ref="AA872:AC872"/>
    <mergeCell ref="AD872:AF872"/>
    <mergeCell ref="AG872:AI872"/>
    <mergeCell ref="D872:O872"/>
    <mergeCell ref="B894:C894"/>
    <mergeCell ref="AD894:AF894"/>
    <mergeCell ref="AG894:AI894"/>
    <mergeCell ref="AJ894:AL894"/>
    <mergeCell ref="AM894:AP894"/>
    <mergeCell ref="B897:C897"/>
    <mergeCell ref="P897:R897"/>
    <mergeCell ref="S897:T897"/>
    <mergeCell ref="U897:W897"/>
    <mergeCell ref="X897:Z897"/>
    <mergeCell ref="AA897:AC897"/>
    <mergeCell ref="AD897:AF897"/>
    <mergeCell ref="AG897:AI897"/>
    <mergeCell ref="AJ897:AL897"/>
    <mergeCell ref="AM897:AP897"/>
    <mergeCell ref="D897:O897"/>
    <mergeCell ref="B874:C874"/>
    <mergeCell ref="D874:O874"/>
    <mergeCell ref="P874:R874"/>
    <mergeCell ref="S874:T874"/>
    <mergeCell ref="U874:W874"/>
    <mergeCell ref="AJ898:AL898"/>
    <mergeCell ref="AM898:AP898"/>
    <mergeCell ref="B898:C898"/>
    <mergeCell ref="P898:R898"/>
    <mergeCell ref="S898:T898"/>
    <mergeCell ref="U898:W898"/>
    <mergeCell ref="X898:Z898"/>
    <mergeCell ref="AA898:AC898"/>
    <mergeCell ref="AD898:AF898"/>
    <mergeCell ref="AG898:AI898"/>
    <mergeCell ref="D898:O898"/>
    <mergeCell ref="B876:C876"/>
    <mergeCell ref="D876:O876"/>
    <mergeCell ref="P876:R876"/>
    <mergeCell ref="S876:T876"/>
    <mergeCell ref="U876:W876"/>
    <mergeCell ref="X876:Z876"/>
    <mergeCell ref="AA876:AC876"/>
    <mergeCell ref="AD876:AF876"/>
    <mergeCell ref="AG876:AI876"/>
    <mergeCell ref="AJ876:AL876"/>
    <mergeCell ref="AM876:AP876"/>
    <mergeCell ref="B881:C881"/>
    <mergeCell ref="D881:O881"/>
    <mergeCell ref="P881:R881"/>
    <mergeCell ref="S881:T881"/>
    <mergeCell ref="U881:W881"/>
    <mergeCell ref="X881:Z881"/>
    <mergeCell ref="AA881:AC881"/>
    <mergeCell ref="AD881:AF881"/>
    <mergeCell ref="AG881:AI881"/>
    <mergeCell ref="AJ881:AL881"/>
    <mergeCell ref="AJ868:AL868"/>
    <mergeCell ref="AM868:AP868"/>
    <mergeCell ref="B869:C869"/>
    <mergeCell ref="P869:R869"/>
    <mergeCell ref="S869:T869"/>
    <mergeCell ref="U869:W869"/>
    <mergeCell ref="X869:Z869"/>
    <mergeCell ref="AA869:AC869"/>
    <mergeCell ref="AD869:AF869"/>
    <mergeCell ref="AG869:AI869"/>
    <mergeCell ref="AJ869:AL869"/>
    <mergeCell ref="AM869:AP869"/>
    <mergeCell ref="B868:C868"/>
    <mergeCell ref="P868:R868"/>
    <mergeCell ref="S868:T868"/>
    <mergeCell ref="U868:W868"/>
    <mergeCell ref="X868:Z868"/>
    <mergeCell ref="AA868:AC868"/>
    <mergeCell ref="AD868:AF868"/>
    <mergeCell ref="AG868:AI868"/>
    <mergeCell ref="D868:O868"/>
    <mergeCell ref="D869:O869"/>
    <mergeCell ref="AJ870:AL870"/>
    <mergeCell ref="AM870:AP870"/>
    <mergeCell ref="B871:C871"/>
    <mergeCell ref="P871:R871"/>
    <mergeCell ref="S871:T871"/>
    <mergeCell ref="U871:W871"/>
    <mergeCell ref="X871:Z871"/>
    <mergeCell ref="AA871:AC871"/>
    <mergeCell ref="AD871:AF871"/>
    <mergeCell ref="AG871:AI871"/>
    <mergeCell ref="AJ871:AL871"/>
    <mergeCell ref="AM871:AP871"/>
    <mergeCell ref="B870:C870"/>
    <mergeCell ref="P870:R870"/>
    <mergeCell ref="S870:T870"/>
    <mergeCell ref="U870:W870"/>
    <mergeCell ref="X870:Z870"/>
    <mergeCell ref="AA870:AC870"/>
    <mergeCell ref="AD870:AF870"/>
    <mergeCell ref="AG870:AI870"/>
    <mergeCell ref="D871:O871"/>
    <mergeCell ref="D870:O870"/>
    <mergeCell ref="AJ864:AL864"/>
    <mergeCell ref="AM864:AP864"/>
    <mergeCell ref="B865:C865"/>
    <mergeCell ref="P865:R865"/>
    <mergeCell ref="S865:T865"/>
    <mergeCell ref="U865:W865"/>
    <mergeCell ref="X865:Z865"/>
    <mergeCell ref="AA865:AC865"/>
    <mergeCell ref="AD865:AF865"/>
    <mergeCell ref="AG865:AI865"/>
    <mergeCell ref="AJ865:AL865"/>
    <mergeCell ref="AM865:AP865"/>
    <mergeCell ref="B864:C864"/>
    <mergeCell ref="P864:R864"/>
    <mergeCell ref="S864:T864"/>
    <mergeCell ref="U864:W864"/>
    <mergeCell ref="X864:Z864"/>
    <mergeCell ref="AA864:AC864"/>
    <mergeCell ref="AD864:AF864"/>
    <mergeCell ref="AG864:AI864"/>
    <mergeCell ref="D865:O865"/>
    <mergeCell ref="D864:O864"/>
    <mergeCell ref="AJ866:AL866"/>
    <mergeCell ref="AM866:AP866"/>
    <mergeCell ref="B867:C867"/>
    <mergeCell ref="P867:R867"/>
    <mergeCell ref="S867:T867"/>
    <mergeCell ref="U867:W867"/>
    <mergeCell ref="X867:Z867"/>
    <mergeCell ref="AA867:AC867"/>
    <mergeCell ref="AD867:AF867"/>
    <mergeCell ref="AG867:AI867"/>
    <mergeCell ref="AJ867:AL867"/>
    <mergeCell ref="AM867:AP867"/>
    <mergeCell ref="B866:C866"/>
    <mergeCell ref="P866:R866"/>
    <mergeCell ref="S866:T866"/>
    <mergeCell ref="U866:W866"/>
    <mergeCell ref="X866:Z866"/>
    <mergeCell ref="AA866:AC866"/>
    <mergeCell ref="AD866:AF866"/>
    <mergeCell ref="AG866:AI866"/>
    <mergeCell ref="D866:O866"/>
    <mergeCell ref="D867:O867"/>
    <mergeCell ref="AJ860:AL860"/>
    <mergeCell ref="AM860:AP860"/>
    <mergeCell ref="B861:C861"/>
    <mergeCell ref="P861:R861"/>
    <mergeCell ref="S861:T861"/>
    <mergeCell ref="U861:W861"/>
    <mergeCell ref="X861:Z861"/>
    <mergeCell ref="AA861:AC861"/>
    <mergeCell ref="AD861:AF861"/>
    <mergeCell ref="AG861:AI861"/>
    <mergeCell ref="AJ861:AL861"/>
    <mergeCell ref="AM861:AP861"/>
    <mergeCell ref="B860:C860"/>
    <mergeCell ref="P860:R860"/>
    <mergeCell ref="S860:T860"/>
    <mergeCell ref="U860:W860"/>
    <mergeCell ref="X860:Z860"/>
    <mergeCell ref="AA860:AC860"/>
    <mergeCell ref="AD860:AF860"/>
    <mergeCell ref="AG860:AI860"/>
    <mergeCell ref="D860:O860"/>
    <mergeCell ref="D861:O861"/>
    <mergeCell ref="AJ862:AL862"/>
    <mergeCell ref="AM862:AP862"/>
    <mergeCell ref="B863:C863"/>
    <mergeCell ref="P863:R863"/>
    <mergeCell ref="S863:T863"/>
    <mergeCell ref="U863:W863"/>
    <mergeCell ref="X863:Z863"/>
    <mergeCell ref="AA863:AC863"/>
    <mergeCell ref="AD863:AF863"/>
    <mergeCell ref="AG863:AI863"/>
    <mergeCell ref="AJ863:AL863"/>
    <mergeCell ref="AM863:AP863"/>
    <mergeCell ref="B862:C862"/>
    <mergeCell ref="P862:R862"/>
    <mergeCell ref="S862:T862"/>
    <mergeCell ref="U862:W862"/>
    <mergeCell ref="X862:Z862"/>
    <mergeCell ref="AA862:AC862"/>
    <mergeCell ref="AD862:AF862"/>
    <mergeCell ref="AG862:AI862"/>
    <mergeCell ref="D862:O862"/>
    <mergeCell ref="D863:O863"/>
    <mergeCell ref="U857:W857"/>
    <mergeCell ref="X857:Z857"/>
    <mergeCell ref="AA857:AC857"/>
    <mergeCell ref="AD857:AF857"/>
    <mergeCell ref="AG857:AI857"/>
    <mergeCell ref="AJ857:AL857"/>
    <mergeCell ref="AM857:AP857"/>
    <mergeCell ref="B856:C856"/>
    <mergeCell ref="P856:R856"/>
    <mergeCell ref="S856:T856"/>
    <mergeCell ref="U856:W856"/>
    <mergeCell ref="X856:Z856"/>
    <mergeCell ref="AA856:AC856"/>
    <mergeCell ref="AD856:AF856"/>
    <mergeCell ref="AG856:AI856"/>
    <mergeCell ref="D856:O856"/>
    <mergeCell ref="D857:O857"/>
    <mergeCell ref="AJ858:AL858"/>
    <mergeCell ref="AM858:AP858"/>
    <mergeCell ref="B859:C859"/>
    <mergeCell ref="P859:R859"/>
    <mergeCell ref="S859:T859"/>
    <mergeCell ref="U859:W859"/>
    <mergeCell ref="X859:Z859"/>
    <mergeCell ref="AA859:AC859"/>
    <mergeCell ref="AD859:AF859"/>
    <mergeCell ref="AG859:AI859"/>
    <mergeCell ref="AJ859:AL859"/>
    <mergeCell ref="AM859:AP859"/>
    <mergeCell ref="B858:C858"/>
    <mergeCell ref="P858:R858"/>
    <mergeCell ref="S858:T858"/>
    <mergeCell ref="U858:W858"/>
    <mergeCell ref="X858:Z858"/>
    <mergeCell ref="AA858:AC858"/>
    <mergeCell ref="AD858:AF858"/>
    <mergeCell ref="AG858:AI858"/>
    <mergeCell ref="D859:O859"/>
    <mergeCell ref="D858:O858"/>
    <mergeCell ref="AJ852:AL852"/>
    <mergeCell ref="AM852:AP852"/>
    <mergeCell ref="B849:C849"/>
    <mergeCell ref="AD849:AF849"/>
    <mergeCell ref="AG849:AI849"/>
    <mergeCell ref="AJ849:AL849"/>
    <mergeCell ref="AM849:AP849"/>
    <mergeCell ref="B853:C853"/>
    <mergeCell ref="P853:R853"/>
    <mergeCell ref="S853:T853"/>
    <mergeCell ref="U853:W853"/>
    <mergeCell ref="X853:Z853"/>
    <mergeCell ref="AA853:AC853"/>
    <mergeCell ref="AD853:AF853"/>
    <mergeCell ref="AG853:AI853"/>
    <mergeCell ref="AJ853:AL853"/>
    <mergeCell ref="AM853:AP853"/>
    <mergeCell ref="B852:C852"/>
    <mergeCell ref="P852:R852"/>
    <mergeCell ref="S852:T852"/>
    <mergeCell ref="U852:W852"/>
    <mergeCell ref="X852:Z852"/>
    <mergeCell ref="AA852:AC852"/>
    <mergeCell ref="AD852:AF852"/>
    <mergeCell ref="AG852:AI852"/>
    <mergeCell ref="D853:O853"/>
    <mergeCell ref="D852:O852"/>
    <mergeCell ref="B818:C818"/>
    <mergeCell ref="D818:O818"/>
    <mergeCell ref="P818:R818"/>
    <mergeCell ref="S818:T818"/>
    <mergeCell ref="U818:W818"/>
    <mergeCell ref="X818:Z818"/>
    <mergeCell ref="AA818:AC818"/>
    <mergeCell ref="AD818:AF818"/>
    <mergeCell ref="AG818:AI818"/>
    <mergeCell ref="AJ818:AL818"/>
    <mergeCell ref="AM818:AP818"/>
    <mergeCell ref="U825:W825"/>
    <mergeCell ref="X825:Z825"/>
    <mergeCell ref="AA825:AC825"/>
    <mergeCell ref="AD825:AF825"/>
    <mergeCell ref="B819:C819"/>
    <mergeCell ref="D819:O819"/>
    <mergeCell ref="P819:R819"/>
    <mergeCell ref="S819:T819"/>
    <mergeCell ref="U819:W819"/>
    <mergeCell ref="X819:Z819"/>
    <mergeCell ref="AA819:AC819"/>
    <mergeCell ref="AD819:AF819"/>
    <mergeCell ref="AG819:AI819"/>
    <mergeCell ref="AJ819:AL819"/>
    <mergeCell ref="AM819:AP819"/>
    <mergeCell ref="S832:T832"/>
    <mergeCell ref="U832:W832"/>
    <mergeCell ref="X832:Z832"/>
    <mergeCell ref="AA832:AC832"/>
    <mergeCell ref="AD832:AF832"/>
    <mergeCell ref="AG832:AI832"/>
    <mergeCell ref="AJ832:AL832"/>
    <mergeCell ref="AM832:AP832"/>
    <mergeCell ref="B836:C836"/>
    <mergeCell ref="D836:O836"/>
    <mergeCell ref="P836:R836"/>
    <mergeCell ref="AJ812:AL812"/>
    <mergeCell ref="AM812:AP812"/>
    <mergeCell ref="B813:C813"/>
    <mergeCell ref="P813:R813"/>
    <mergeCell ref="S813:T813"/>
    <mergeCell ref="U813:W813"/>
    <mergeCell ref="X813:Z813"/>
    <mergeCell ref="AA813:AC813"/>
    <mergeCell ref="AD813:AF813"/>
    <mergeCell ref="AG813:AI813"/>
    <mergeCell ref="AJ813:AL813"/>
    <mergeCell ref="AM813:AP813"/>
    <mergeCell ref="B812:C812"/>
    <mergeCell ref="P812:R812"/>
    <mergeCell ref="S812:T812"/>
    <mergeCell ref="U812:W812"/>
    <mergeCell ref="X812:Z812"/>
    <mergeCell ref="AA812:AC812"/>
    <mergeCell ref="AD812:AF812"/>
    <mergeCell ref="AG812:AI812"/>
    <mergeCell ref="D812:O812"/>
    <mergeCell ref="D813:O813"/>
    <mergeCell ref="AJ814:AL814"/>
    <mergeCell ref="AM814:AP814"/>
    <mergeCell ref="B815:C815"/>
    <mergeCell ref="P815:R815"/>
    <mergeCell ref="S815:T815"/>
    <mergeCell ref="U815:W815"/>
    <mergeCell ref="X815:Z815"/>
    <mergeCell ref="AA815:AC815"/>
    <mergeCell ref="AD815:AF815"/>
    <mergeCell ref="AG815:AI815"/>
    <mergeCell ref="AJ815:AL815"/>
    <mergeCell ref="AM815:AP815"/>
    <mergeCell ref="B814:C814"/>
    <mergeCell ref="P814:R814"/>
    <mergeCell ref="S814:T814"/>
    <mergeCell ref="U814:W814"/>
    <mergeCell ref="X814:Z814"/>
    <mergeCell ref="AA814:AC814"/>
    <mergeCell ref="AD814:AF814"/>
    <mergeCell ref="AG814:AI814"/>
    <mergeCell ref="D815:O815"/>
    <mergeCell ref="D814:O814"/>
    <mergeCell ref="AJ808:AL808"/>
    <mergeCell ref="AM808:AP808"/>
    <mergeCell ref="D808:O808"/>
    <mergeCell ref="D807:O807"/>
    <mergeCell ref="B809:C809"/>
    <mergeCell ref="P809:R809"/>
    <mergeCell ref="S809:T809"/>
    <mergeCell ref="U809:W809"/>
    <mergeCell ref="X809:Z809"/>
    <mergeCell ref="AA809:AC809"/>
    <mergeCell ref="AD809:AF809"/>
    <mergeCell ref="AG809:AI809"/>
    <mergeCell ref="AJ809:AL809"/>
    <mergeCell ref="AM809:AP809"/>
    <mergeCell ref="B808:C808"/>
    <mergeCell ref="P808:R808"/>
    <mergeCell ref="S808:T808"/>
    <mergeCell ref="U808:W808"/>
    <mergeCell ref="X808:Z808"/>
    <mergeCell ref="AA808:AC808"/>
    <mergeCell ref="AD808:AF808"/>
    <mergeCell ref="AG808:AI808"/>
    <mergeCell ref="D809:O809"/>
    <mergeCell ref="AJ810:AL810"/>
    <mergeCell ref="AM810:AP810"/>
    <mergeCell ref="B811:C811"/>
    <mergeCell ref="P811:R811"/>
    <mergeCell ref="S811:T811"/>
    <mergeCell ref="U811:W811"/>
    <mergeCell ref="X811:Z811"/>
    <mergeCell ref="AA811:AC811"/>
    <mergeCell ref="AD811:AF811"/>
    <mergeCell ref="AG811:AI811"/>
    <mergeCell ref="AJ811:AL811"/>
    <mergeCell ref="AM811:AP811"/>
    <mergeCell ref="B810:C810"/>
    <mergeCell ref="P810:R810"/>
    <mergeCell ref="S810:T810"/>
    <mergeCell ref="U810:W810"/>
    <mergeCell ref="X810:Z810"/>
    <mergeCell ref="AA810:AC810"/>
    <mergeCell ref="AD810:AF810"/>
    <mergeCell ref="AG810:AI810"/>
    <mergeCell ref="D810:O810"/>
    <mergeCell ref="D811:O811"/>
    <mergeCell ref="AJ769:AL769"/>
    <mergeCell ref="AM769:AP769"/>
    <mergeCell ref="B770:C770"/>
    <mergeCell ref="P770:R770"/>
    <mergeCell ref="S770:T770"/>
    <mergeCell ref="U770:W770"/>
    <mergeCell ref="X770:Z770"/>
    <mergeCell ref="AA770:AC770"/>
    <mergeCell ref="AD770:AF770"/>
    <mergeCell ref="AG770:AI770"/>
    <mergeCell ref="AJ770:AL770"/>
    <mergeCell ref="AM770:AP770"/>
    <mergeCell ref="B769:C769"/>
    <mergeCell ref="P769:R769"/>
    <mergeCell ref="S769:T769"/>
    <mergeCell ref="U769:W769"/>
    <mergeCell ref="X769:Z769"/>
    <mergeCell ref="AA769:AC769"/>
    <mergeCell ref="AD769:AF769"/>
    <mergeCell ref="AG769:AI769"/>
    <mergeCell ref="D769:O769"/>
    <mergeCell ref="D770:O770"/>
    <mergeCell ref="B804:C804"/>
    <mergeCell ref="AD804:AF804"/>
    <mergeCell ref="AG804:AI804"/>
    <mergeCell ref="AJ804:AL804"/>
    <mergeCell ref="AM804:AP804"/>
    <mergeCell ref="B807:C807"/>
    <mergeCell ref="P807:R807"/>
    <mergeCell ref="S807:T807"/>
    <mergeCell ref="U807:W807"/>
    <mergeCell ref="X807:Z807"/>
    <mergeCell ref="AA807:AC807"/>
    <mergeCell ref="AD807:AF807"/>
    <mergeCell ref="AG807:AI807"/>
    <mergeCell ref="AJ807:AL807"/>
    <mergeCell ref="AM807:AP807"/>
    <mergeCell ref="B771:C771"/>
    <mergeCell ref="D771:O771"/>
    <mergeCell ref="P771:R771"/>
    <mergeCell ref="S771:T771"/>
    <mergeCell ref="U771:W771"/>
    <mergeCell ref="X771:Z771"/>
    <mergeCell ref="AA771:AC771"/>
    <mergeCell ref="AD771:AF771"/>
    <mergeCell ref="AG771:AI771"/>
    <mergeCell ref="AJ771:AL771"/>
    <mergeCell ref="AM771:AP771"/>
    <mergeCell ref="B775:C775"/>
    <mergeCell ref="D775:O775"/>
    <mergeCell ref="P775:R775"/>
    <mergeCell ref="S775:T775"/>
    <mergeCell ref="U775:W775"/>
    <mergeCell ref="X775:Z775"/>
    <mergeCell ref="AA775:AC775"/>
    <mergeCell ref="AD775:AF775"/>
    <mergeCell ref="AG775:AI775"/>
    <mergeCell ref="AJ775:AL775"/>
    <mergeCell ref="AM775:AP775"/>
    <mergeCell ref="AJ782:AL782"/>
    <mergeCell ref="AM782:AP782"/>
    <mergeCell ref="B786:C786"/>
    <mergeCell ref="D786:O786"/>
    <mergeCell ref="P786:R786"/>
    <mergeCell ref="AJ765:AL765"/>
    <mergeCell ref="AM765:AP765"/>
    <mergeCell ref="B766:C766"/>
    <mergeCell ref="P766:R766"/>
    <mergeCell ref="S766:T766"/>
    <mergeCell ref="U766:W766"/>
    <mergeCell ref="X766:Z766"/>
    <mergeCell ref="AA766:AC766"/>
    <mergeCell ref="AD766:AF766"/>
    <mergeCell ref="AG766:AI766"/>
    <mergeCell ref="AJ766:AL766"/>
    <mergeCell ref="AM766:AP766"/>
    <mergeCell ref="B765:C765"/>
    <mergeCell ref="P765:R765"/>
    <mergeCell ref="S765:T765"/>
    <mergeCell ref="U765:W765"/>
    <mergeCell ref="X765:Z765"/>
    <mergeCell ref="AA765:AC765"/>
    <mergeCell ref="AD765:AF765"/>
    <mergeCell ref="AG765:AI765"/>
    <mergeCell ref="D765:O765"/>
    <mergeCell ref="D766:O766"/>
    <mergeCell ref="AJ767:AL767"/>
    <mergeCell ref="AM767:AP767"/>
    <mergeCell ref="B768:C768"/>
    <mergeCell ref="P768:R768"/>
    <mergeCell ref="S768:T768"/>
    <mergeCell ref="U768:W768"/>
    <mergeCell ref="X768:Z768"/>
    <mergeCell ref="AA768:AC768"/>
    <mergeCell ref="AD768:AF768"/>
    <mergeCell ref="AG768:AI768"/>
    <mergeCell ref="AJ768:AL768"/>
    <mergeCell ref="AM768:AP768"/>
    <mergeCell ref="B767:C767"/>
    <mergeCell ref="P767:R767"/>
    <mergeCell ref="S767:T767"/>
    <mergeCell ref="U767:W767"/>
    <mergeCell ref="X767:Z767"/>
    <mergeCell ref="AA767:AC767"/>
    <mergeCell ref="AD767:AF767"/>
    <mergeCell ref="AG767:AI767"/>
    <mergeCell ref="D768:O768"/>
    <mergeCell ref="D767:O767"/>
    <mergeCell ref="AJ763:AL763"/>
    <mergeCell ref="AM763:AP763"/>
    <mergeCell ref="B738:C738"/>
    <mergeCell ref="D738:O738"/>
    <mergeCell ref="P738:R738"/>
    <mergeCell ref="S738:T738"/>
    <mergeCell ref="U738:W738"/>
    <mergeCell ref="X738:Z738"/>
    <mergeCell ref="AA738:AC738"/>
    <mergeCell ref="AD738:AF738"/>
    <mergeCell ref="AG738:AI738"/>
    <mergeCell ref="AJ738:AL738"/>
    <mergeCell ref="AM738:AP738"/>
    <mergeCell ref="B741:C741"/>
    <mergeCell ref="D741:O741"/>
    <mergeCell ref="P741:R741"/>
    <mergeCell ref="S741:T741"/>
    <mergeCell ref="U741:W741"/>
    <mergeCell ref="X741:Z741"/>
    <mergeCell ref="AA741:AC741"/>
    <mergeCell ref="AD741:AF741"/>
    <mergeCell ref="AG741:AI741"/>
    <mergeCell ref="AJ741:AL741"/>
    <mergeCell ref="AM741:AP741"/>
    <mergeCell ref="B746:C746"/>
    <mergeCell ref="D746:O746"/>
    <mergeCell ref="P746:R746"/>
    <mergeCell ref="S746:T746"/>
    <mergeCell ref="U746:W746"/>
    <mergeCell ref="X746:Z746"/>
    <mergeCell ref="AA746:AC746"/>
    <mergeCell ref="AD746:AF746"/>
    <mergeCell ref="B764:C764"/>
    <mergeCell ref="P764:R764"/>
    <mergeCell ref="S764:T764"/>
    <mergeCell ref="U764:W764"/>
    <mergeCell ref="X764:Z764"/>
    <mergeCell ref="AA764:AC764"/>
    <mergeCell ref="AD764:AF764"/>
    <mergeCell ref="AG764:AI764"/>
    <mergeCell ref="AJ764:AL764"/>
    <mergeCell ref="AM764:AP764"/>
    <mergeCell ref="B763:C763"/>
    <mergeCell ref="P763:R763"/>
    <mergeCell ref="S763:T763"/>
    <mergeCell ref="U763:W763"/>
    <mergeCell ref="X763:Z763"/>
    <mergeCell ref="AA763:AC763"/>
    <mergeCell ref="AD763:AF763"/>
    <mergeCell ref="AG763:AI763"/>
    <mergeCell ref="D763:O763"/>
    <mergeCell ref="D764:O764"/>
    <mergeCell ref="AM745:AP745"/>
    <mergeCell ref="B750:C750"/>
    <mergeCell ref="D750:O750"/>
    <mergeCell ref="P750:R750"/>
    <mergeCell ref="S750:T750"/>
    <mergeCell ref="U750:W750"/>
    <mergeCell ref="X750:Z750"/>
    <mergeCell ref="AA750:AC750"/>
    <mergeCell ref="AD750:AF750"/>
    <mergeCell ref="AG750:AI750"/>
    <mergeCell ref="AJ750:AL750"/>
    <mergeCell ref="AM750:AP750"/>
    <mergeCell ref="AJ734:AL734"/>
    <mergeCell ref="AM734:AP734"/>
    <mergeCell ref="B735:C735"/>
    <mergeCell ref="P735:R735"/>
    <mergeCell ref="S735:T735"/>
    <mergeCell ref="U735:W735"/>
    <mergeCell ref="X735:Z735"/>
    <mergeCell ref="AA735:AC735"/>
    <mergeCell ref="AD735:AF735"/>
    <mergeCell ref="AG735:AI735"/>
    <mergeCell ref="AJ735:AL735"/>
    <mergeCell ref="AM735:AP735"/>
    <mergeCell ref="B734:C734"/>
    <mergeCell ref="P734:R734"/>
    <mergeCell ref="S734:T734"/>
    <mergeCell ref="U734:W734"/>
    <mergeCell ref="X734:Z734"/>
    <mergeCell ref="AA734:AC734"/>
    <mergeCell ref="AD734:AF734"/>
    <mergeCell ref="AG734:AI734"/>
    <mergeCell ref="D734:O734"/>
    <mergeCell ref="D735:O735"/>
    <mergeCell ref="AJ736:AL736"/>
    <mergeCell ref="AM736:AP736"/>
    <mergeCell ref="B759:C759"/>
    <mergeCell ref="AD759:AF759"/>
    <mergeCell ref="AG759:AI759"/>
    <mergeCell ref="AJ759:AL759"/>
    <mergeCell ref="AM759:AP759"/>
    <mergeCell ref="B762:C762"/>
    <mergeCell ref="P762:R762"/>
    <mergeCell ref="S762:T762"/>
    <mergeCell ref="U762:W762"/>
    <mergeCell ref="X762:Z762"/>
    <mergeCell ref="AA762:AC762"/>
    <mergeCell ref="AD762:AF762"/>
    <mergeCell ref="AG762:AI762"/>
    <mergeCell ref="AJ762:AL762"/>
    <mergeCell ref="AM762:AP762"/>
    <mergeCell ref="B736:C736"/>
    <mergeCell ref="P736:R736"/>
    <mergeCell ref="S736:T736"/>
    <mergeCell ref="U736:W736"/>
    <mergeCell ref="X736:Z736"/>
    <mergeCell ref="AA736:AC736"/>
    <mergeCell ref="AD736:AF736"/>
    <mergeCell ref="AG736:AI736"/>
    <mergeCell ref="D762:O762"/>
    <mergeCell ref="D736:O736"/>
    <mergeCell ref="B739:C739"/>
    <mergeCell ref="D739:O739"/>
    <mergeCell ref="P739:R739"/>
    <mergeCell ref="S739:T739"/>
    <mergeCell ref="U739:W739"/>
    <mergeCell ref="B745:C745"/>
    <mergeCell ref="D745:O745"/>
    <mergeCell ref="P745:R745"/>
    <mergeCell ref="S745:T745"/>
    <mergeCell ref="U745:W745"/>
    <mergeCell ref="X745:Z745"/>
    <mergeCell ref="AA745:AC745"/>
    <mergeCell ref="AD745:AF745"/>
    <mergeCell ref="AG745:AI745"/>
    <mergeCell ref="AJ745:AL745"/>
    <mergeCell ref="AJ730:AL730"/>
    <mergeCell ref="AM730:AP730"/>
    <mergeCell ref="B731:C731"/>
    <mergeCell ref="P731:R731"/>
    <mergeCell ref="S731:T731"/>
    <mergeCell ref="U731:W731"/>
    <mergeCell ref="X731:Z731"/>
    <mergeCell ref="AA731:AC731"/>
    <mergeCell ref="AD731:AF731"/>
    <mergeCell ref="AG731:AI731"/>
    <mergeCell ref="AJ731:AL731"/>
    <mergeCell ref="AM731:AP731"/>
    <mergeCell ref="B730:C730"/>
    <mergeCell ref="P730:R730"/>
    <mergeCell ref="S730:T730"/>
    <mergeCell ref="U730:W730"/>
    <mergeCell ref="X730:Z730"/>
    <mergeCell ref="AA730:AC730"/>
    <mergeCell ref="AD730:AF730"/>
    <mergeCell ref="AG730:AI730"/>
    <mergeCell ref="D730:O730"/>
    <mergeCell ref="D731:O731"/>
    <mergeCell ref="AJ732:AL732"/>
    <mergeCell ref="AM732:AP732"/>
    <mergeCell ref="B733:C733"/>
    <mergeCell ref="P733:R733"/>
    <mergeCell ref="S733:T733"/>
    <mergeCell ref="U733:W733"/>
    <mergeCell ref="X733:Z733"/>
    <mergeCell ref="AA733:AC733"/>
    <mergeCell ref="AD733:AF733"/>
    <mergeCell ref="AG733:AI733"/>
    <mergeCell ref="AJ733:AL733"/>
    <mergeCell ref="AM733:AP733"/>
    <mergeCell ref="B732:C732"/>
    <mergeCell ref="P732:R732"/>
    <mergeCell ref="S732:T732"/>
    <mergeCell ref="U732:W732"/>
    <mergeCell ref="X732:Z732"/>
    <mergeCell ref="AA732:AC732"/>
    <mergeCell ref="AD732:AF732"/>
    <mergeCell ref="AG732:AI732"/>
    <mergeCell ref="D732:O732"/>
    <mergeCell ref="D733:O733"/>
    <mergeCell ref="AJ726:AL726"/>
    <mergeCell ref="AM726:AP726"/>
    <mergeCell ref="B727:C727"/>
    <mergeCell ref="P727:R727"/>
    <mergeCell ref="S727:T727"/>
    <mergeCell ref="U727:W727"/>
    <mergeCell ref="X727:Z727"/>
    <mergeCell ref="AA727:AC727"/>
    <mergeCell ref="AD727:AF727"/>
    <mergeCell ref="AG727:AI727"/>
    <mergeCell ref="AJ727:AL727"/>
    <mergeCell ref="AM727:AP727"/>
    <mergeCell ref="B726:C726"/>
    <mergeCell ref="P726:R726"/>
    <mergeCell ref="S726:T726"/>
    <mergeCell ref="U726:W726"/>
    <mergeCell ref="X726:Z726"/>
    <mergeCell ref="AA726:AC726"/>
    <mergeCell ref="AD726:AF726"/>
    <mergeCell ref="AG726:AI726"/>
    <mergeCell ref="D726:O726"/>
    <mergeCell ref="D727:O727"/>
    <mergeCell ref="AJ728:AL728"/>
    <mergeCell ref="AM728:AP728"/>
    <mergeCell ref="B729:C729"/>
    <mergeCell ref="P729:R729"/>
    <mergeCell ref="S729:T729"/>
    <mergeCell ref="U729:W729"/>
    <mergeCell ref="X729:Z729"/>
    <mergeCell ref="AA729:AC729"/>
    <mergeCell ref="AD729:AF729"/>
    <mergeCell ref="AG729:AI729"/>
    <mergeCell ref="AJ729:AL729"/>
    <mergeCell ref="AM729:AP729"/>
    <mergeCell ref="B728:C728"/>
    <mergeCell ref="P728:R728"/>
    <mergeCell ref="S728:T728"/>
    <mergeCell ref="U728:W728"/>
    <mergeCell ref="X728:Z728"/>
    <mergeCell ref="AA728:AC728"/>
    <mergeCell ref="AD728:AF728"/>
    <mergeCell ref="AG728:AI728"/>
    <mergeCell ref="D728:O728"/>
    <mergeCell ref="D729:O729"/>
    <mergeCell ref="B723:C723"/>
    <mergeCell ref="P723:R723"/>
    <mergeCell ref="S723:T723"/>
    <mergeCell ref="U723:W723"/>
    <mergeCell ref="X723:Z723"/>
    <mergeCell ref="AA723:AC723"/>
    <mergeCell ref="AD723:AF723"/>
    <mergeCell ref="AG723:AI723"/>
    <mergeCell ref="AJ723:AL723"/>
    <mergeCell ref="AM723:AP723"/>
    <mergeCell ref="B722:C722"/>
    <mergeCell ref="P722:R722"/>
    <mergeCell ref="S722:T722"/>
    <mergeCell ref="U722:W722"/>
    <mergeCell ref="X722:Z722"/>
    <mergeCell ref="AA722:AC722"/>
    <mergeCell ref="AD722:AF722"/>
    <mergeCell ref="AG722:AI722"/>
    <mergeCell ref="D723:O723"/>
    <mergeCell ref="D722:O722"/>
    <mergeCell ref="AJ724:AL724"/>
    <mergeCell ref="AM724:AP724"/>
    <mergeCell ref="B725:C725"/>
    <mergeCell ref="P725:R725"/>
    <mergeCell ref="S725:T725"/>
    <mergeCell ref="U725:W725"/>
    <mergeCell ref="X725:Z725"/>
    <mergeCell ref="AA725:AC725"/>
    <mergeCell ref="AD725:AF725"/>
    <mergeCell ref="AG725:AI725"/>
    <mergeCell ref="AJ725:AL725"/>
    <mergeCell ref="AM725:AP725"/>
    <mergeCell ref="B724:C724"/>
    <mergeCell ref="P724:R724"/>
    <mergeCell ref="S724:T724"/>
    <mergeCell ref="U724:W724"/>
    <mergeCell ref="X724:Z724"/>
    <mergeCell ref="AA724:AC724"/>
    <mergeCell ref="AD724:AF724"/>
    <mergeCell ref="AG724:AI724"/>
    <mergeCell ref="D725:O725"/>
    <mergeCell ref="D724:O724"/>
    <mergeCell ref="AJ689:AL689"/>
    <mergeCell ref="AM689:AP689"/>
    <mergeCell ref="B690:C690"/>
    <mergeCell ref="P690:R690"/>
    <mergeCell ref="S690:T690"/>
    <mergeCell ref="U690:W690"/>
    <mergeCell ref="X690:Z690"/>
    <mergeCell ref="AA690:AC690"/>
    <mergeCell ref="AD690:AF690"/>
    <mergeCell ref="AG690:AI690"/>
    <mergeCell ref="AJ690:AL690"/>
    <mergeCell ref="AM690:AP690"/>
    <mergeCell ref="B689:C689"/>
    <mergeCell ref="P689:R689"/>
    <mergeCell ref="S689:T689"/>
    <mergeCell ref="U689:W689"/>
    <mergeCell ref="X689:Z689"/>
    <mergeCell ref="AA689:AC689"/>
    <mergeCell ref="AD689:AF689"/>
    <mergeCell ref="AG689:AI689"/>
    <mergeCell ref="D689:O689"/>
    <mergeCell ref="B720:C720"/>
    <mergeCell ref="P720:R720"/>
    <mergeCell ref="S720:T720"/>
    <mergeCell ref="U720:W720"/>
    <mergeCell ref="X720:Z720"/>
    <mergeCell ref="AA720:AC720"/>
    <mergeCell ref="AD720:AF720"/>
    <mergeCell ref="AG720:AI720"/>
    <mergeCell ref="D720:O720"/>
    <mergeCell ref="D721:O721"/>
    <mergeCell ref="AJ722:AL722"/>
    <mergeCell ref="AM722:AP722"/>
    <mergeCell ref="B702:C702"/>
    <mergeCell ref="D702:O702"/>
    <mergeCell ref="P702:R702"/>
    <mergeCell ref="S702:T702"/>
    <mergeCell ref="U702:W702"/>
    <mergeCell ref="X702:Z702"/>
    <mergeCell ref="AA702:AC702"/>
    <mergeCell ref="AD702:AF702"/>
    <mergeCell ref="AG702:AI702"/>
    <mergeCell ref="AJ702:AL702"/>
    <mergeCell ref="AM702:AP702"/>
    <mergeCell ref="P698:R698"/>
    <mergeCell ref="S698:T698"/>
    <mergeCell ref="U698:W698"/>
    <mergeCell ref="X698:Z698"/>
    <mergeCell ref="AA698:AC698"/>
    <mergeCell ref="AD698:AF698"/>
    <mergeCell ref="AG698:AI698"/>
    <mergeCell ref="AJ698:AL698"/>
    <mergeCell ref="AM698:AP698"/>
    <mergeCell ref="B697:C697"/>
    <mergeCell ref="P697:R697"/>
    <mergeCell ref="S697:T697"/>
    <mergeCell ref="U697:W697"/>
    <mergeCell ref="X697:Z697"/>
    <mergeCell ref="AA697:AC697"/>
    <mergeCell ref="AD697:AF697"/>
    <mergeCell ref="AG697:AI697"/>
    <mergeCell ref="D698:O698"/>
    <mergeCell ref="D697:O697"/>
    <mergeCell ref="B695:C695"/>
    <mergeCell ref="AJ685:AL685"/>
    <mergeCell ref="AM685:AP685"/>
    <mergeCell ref="B686:C686"/>
    <mergeCell ref="P686:R686"/>
    <mergeCell ref="S686:T686"/>
    <mergeCell ref="U686:W686"/>
    <mergeCell ref="X686:Z686"/>
    <mergeCell ref="AA686:AC686"/>
    <mergeCell ref="AD686:AF686"/>
    <mergeCell ref="AG686:AI686"/>
    <mergeCell ref="AJ686:AL686"/>
    <mergeCell ref="AM686:AP686"/>
    <mergeCell ref="B685:C685"/>
    <mergeCell ref="P685:R685"/>
    <mergeCell ref="S685:T685"/>
    <mergeCell ref="U685:W685"/>
    <mergeCell ref="X685:Z685"/>
    <mergeCell ref="AA685:AC685"/>
    <mergeCell ref="AD685:AF685"/>
    <mergeCell ref="AG685:AI685"/>
    <mergeCell ref="D685:O685"/>
    <mergeCell ref="D686:O686"/>
    <mergeCell ref="AJ687:AL687"/>
    <mergeCell ref="AM687:AP687"/>
    <mergeCell ref="B688:C688"/>
    <mergeCell ref="P688:R688"/>
    <mergeCell ref="S688:T688"/>
    <mergeCell ref="U688:W688"/>
    <mergeCell ref="X688:Z688"/>
    <mergeCell ref="AA688:AC688"/>
    <mergeCell ref="AD688:AF688"/>
    <mergeCell ref="AG688:AI688"/>
    <mergeCell ref="AJ688:AL688"/>
    <mergeCell ref="AM688:AP688"/>
    <mergeCell ref="B687:C687"/>
    <mergeCell ref="P687:R687"/>
    <mergeCell ref="S687:T687"/>
    <mergeCell ref="U687:W687"/>
    <mergeCell ref="X687:Z687"/>
    <mergeCell ref="AA687:AC687"/>
    <mergeCell ref="AD687:AF687"/>
    <mergeCell ref="AG687:AI687"/>
    <mergeCell ref="D687:O687"/>
    <mergeCell ref="D688:O688"/>
    <mergeCell ref="AJ681:AL681"/>
    <mergeCell ref="AM681:AP681"/>
    <mergeCell ref="B682:C682"/>
    <mergeCell ref="P682:R682"/>
    <mergeCell ref="S682:T682"/>
    <mergeCell ref="U682:W682"/>
    <mergeCell ref="X682:Z682"/>
    <mergeCell ref="AA682:AC682"/>
    <mergeCell ref="AD682:AF682"/>
    <mergeCell ref="AG682:AI682"/>
    <mergeCell ref="AJ682:AL682"/>
    <mergeCell ref="AM682:AP682"/>
    <mergeCell ref="B681:C681"/>
    <mergeCell ref="P681:R681"/>
    <mergeCell ref="S681:T681"/>
    <mergeCell ref="U681:W681"/>
    <mergeCell ref="X681:Z681"/>
    <mergeCell ref="AA681:AC681"/>
    <mergeCell ref="AD681:AF681"/>
    <mergeCell ref="AG681:AI681"/>
    <mergeCell ref="D682:O682"/>
    <mergeCell ref="AJ683:AL683"/>
    <mergeCell ref="AM683:AP683"/>
    <mergeCell ref="B684:C684"/>
    <mergeCell ref="P684:R684"/>
    <mergeCell ref="S684:T684"/>
    <mergeCell ref="U684:W684"/>
    <mergeCell ref="X684:Z684"/>
    <mergeCell ref="AA684:AC684"/>
    <mergeCell ref="AD684:AF684"/>
    <mergeCell ref="AG684:AI684"/>
    <mergeCell ref="AJ684:AL684"/>
    <mergeCell ref="AM684:AP684"/>
    <mergeCell ref="B683:C683"/>
    <mergeCell ref="P683:R683"/>
    <mergeCell ref="S683:T683"/>
    <mergeCell ref="U683:W683"/>
    <mergeCell ref="X683:Z683"/>
    <mergeCell ref="AA683:AC683"/>
    <mergeCell ref="AD683:AF683"/>
    <mergeCell ref="AG683:AI683"/>
    <mergeCell ref="D683:O683"/>
    <mergeCell ref="D684:O684"/>
    <mergeCell ref="AJ677:AL677"/>
    <mergeCell ref="AM677:AP677"/>
    <mergeCell ref="B678:C678"/>
    <mergeCell ref="P678:R678"/>
    <mergeCell ref="S678:T678"/>
    <mergeCell ref="U678:W678"/>
    <mergeCell ref="X678:Z678"/>
    <mergeCell ref="AA678:AC678"/>
    <mergeCell ref="AD678:AF678"/>
    <mergeCell ref="AG678:AI678"/>
    <mergeCell ref="AJ678:AL678"/>
    <mergeCell ref="AM678:AP678"/>
    <mergeCell ref="B677:C677"/>
    <mergeCell ref="P677:R677"/>
    <mergeCell ref="S677:T677"/>
    <mergeCell ref="U677:W677"/>
    <mergeCell ref="X677:Z677"/>
    <mergeCell ref="AA677:AC677"/>
    <mergeCell ref="AD677:AF677"/>
    <mergeCell ref="AG677:AI677"/>
    <mergeCell ref="D677:O677"/>
    <mergeCell ref="D678:O678"/>
    <mergeCell ref="AJ679:AL679"/>
    <mergeCell ref="AM679:AP679"/>
    <mergeCell ref="B680:C680"/>
    <mergeCell ref="P680:R680"/>
    <mergeCell ref="S680:T680"/>
    <mergeCell ref="U680:W680"/>
    <mergeCell ref="X680:Z680"/>
    <mergeCell ref="AA680:AC680"/>
    <mergeCell ref="AD680:AF680"/>
    <mergeCell ref="AG680:AI680"/>
    <mergeCell ref="AJ680:AL680"/>
    <mergeCell ref="AM680:AP680"/>
    <mergeCell ref="B679:C679"/>
    <mergeCell ref="P679:R679"/>
    <mergeCell ref="S679:T679"/>
    <mergeCell ref="U679:W679"/>
    <mergeCell ref="X679:Z679"/>
    <mergeCell ref="AA679:AC679"/>
    <mergeCell ref="AD679:AF679"/>
    <mergeCell ref="AG679:AI679"/>
    <mergeCell ref="D680:O680"/>
    <mergeCell ref="D679:O679"/>
    <mergeCell ref="B674:C674"/>
    <mergeCell ref="P674:R674"/>
    <mergeCell ref="S674:T674"/>
    <mergeCell ref="U674:W674"/>
    <mergeCell ref="X674:Z674"/>
    <mergeCell ref="AA674:AC674"/>
    <mergeCell ref="AD674:AF674"/>
    <mergeCell ref="AG674:AI674"/>
    <mergeCell ref="AJ674:AL674"/>
    <mergeCell ref="AM674:AP674"/>
    <mergeCell ref="B673:C673"/>
    <mergeCell ref="P673:R673"/>
    <mergeCell ref="S673:T673"/>
    <mergeCell ref="U673:W673"/>
    <mergeCell ref="X673:Z673"/>
    <mergeCell ref="AA673:AC673"/>
    <mergeCell ref="AD673:AF673"/>
    <mergeCell ref="AG673:AI673"/>
    <mergeCell ref="D673:O673"/>
    <mergeCell ref="D674:O674"/>
    <mergeCell ref="AJ675:AL675"/>
    <mergeCell ref="AM675:AP675"/>
    <mergeCell ref="B676:C676"/>
    <mergeCell ref="P676:R676"/>
    <mergeCell ref="S676:T676"/>
    <mergeCell ref="U676:W676"/>
    <mergeCell ref="X676:Z676"/>
    <mergeCell ref="AA676:AC676"/>
    <mergeCell ref="AD676:AF676"/>
    <mergeCell ref="AG676:AI676"/>
    <mergeCell ref="AJ676:AL676"/>
    <mergeCell ref="AM676:AP676"/>
    <mergeCell ref="B675:C675"/>
    <mergeCell ref="P675:R675"/>
    <mergeCell ref="S675:T675"/>
    <mergeCell ref="U675:W675"/>
    <mergeCell ref="X675:Z675"/>
    <mergeCell ref="AA675:AC675"/>
    <mergeCell ref="AD675:AF675"/>
    <mergeCell ref="AG675:AI675"/>
    <mergeCell ref="D675:O675"/>
    <mergeCell ref="D676:O676"/>
    <mergeCell ref="B647:C647"/>
    <mergeCell ref="P647:R647"/>
    <mergeCell ref="S647:T647"/>
    <mergeCell ref="U647:W647"/>
    <mergeCell ref="X647:Z647"/>
    <mergeCell ref="AA647:AC647"/>
    <mergeCell ref="AD647:AF647"/>
    <mergeCell ref="AG647:AI647"/>
    <mergeCell ref="AJ647:AL647"/>
    <mergeCell ref="AM647:AP647"/>
    <mergeCell ref="B646:C646"/>
    <mergeCell ref="P646:R646"/>
    <mergeCell ref="S646:T646"/>
    <mergeCell ref="U646:W646"/>
    <mergeCell ref="X646:Z646"/>
    <mergeCell ref="AA646:AC646"/>
    <mergeCell ref="AD646:AF646"/>
    <mergeCell ref="AG646:AI646"/>
    <mergeCell ref="D646:O646"/>
    <mergeCell ref="D647:O647"/>
    <mergeCell ref="B669:C669"/>
    <mergeCell ref="AD669:AF669"/>
    <mergeCell ref="AG669:AI669"/>
    <mergeCell ref="AJ669:AL669"/>
    <mergeCell ref="AM669:AP669"/>
    <mergeCell ref="B672:C672"/>
    <mergeCell ref="P672:R672"/>
    <mergeCell ref="S672:T672"/>
    <mergeCell ref="U672:W672"/>
    <mergeCell ref="X672:Z672"/>
    <mergeCell ref="AA672:AC672"/>
    <mergeCell ref="AD672:AF672"/>
    <mergeCell ref="AG672:AI672"/>
    <mergeCell ref="AJ672:AL672"/>
    <mergeCell ref="AM672:AP672"/>
    <mergeCell ref="D672:O672"/>
    <mergeCell ref="AJ646:AL646"/>
    <mergeCell ref="B654:C654"/>
    <mergeCell ref="D654:O654"/>
    <mergeCell ref="P654:R654"/>
    <mergeCell ref="S654:T654"/>
    <mergeCell ref="U654:W654"/>
    <mergeCell ref="X654:Z654"/>
    <mergeCell ref="AA654:AC654"/>
    <mergeCell ref="AD654:AF654"/>
    <mergeCell ref="AG654:AI654"/>
    <mergeCell ref="AJ654:AL654"/>
    <mergeCell ref="AM654:AP654"/>
    <mergeCell ref="B658:C658"/>
    <mergeCell ref="D658:O658"/>
    <mergeCell ref="P658:R658"/>
    <mergeCell ref="S658:T658"/>
    <mergeCell ref="U658:W658"/>
    <mergeCell ref="X658:Z658"/>
    <mergeCell ref="AA658:AC658"/>
    <mergeCell ref="AD658:AF658"/>
    <mergeCell ref="AG658:AI658"/>
    <mergeCell ref="AJ658:AL658"/>
    <mergeCell ref="AM658:AP658"/>
    <mergeCell ref="B662:C662"/>
    <mergeCell ref="D662:O662"/>
    <mergeCell ref="P662:R662"/>
    <mergeCell ref="S662:T662"/>
    <mergeCell ref="B655:C655"/>
    <mergeCell ref="B643:C643"/>
    <mergeCell ref="P643:R643"/>
    <mergeCell ref="S643:T643"/>
    <mergeCell ref="U643:W643"/>
    <mergeCell ref="X643:Z643"/>
    <mergeCell ref="AA643:AC643"/>
    <mergeCell ref="AD643:AF643"/>
    <mergeCell ref="AG643:AI643"/>
    <mergeCell ref="AJ643:AL643"/>
    <mergeCell ref="AM643:AP643"/>
    <mergeCell ref="B642:C642"/>
    <mergeCell ref="P642:R642"/>
    <mergeCell ref="S642:T642"/>
    <mergeCell ref="U642:W642"/>
    <mergeCell ref="X642:Z642"/>
    <mergeCell ref="AA642:AC642"/>
    <mergeCell ref="AD642:AF642"/>
    <mergeCell ref="AG642:AI642"/>
    <mergeCell ref="D643:O643"/>
    <mergeCell ref="D642:O642"/>
    <mergeCell ref="AJ644:AL644"/>
    <mergeCell ref="AM644:AP644"/>
    <mergeCell ref="B645:C645"/>
    <mergeCell ref="P645:R645"/>
    <mergeCell ref="S645:T645"/>
    <mergeCell ref="U645:W645"/>
    <mergeCell ref="X645:Z645"/>
    <mergeCell ref="AA645:AC645"/>
    <mergeCell ref="AD645:AF645"/>
    <mergeCell ref="AG645:AI645"/>
    <mergeCell ref="AJ645:AL645"/>
    <mergeCell ref="AM645:AP645"/>
    <mergeCell ref="B644:C644"/>
    <mergeCell ref="P644:R644"/>
    <mergeCell ref="S644:T644"/>
    <mergeCell ref="U644:W644"/>
    <mergeCell ref="X644:Z644"/>
    <mergeCell ref="AA644:AC644"/>
    <mergeCell ref="AD644:AF644"/>
    <mergeCell ref="AG644:AI644"/>
    <mergeCell ref="D644:O644"/>
    <mergeCell ref="D645:O645"/>
    <mergeCell ref="AJ642:AL642"/>
    <mergeCell ref="AM642:AP642"/>
    <mergeCell ref="B639:C639"/>
    <mergeCell ref="P639:R639"/>
    <mergeCell ref="S639:T639"/>
    <mergeCell ref="U639:W639"/>
    <mergeCell ref="X639:Z639"/>
    <mergeCell ref="AA639:AC639"/>
    <mergeCell ref="AD639:AF639"/>
    <mergeCell ref="AG639:AI639"/>
    <mergeCell ref="AJ639:AL639"/>
    <mergeCell ref="AM639:AP639"/>
    <mergeCell ref="B638:C638"/>
    <mergeCell ref="P638:R638"/>
    <mergeCell ref="S638:T638"/>
    <mergeCell ref="U638:W638"/>
    <mergeCell ref="X638:Z638"/>
    <mergeCell ref="AA638:AC638"/>
    <mergeCell ref="AD638:AF638"/>
    <mergeCell ref="AG638:AI638"/>
    <mergeCell ref="D638:O638"/>
    <mergeCell ref="D639:O639"/>
    <mergeCell ref="AJ640:AL640"/>
    <mergeCell ref="AM640:AP640"/>
    <mergeCell ref="B641:C641"/>
    <mergeCell ref="P641:R641"/>
    <mergeCell ref="S641:T641"/>
    <mergeCell ref="U641:W641"/>
    <mergeCell ref="X641:Z641"/>
    <mergeCell ref="AA641:AC641"/>
    <mergeCell ref="AD641:AF641"/>
    <mergeCell ref="AG641:AI641"/>
    <mergeCell ref="AJ641:AL641"/>
    <mergeCell ref="AM641:AP641"/>
    <mergeCell ref="B640:C640"/>
    <mergeCell ref="P640:R640"/>
    <mergeCell ref="S640:T640"/>
    <mergeCell ref="U640:W640"/>
    <mergeCell ref="X640:Z640"/>
    <mergeCell ref="AA640:AC640"/>
    <mergeCell ref="AD640:AF640"/>
    <mergeCell ref="AG640:AI640"/>
    <mergeCell ref="D640:O640"/>
    <mergeCell ref="AJ638:AL638"/>
    <mergeCell ref="AM638:AP638"/>
    <mergeCell ref="B635:C635"/>
    <mergeCell ref="P635:R635"/>
    <mergeCell ref="S635:T635"/>
    <mergeCell ref="U635:W635"/>
    <mergeCell ref="X635:Z635"/>
    <mergeCell ref="AA635:AC635"/>
    <mergeCell ref="AD635:AF635"/>
    <mergeCell ref="AG635:AI635"/>
    <mergeCell ref="AJ635:AL635"/>
    <mergeCell ref="AM635:AP635"/>
    <mergeCell ref="B634:C634"/>
    <mergeCell ref="P634:R634"/>
    <mergeCell ref="S634:T634"/>
    <mergeCell ref="U634:W634"/>
    <mergeCell ref="X634:Z634"/>
    <mergeCell ref="AA634:AC634"/>
    <mergeCell ref="AD634:AF634"/>
    <mergeCell ref="AG634:AI634"/>
    <mergeCell ref="D635:O635"/>
    <mergeCell ref="D634:O634"/>
    <mergeCell ref="AJ636:AL636"/>
    <mergeCell ref="AM636:AP636"/>
    <mergeCell ref="B636:C636"/>
    <mergeCell ref="P636:R636"/>
    <mergeCell ref="S636:T636"/>
    <mergeCell ref="U636:W636"/>
    <mergeCell ref="X636:Z636"/>
    <mergeCell ref="AA636:AC636"/>
    <mergeCell ref="AD636:AF636"/>
    <mergeCell ref="AG636:AI636"/>
    <mergeCell ref="D636:O636"/>
    <mergeCell ref="B637:C637"/>
    <mergeCell ref="P637:R637"/>
    <mergeCell ref="S637:T637"/>
    <mergeCell ref="U637:W637"/>
    <mergeCell ref="X637:Z637"/>
    <mergeCell ref="AA637:AC637"/>
    <mergeCell ref="AD637:AF637"/>
    <mergeCell ref="AG637:AI637"/>
    <mergeCell ref="AJ637:AL637"/>
    <mergeCell ref="AM637:AP637"/>
    <mergeCell ref="D637:O637"/>
    <mergeCell ref="AJ634:AL634"/>
    <mergeCell ref="AM634:AP634"/>
    <mergeCell ref="B631:C631"/>
    <mergeCell ref="P631:R631"/>
    <mergeCell ref="S631:T631"/>
    <mergeCell ref="U631:W631"/>
    <mergeCell ref="X631:Z631"/>
    <mergeCell ref="AA631:AC631"/>
    <mergeCell ref="AD631:AF631"/>
    <mergeCell ref="AG631:AI631"/>
    <mergeCell ref="AJ631:AL631"/>
    <mergeCell ref="AM631:AP631"/>
    <mergeCell ref="B630:C630"/>
    <mergeCell ref="P630:R630"/>
    <mergeCell ref="S630:T630"/>
    <mergeCell ref="U630:W630"/>
    <mergeCell ref="X630:Z630"/>
    <mergeCell ref="AA630:AC630"/>
    <mergeCell ref="AD630:AF630"/>
    <mergeCell ref="AG630:AI630"/>
    <mergeCell ref="D631:O631"/>
    <mergeCell ref="D630:O630"/>
    <mergeCell ref="AJ632:AL632"/>
    <mergeCell ref="AM632:AP632"/>
    <mergeCell ref="B633:C633"/>
    <mergeCell ref="P633:R633"/>
    <mergeCell ref="S633:T633"/>
    <mergeCell ref="U633:W633"/>
    <mergeCell ref="X633:Z633"/>
    <mergeCell ref="AA633:AC633"/>
    <mergeCell ref="AD633:AF633"/>
    <mergeCell ref="AG633:AI633"/>
    <mergeCell ref="AJ633:AL633"/>
    <mergeCell ref="AM633:AP633"/>
    <mergeCell ref="B632:C632"/>
    <mergeCell ref="P632:R632"/>
    <mergeCell ref="S632:T632"/>
    <mergeCell ref="U632:W632"/>
    <mergeCell ref="X632:Z632"/>
    <mergeCell ref="AA632:AC632"/>
    <mergeCell ref="AD632:AF632"/>
    <mergeCell ref="AG632:AI632"/>
    <mergeCell ref="D633:O633"/>
    <mergeCell ref="D632:O632"/>
    <mergeCell ref="AJ630:AL630"/>
    <mergeCell ref="AM630:AP630"/>
    <mergeCell ref="B624:C624"/>
    <mergeCell ref="AD624:AF624"/>
    <mergeCell ref="AG624:AI624"/>
    <mergeCell ref="AJ624:AL624"/>
    <mergeCell ref="AM624:AP624"/>
    <mergeCell ref="B627:C627"/>
    <mergeCell ref="P627:R627"/>
    <mergeCell ref="S627:T627"/>
    <mergeCell ref="U627:W627"/>
    <mergeCell ref="X627:Z627"/>
    <mergeCell ref="AA627:AC627"/>
    <mergeCell ref="AD627:AF627"/>
    <mergeCell ref="AG627:AI627"/>
    <mergeCell ref="AJ627:AL627"/>
    <mergeCell ref="AM627:AP627"/>
    <mergeCell ref="B595:C595"/>
    <mergeCell ref="P595:R595"/>
    <mergeCell ref="S595:T595"/>
    <mergeCell ref="U595:W595"/>
    <mergeCell ref="X595:Z595"/>
    <mergeCell ref="AA595:AC595"/>
    <mergeCell ref="AD595:AF595"/>
    <mergeCell ref="AG595:AI595"/>
    <mergeCell ref="B596:C596"/>
    <mergeCell ref="D596:O596"/>
    <mergeCell ref="P596:R596"/>
    <mergeCell ref="D595:O595"/>
    <mergeCell ref="U596:W596"/>
    <mergeCell ref="X596:Z596"/>
    <mergeCell ref="AA596:AC596"/>
    <mergeCell ref="B629:C629"/>
    <mergeCell ref="P629:R629"/>
    <mergeCell ref="S629:T629"/>
    <mergeCell ref="U629:W629"/>
    <mergeCell ref="X629:Z629"/>
    <mergeCell ref="AA629:AC629"/>
    <mergeCell ref="AD629:AF629"/>
    <mergeCell ref="AG629:AI629"/>
    <mergeCell ref="AJ629:AL629"/>
    <mergeCell ref="AM629:AP629"/>
    <mergeCell ref="B628:C628"/>
    <mergeCell ref="P628:R628"/>
    <mergeCell ref="S628:T628"/>
    <mergeCell ref="U628:W628"/>
    <mergeCell ref="X628:Z628"/>
    <mergeCell ref="AA628:AC628"/>
    <mergeCell ref="AD628:AF628"/>
    <mergeCell ref="AG628:AI628"/>
    <mergeCell ref="D629:O629"/>
    <mergeCell ref="D628:O628"/>
    <mergeCell ref="AD596:AF596"/>
    <mergeCell ref="AG596:AI596"/>
    <mergeCell ref="AJ596:AL596"/>
    <mergeCell ref="AM596:AP596"/>
    <mergeCell ref="B600:C600"/>
    <mergeCell ref="D600:O600"/>
    <mergeCell ref="P600:R600"/>
    <mergeCell ref="S600:T600"/>
    <mergeCell ref="U600:W600"/>
    <mergeCell ref="X600:Z600"/>
    <mergeCell ref="AA600:AC600"/>
    <mergeCell ref="AD600:AF600"/>
    <mergeCell ref="AJ595:AL595"/>
    <mergeCell ref="AM595:AP595"/>
    <mergeCell ref="B592:C592"/>
    <mergeCell ref="P592:R592"/>
    <mergeCell ref="S592:T592"/>
    <mergeCell ref="U592:W592"/>
    <mergeCell ref="X592:Z592"/>
    <mergeCell ref="AA592:AC592"/>
    <mergeCell ref="AD592:AF592"/>
    <mergeCell ref="AG592:AI592"/>
    <mergeCell ref="B591:C591"/>
    <mergeCell ref="P591:R591"/>
    <mergeCell ref="S591:T591"/>
    <mergeCell ref="U591:W591"/>
    <mergeCell ref="X591:Z591"/>
    <mergeCell ref="AA591:AC591"/>
    <mergeCell ref="AD591:AF591"/>
    <mergeCell ref="AG591:AI591"/>
    <mergeCell ref="D592:O592"/>
    <mergeCell ref="B594:C594"/>
    <mergeCell ref="P594:R594"/>
    <mergeCell ref="S594:T594"/>
    <mergeCell ref="U594:W594"/>
    <mergeCell ref="X594:Z594"/>
    <mergeCell ref="AA594:AC594"/>
    <mergeCell ref="AD594:AF594"/>
    <mergeCell ref="AG594:AI594"/>
    <mergeCell ref="AJ594:AL594"/>
    <mergeCell ref="AM594:AP594"/>
    <mergeCell ref="B593:C593"/>
    <mergeCell ref="P593:R593"/>
    <mergeCell ref="S593:T593"/>
    <mergeCell ref="U593:W593"/>
    <mergeCell ref="X593:Z593"/>
    <mergeCell ref="AA593:AC593"/>
    <mergeCell ref="AD593:AF593"/>
    <mergeCell ref="AG593:AI593"/>
    <mergeCell ref="AJ593:AL593"/>
    <mergeCell ref="D593:O593"/>
    <mergeCell ref="D594:O594"/>
    <mergeCell ref="B587:C587"/>
    <mergeCell ref="P587:R587"/>
    <mergeCell ref="S587:T587"/>
    <mergeCell ref="U587:W587"/>
    <mergeCell ref="X587:Z587"/>
    <mergeCell ref="AA587:AC587"/>
    <mergeCell ref="AD587:AF587"/>
    <mergeCell ref="AG587:AI587"/>
    <mergeCell ref="AJ587:AL587"/>
    <mergeCell ref="AM587:AP587"/>
    <mergeCell ref="B586:C586"/>
    <mergeCell ref="P586:R586"/>
    <mergeCell ref="S586:T586"/>
    <mergeCell ref="U586:W586"/>
    <mergeCell ref="X586:Z586"/>
    <mergeCell ref="AA586:AC586"/>
    <mergeCell ref="AD586:AF586"/>
    <mergeCell ref="AG586:AI586"/>
    <mergeCell ref="D586:O586"/>
    <mergeCell ref="D587:O587"/>
    <mergeCell ref="B590:C590"/>
    <mergeCell ref="P590:R590"/>
    <mergeCell ref="S590:T590"/>
    <mergeCell ref="U590:W590"/>
    <mergeCell ref="X590:Z590"/>
    <mergeCell ref="AA590:AC590"/>
    <mergeCell ref="AD590:AF590"/>
    <mergeCell ref="AG590:AI590"/>
    <mergeCell ref="AJ588:AL588"/>
    <mergeCell ref="AM588:AP588"/>
    <mergeCell ref="B589:C589"/>
    <mergeCell ref="P589:R589"/>
    <mergeCell ref="S589:T589"/>
    <mergeCell ref="U589:W589"/>
    <mergeCell ref="X589:Z589"/>
    <mergeCell ref="AA589:AC589"/>
    <mergeCell ref="AD589:AF589"/>
    <mergeCell ref="AG589:AI589"/>
    <mergeCell ref="AJ589:AL589"/>
    <mergeCell ref="AM589:AP589"/>
    <mergeCell ref="B588:C588"/>
    <mergeCell ref="P588:R588"/>
    <mergeCell ref="S588:T588"/>
    <mergeCell ref="U588:W588"/>
    <mergeCell ref="X588:Z588"/>
    <mergeCell ref="AA588:AC588"/>
    <mergeCell ref="AD588:AF588"/>
    <mergeCell ref="AG588:AI588"/>
    <mergeCell ref="D589:O589"/>
    <mergeCell ref="AJ586:AL586"/>
    <mergeCell ref="AM586:AP586"/>
    <mergeCell ref="B583:C583"/>
    <mergeCell ref="P583:R583"/>
    <mergeCell ref="S583:T583"/>
    <mergeCell ref="U583:W583"/>
    <mergeCell ref="X583:Z583"/>
    <mergeCell ref="AA583:AC583"/>
    <mergeCell ref="AD583:AF583"/>
    <mergeCell ref="AG583:AI583"/>
    <mergeCell ref="AJ583:AL583"/>
    <mergeCell ref="AM583:AP583"/>
    <mergeCell ref="B582:C582"/>
    <mergeCell ref="P582:R582"/>
    <mergeCell ref="S582:T582"/>
    <mergeCell ref="U582:W582"/>
    <mergeCell ref="X582:Z582"/>
    <mergeCell ref="AA582:AC582"/>
    <mergeCell ref="AD582:AF582"/>
    <mergeCell ref="AG582:AI582"/>
    <mergeCell ref="D583:O583"/>
    <mergeCell ref="D582:O582"/>
    <mergeCell ref="AJ584:AL584"/>
    <mergeCell ref="AM584:AP584"/>
    <mergeCell ref="B585:C585"/>
    <mergeCell ref="P585:R585"/>
    <mergeCell ref="S585:T585"/>
    <mergeCell ref="U585:W585"/>
    <mergeCell ref="X585:Z585"/>
    <mergeCell ref="AA585:AC585"/>
    <mergeCell ref="AD585:AF585"/>
    <mergeCell ref="AG585:AI585"/>
    <mergeCell ref="AJ585:AL585"/>
    <mergeCell ref="AM585:AP585"/>
    <mergeCell ref="B584:C584"/>
    <mergeCell ref="P584:R584"/>
    <mergeCell ref="S584:T584"/>
    <mergeCell ref="U584:W584"/>
    <mergeCell ref="X584:Z584"/>
    <mergeCell ref="AA584:AC584"/>
    <mergeCell ref="AD584:AF584"/>
    <mergeCell ref="AG584:AI584"/>
    <mergeCell ref="D585:O585"/>
    <mergeCell ref="AM582:AP582"/>
    <mergeCell ref="B549:C549"/>
    <mergeCell ref="P549:R549"/>
    <mergeCell ref="S549:T549"/>
    <mergeCell ref="U549:W549"/>
    <mergeCell ref="X549:Z549"/>
    <mergeCell ref="AA549:AC549"/>
    <mergeCell ref="AD549:AF549"/>
    <mergeCell ref="AG549:AI549"/>
    <mergeCell ref="AJ549:AL549"/>
    <mergeCell ref="AM549:AP549"/>
    <mergeCell ref="B548:C548"/>
    <mergeCell ref="P548:R548"/>
    <mergeCell ref="S548:T548"/>
    <mergeCell ref="U548:W548"/>
    <mergeCell ref="X548:Z548"/>
    <mergeCell ref="AA548:AC548"/>
    <mergeCell ref="AD548:AF548"/>
    <mergeCell ref="AG548:AI548"/>
    <mergeCell ref="D549:O549"/>
    <mergeCell ref="D548:O548"/>
    <mergeCell ref="AJ550:AL550"/>
    <mergeCell ref="AM550:AP550"/>
    <mergeCell ref="B579:C579"/>
    <mergeCell ref="AD579:AF579"/>
    <mergeCell ref="AG579:AI579"/>
    <mergeCell ref="AJ579:AL579"/>
    <mergeCell ref="AM579:AP579"/>
    <mergeCell ref="B550:C550"/>
    <mergeCell ref="P550:R550"/>
    <mergeCell ref="S550:T550"/>
    <mergeCell ref="U550:W550"/>
    <mergeCell ref="X550:Z550"/>
    <mergeCell ref="AA550:AC550"/>
    <mergeCell ref="AD550:AF550"/>
    <mergeCell ref="AG550:AI550"/>
    <mergeCell ref="B551:C551"/>
    <mergeCell ref="D551:O551"/>
    <mergeCell ref="P551:R551"/>
    <mergeCell ref="S551:T551"/>
    <mergeCell ref="U551:W551"/>
    <mergeCell ref="X551:Z551"/>
    <mergeCell ref="AA551:AC551"/>
    <mergeCell ref="AD551:AF551"/>
    <mergeCell ref="AG551:AI551"/>
    <mergeCell ref="AJ551:AL551"/>
    <mergeCell ref="AM551:AP551"/>
    <mergeCell ref="B555:C555"/>
    <mergeCell ref="D555:O555"/>
    <mergeCell ref="P555:R555"/>
    <mergeCell ref="S555:T555"/>
    <mergeCell ref="U555:W555"/>
    <mergeCell ref="X555:Z555"/>
    <mergeCell ref="B552:C552"/>
    <mergeCell ref="D552:O552"/>
    <mergeCell ref="P552:R552"/>
    <mergeCell ref="S552:T552"/>
    <mergeCell ref="U552:W552"/>
    <mergeCell ref="X552:Z552"/>
    <mergeCell ref="AA552:AC552"/>
    <mergeCell ref="AD552:AF552"/>
    <mergeCell ref="B556:C556"/>
    <mergeCell ref="D556:O556"/>
    <mergeCell ref="P560:R560"/>
    <mergeCell ref="S560:T560"/>
    <mergeCell ref="B545:C545"/>
    <mergeCell ref="P545:R545"/>
    <mergeCell ref="S545:T545"/>
    <mergeCell ref="U545:W545"/>
    <mergeCell ref="X545:Z545"/>
    <mergeCell ref="AA545:AC545"/>
    <mergeCell ref="AD545:AF545"/>
    <mergeCell ref="AG545:AI545"/>
    <mergeCell ref="AJ545:AL545"/>
    <mergeCell ref="AM545:AP545"/>
    <mergeCell ref="B544:C544"/>
    <mergeCell ref="P544:R544"/>
    <mergeCell ref="S544:T544"/>
    <mergeCell ref="U544:W544"/>
    <mergeCell ref="X544:Z544"/>
    <mergeCell ref="AA544:AC544"/>
    <mergeCell ref="AD544:AF544"/>
    <mergeCell ref="AG544:AI544"/>
    <mergeCell ref="D544:O544"/>
    <mergeCell ref="D545:O545"/>
    <mergeCell ref="AJ546:AL546"/>
    <mergeCell ref="AM546:AP546"/>
    <mergeCell ref="B547:C547"/>
    <mergeCell ref="P547:R547"/>
    <mergeCell ref="S547:T547"/>
    <mergeCell ref="U547:W547"/>
    <mergeCell ref="X547:Z547"/>
    <mergeCell ref="AA547:AC547"/>
    <mergeCell ref="AD547:AF547"/>
    <mergeCell ref="AG547:AI547"/>
    <mergeCell ref="AJ547:AL547"/>
    <mergeCell ref="AM547:AP547"/>
    <mergeCell ref="B546:C546"/>
    <mergeCell ref="P546:R546"/>
    <mergeCell ref="S546:T546"/>
    <mergeCell ref="U546:W546"/>
    <mergeCell ref="X546:Z546"/>
    <mergeCell ref="AA546:AC546"/>
    <mergeCell ref="AD546:AF546"/>
    <mergeCell ref="AG546:AI546"/>
    <mergeCell ref="D546:O546"/>
    <mergeCell ref="P538:R538"/>
    <mergeCell ref="S538:T538"/>
    <mergeCell ref="U538:W538"/>
    <mergeCell ref="X538:Z538"/>
    <mergeCell ref="AA538:AC538"/>
    <mergeCell ref="AD538:AF538"/>
    <mergeCell ref="AG538:AI538"/>
    <mergeCell ref="D538:O538"/>
    <mergeCell ref="AJ540:AL540"/>
    <mergeCell ref="AM540:AP540"/>
    <mergeCell ref="B541:C541"/>
    <mergeCell ref="P541:R541"/>
    <mergeCell ref="S541:T541"/>
    <mergeCell ref="U541:W541"/>
    <mergeCell ref="X541:Z541"/>
    <mergeCell ref="AA541:AC541"/>
    <mergeCell ref="AD541:AF541"/>
    <mergeCell ref="AG541:AI541"/>
    <mergeCell ref="AJ541:AL541"/>
    <mergeCell ref="AM541:AP541"/>
    <mergeCell ref="B540:C540"/>
    <mergeCell ref="P540:R540"/>
    <mergeCell ref="S540:T540"/>
    <mergeCell ref="U540:W540"/>
    <mergeCell ref="X540:Z540"/>
    <mergeCell ref="AA540:AC540"/>
    <mergeCell ref="AD540:AF540"/>
    <mergeCell ref="AG540:AI540"/>
    <mergeCell ref="D540:O540"/>
    <mergeCell ref="D541:O541"/>
    <mergeCell ref="AJ542:AL542"/>
    <mergeCell ref="AM542:AP542"/>
    <mergeCell ref="B543:C543"/>
    <mergeCell ref="P543:R543"/>
    <mergeCell ref="S543:T543"/>
    <mergeCell ref="U543:W543"/>
    <mergeCell ref="X543:Z543"/>
    <mergeCell ref="AA543:AC543"/>
    <mergeCell ref="AD543:AF543"/>
    <mergeCell ref="AG543:AI543"/>
    <mergeCell ref="AJ543:AL543"/>
    <mergeCell ref="AM543:AP543"/>
    <mergeCell ref="B542:C542"/>
    <mergeCell ref="P542:R542"/>
    <mergeCell ref="S542:T542"/>
    <mergeCell ref="U542:W542"/>
    <mergeCell ref="X542:Z542"/>
    <mergeCell ref="AA542:AC542"/>
    <mergeCell ref="AD542:AF542"/>
    <mergeCell ref="AG542:AI542"/>
    <mergeCell ref="D543:O543"/>
    <mergeCell ref="D542:O542"/>
    <mergeCell ref="AJ538:AL538"/>
    <mergeCell ref="AM538:AP538"/>
    <mergeCell ref="B534:C534"/>
    <mergeCell ref="AD534:AF534"/>
    <mergeCell ref="AG534:AI534"/>
    <mergeCell ref="AJ534:AL534"/>
    <mergeCell ref="AM534:AP534"/>
    <mergeCell ref="B537:C537"/>
    <mergeCell ref="P537:R537"/>
    <mergeCell ref="S537:T537"/>
    <mergeCell ref="U537:W537"/>
    <mergeCell ref="X537:Z537"/>
    <mergeCell ref="AA537:AC537"/>
    <mergeCell ref="AD537:AF537"/>
    <mergeCell ref="AG537:AI537"/>
    <mergeCell ref="AJ537:AL537"/>
    <mergeCell ref="AM537:AP537"/>
    <mergeCell ref="B499:C499"/>
    <mergeCell ref="P499:R499"/>
    <mergeCell ref="S499:T499"/>
    <mergeCell ref="U499:W499"/>
    <mergeCell ref="X499:Z499"/>
    <mergeCell ref="AA499:AC499"/>
    <mergeCell ref="AD499:AF499"/>
    <mergeCell ref="AG499:AI499"/>
    <mergeCell ref="B501:C501"/>
    <mergeCell ref="D501:O501"/>
    <mergeCell ref="P501:R501"/>
    <mergeCell ref="B500:C500"/>
    <mergeCell ref="D500:O500"/>
    <mergeCell ref="P500:R500"/>
    <mergeCell ref="S500:T500"/>
    <mergeCell ref="U500:W500"/>
    <mergeCell ref="X500:Z500"/>
    <mergeCell ref="AA500:AC500"/>
    <mergeCell ref="AD500:AF500"/>
    <mergeCell ref="AG500:AI500"/>
    <mergeCell ref="AJ500:AL500"/>
    <mergeCell ref="AM500:AP500"/>
    <mergeCell ref="B505:C505"/>
    <mergeCell ref="D505:O505"/>
    <mergeCell ref="P505:R505"/>
    <mergeCell ref="S505:T505"/>
    <mergeCell ref="U505:W505"/>
    <mergeCell ref="X505:Z505"/>
    <mergeCell ref="AA505:AC505"/>
    <mergeCell ref="AD505:AF505"/>
    <mergeCell ref="AG505:AI505"/>
    <mergeCell ref="AJ505:AL505"/>
    <mergeCell ref="AM505:AP505"/>
    <mergeCell ref="B506:C506"/>
    <mergeCell ref="D506:O506"/>
    <mergeCell ref="P506:R506"/>
    <mergeCell ref="S506:T506"/>
    <mergeCell ref="U506:W506"/>
    <mergeCell ref="X506:Z506"/>
    <mergeCell ref="AA506:AC506"/>
    <mergeCell ref="AD506:AF506"/>
    <mergeCell ref="AG506:AI506"/>
    <mergeCell ref="AJ506:AL506"/>
    <mergeCell ref="AM506:AP506"/>
    <mergeCell ref="B503:C503"/>
    <mergeCell ref="D503:O503"/>
    <mergeCell ref="P503:R503"/>
    <mergeCell ref="S503:T503"/>
    <mergeCell ref="U503:W503"/>
    <mergeCell ref="S496:T496"/>
    <mergeCell ref="U496:W496"/>
    <mergeCell ref="X496:Z496"/>
    <mergeCell ref="AA496:AC496"/>
    <mergeCell ref="AD496:AF496"/>
    <mergeCell ref="AG496:AI496"/>
    <mergeCell ref="AJ496:AL496"/>
    <mergeCell ref="AM496:AP496"/>
    <mergeCell ref="B495:C495"/>
    <mergeCell ref="P495:R495"/>
    <mergeCell ref="S495:T495"/>
    <mergeCell ref="U495:W495"/>
    <mergeCell ref="X495:Z495"/>
    <mergeCell ref="AA495:AC495"/>
    <mergeCell ref="AD495:AF495"/>
    <mergeCell ref="AG495:AI495"/>
    <mergeCell ref="D496:O496"/>
    <mergeCell ref="D495:O495"/>
    <mergeCell ref="AJ497:AL497"/>
    <mergeCell ref="AM497:AP497"/>
    <mergeCell ref="B498:C498"/>
    <mergeCell ref="P498:R498"/>
    <mergeCell ref="S498:T498"/>
    <mergeCell ref="U498:W498"/>
    <mergeCell ref="X498:Z498"/>
    <mergeCell ref="AA498:AC498"/>
    <mergeCell ref="AD498:AF498"/>
    <mergeCell ref="AG498:AI498"/>
    <mergeCell ref="AJ498:AL498"/>
    <mergeCell ref="AM498:AP498"/>
    <mergeCell ref="B497:C497"/>
    <mergeCell ref="P497:R497"/>
    <mergeCell ref="S497:T497"/>
    <mergeCell ref="U497:W497"/>
    <mergeCell ref="X497:Z497"/>
    <mergeCell ref="AA497:AC497"/>
    <mergeCell ref="AD497:AF497"/>
    <mergeCell ref="AG497:AI497"/>
    <mergeCell ref="D498:O498"/>
    <mergeCell ref="B457:C457"/>
    <mergeCell ref="P457:R457"/>
    <mergeCell ref="S457:T457"/>
    <mergeCell ref="U457:W457"/>
    <mergeCell ref="X457:Z457"/>
    <mergeCell ref="AA457:AC457"/>
    <mergeCell ref="AD457:AF457"/>
    <mergeCell ref="AG457:AI457"/>
    <mergeCell ref="AJ457:AL457"/>
    <mergeCell ref="AM457:AP457"/>
    <mergeCell ref="B456:C456"/>
    <mergeCell ref="P456:R456"/>
    <mergeCell ref="S456:T456"/>
    <mergeCell ref="U456:W456"/>
    <mergeCell ref="X456:Z456"/>
    <mergeCell ref="AA456:AC456"/>
    <mergeCell ref="AD456:AF456"/>
    <mergeCell ref="AG456:AI456"/>
    <mergeCell ref="D456:O456"/>
    <mergeCell ref="D457:O457"/>
    <mergeCell ref="B459:C459"/>
    <mergeCell ref="P459:R459"/>
    <mergeCell ref="S459:T459"/>
    <mergeCell ref="U459:W459"/>
    <mergeCell ref="X459:Z459"/>
    <mergeCell ref="AA459:AC459"/>
    <mergeCell ref="AD459:AF459"/>
    <mergeCell ref="AG459:AI459"/>
    <mergeCell ref="AJ459:AL459"/>
    <mergeCell ref="AM459:AP459"/>
    <mergeCell ref="B458:C458"/>
    <mergeCell ref="P458:R458"/>
    <mergeCell ref="S458:T458"/>
    <mergeCell ref="U458:W458"/>
    <mergeCell ref="X458:Z458"/>
    <mergeCell ref="AA458:AC458"/>
    <mergeCell ref="AD458:AF458"/>
    <mergeCell ref="AG458:AI458"/>
    <mergeCell ref="D458:O458"/>
    <mergeCell ref="AJ456:AL456"/>
    <mergeCell ref="AM456:AP456"/>
    <mergeCell ref="AJ458:AL458"/>
    <mergeCell ref="AM458:AP458"/>
    <mergeCell ref="B451:C451"/>
    <mergeCell ref="P451:R451"/>
    <mergeCell ref="S451:T451"/>
    <mergeCell ref="U451:W451"/>
    <mergeCell ref="X451:Z451"/>
    <mergeCell ref="AA451:AC451"/>
    <mergeCell ref="AD451:AF451"/>
    <mergeCell ref="AG451:AI451"/>
    <mergeCell ref="AJ451:AL451"/>
    <mergeCell ref="AM451:AP451"/>
    <mergeCell ref="B450:C450"/>
    <mergeCell ref="P450:R450"/>
    <mergeCell ref="S450:T450"/>
    <mergeCell ref="U450:W450"/>
    <mergeCell ref="X450:Z450"/>
    <mergeCell ref="AA450:AC450"/>
    <mergeCell ref="AD450:AF450"/>
    <mergeCell ref="AG450:AI450"/>
    <mergeCell ref="D450:O450"/>
    <mergeCell ref="D451:O451"/>
    <mergeCell ref="AJ453:AL453"/>
    <mergeCell ref="AM453:AP453"/>
    <mergeCell ref="B452:C452"/>
    <mergeCell ref="P452:R452"/>
    <mergeCell ref="S452:T452"/>
    <mergeCell ref="U452:W452"/>
    <mergeCell ref="X452:Z452"/>
    <mergeCell ref="AA452:AC452"/>
    <mergeCell ref="AD452:AF452"/>
    <mergeCell ref="AG452:AI452"/>
    <mergeCell ref="B455:C455"/>
    <mergeCell ref="P455:R455"/>
    <mergeCell ref="S455:T455"/>
    <mergeCell ref="U455:W455"/>
    <mergeCell ref="X455:Z455"/>
    <mergeCell ref="AA455:AC455"/>
    <mergeCell ref="AD455:AF455"/>
    <mergeCell ref="AG455:AI455"/>
    <mergeCell ref="AJ455:AL455"/>
    <mergeCell ref="AM455:AP455"/>
    <mergeCell ref="B454:C454"/>
    <mergeCell ref="P454:R454"/>
    <mergeCell ref="S454:T454"/>
    <mergeCell ref="U454:W454"/>
    <mergeCell ref="X454:Z454"/>
    <mergeCell ref="AA454:AC454"/>
    <mergeCell ref="AD454:AF454"/>
    <mergeCell ref="AG454:AI454"/>
    <mergeCell ref="D455:O455"/>
    <mergeCell ref="AA453:AC453"/>
    <mergeCell ref="AD453:AF453"/>
    <mergeCell ref="AG453:AI453"/>
    <mergeCell ref="AJ452:AL452"/>
    <mergeCell ref="AM452:AP452"/>
    <mergeCell ref="AJ454:AL454"/>
    <mergeCell ref="AM454:AP454"/>
    <mergeCell ref="B453:C453"/>
    <mergeCell ref="P453:R453"/>
    <mergeCell ref="S453:T453"/>
    <mergeCell ref="U453:W453"/>
    <mergeCell ref="B415:C415"/>
    <mergeCell ref="P415:R415"/>
    <mergeCell ref="S415:T415"/>
    <mergeCell ref="U415:W415"/>
    <mergeCell ref="X415:Z415"/>
    <mergeCell ref="AA415:AC415"/>
    <mergeCell ref="AD415:AF415"/>
    <mergeCell ref="AG415:AI415"/>
    <mergeCell ref="D415:O415"/>
    <mergeCell ref="D447:O447"/>
    <mergeCell ref="B417:C417"/>
    <mergeCell ref="B416:C416"/>
    <mergeCell ref="D416:O416"/>
    <mergeCell ref="P416:R416"/>
    <mergeCell ref="S416:T416"/>
    <mergeCell ref="U416:W416"/>
    <mergeCell ref="X416:Z416"/>
    <mergeCell ref="D417:O417"/>
    <mergeCell ref="P417:R417"/>
    <mergeCell ref="S417:T417"/>
    <mergeCell ref="U417:W417"/>
    <mergeCell ref="X417:Z417"/>
    <mergeCell ref="AA417:AC417"/>
    <mergeCell ref="AD417:AF417"/>
    <mergeCell ref="AG417:AI417"/>
    <mergeCell ref="AJ417:AL417"/>
    <mergeCell ref="AM417:AP417"/>
    <mergeCell ref="B419:C419"/>
    <mergeCell ref="D419:O419"/>
    <mergeCell ref="AJ449:AL449"/>
    <mergeCell ref="AM449:AP449"/>
    <mergeCell ref="B448:C448"/>
    <mergeCell ref="P448:R448"/>
    <mergeCell ref="S448:T448"/>
    <mergeCell ref="U448:W448"/>
    <mergeCell ref="X448:Z448"/>
    <mergeCell ref="AA448:AC448"/>
    <mergeCell ref="AD448:AF448"/>
    <mergeCell ref="AG448:AI448"/>
    <mergeCell ref="D448:O448"/>
    <mergeCell ref="D449:O449"/>
    <mergeCell ref="X419:Z419"/>
    <mergeCell ref="AA419:AC419"/>
    <mergeCell ref="B444:C444"/>
    <mergeCell ref="AD444:AF444"/>
    <mergeCell ref="AG444:AI444"/>
    <mergeCell ref="B449:C449"/>
    <mergeCell ref="P449:R449"/>
    <mergeCell ref="S449:T449"/>
    <mergeCell ref="U449:W449"/>
    <mergeCell ref="X449:Z449"/>
    <mergeCell ref="AA449:AC449"/>
    <mergeCell ref="AD449:AF449"/>
    <mergeCell ref="AG449:AI449"/>
    <mergeCell ref="S442:T442"/>
    <mergeCell ref="U442:W442"/>
    <mergeCell ref="X442:Z442"/>
    <mergeCell ref="AA442:AC442"/>
    <mergeCell ref="AD442:AF442"/>
    <mergeCell ref="AG442:AI442"/>
    <mergeCell ref="AJ442:AL442"/>
    <mergeCell ref="AM440:AP440"/>
    <mergeCell ref="D432:O432"/>
    <mergeCell ref="P432:R432"/>
    <mergeCell ref="B409:C409"/>
    <mergeCell ref="P409:R409"/>
    <mergeCell ref="S409:T409"/>
    <mergeCell ref="U409:W409"/>
    <mergeCell ref="X409:Z409"/>
    <mergeCell ref="AA409:AC409"/>
    <mergeCell ref="AD409:AF409"/>
    <mergeCell ref="AG409:AI409"/>
    <mergeCell ref="D410:O410"/>
    <mergeCell ref="D409:O409"/>
    <mergeCell ref="B412:C412"/>
    <mergeCell ref="P412:R412"/>
    <mergeCell ref="S412:T412"/>
    <mergeCell ref="U412:W412"/>
    <mergeCell ref="X412:Z412"/>
    <mergeCell ref="AA412:AC412"/>
    <mergeCell ref="AD412:AF412"/>
    <mergeCell ref="AG412:AI412"/>
    <mergeCell ref="AJ412:AL412"/>
    <mergeCell ref="AM412:AP412"/>
    <mergeCell ref="B411:C411"/>
    <mergeCell ref="P411:R411"/>
    <mergeCell ref="S411:T411"/>
    <mergeCell ref="U411:W411"/>
    <mergeCell ref="X411:Z411"/>
    <mergeCell ref="AA411:AC411"/>
    <mergeCell ref="AD411:AF411"/>
    <mergeCell ref="AG411:AI411"/>
    <mergeCell ref="D412:O412"/>
    <mergeCell ref="D411:O411"/>
    <mergeCell ref="B414:C414"/>
    <mergeCell ref="P414:R414"/>
    <mergeCell ref="S414:T414"/>
    <mergeCell ref="U414:W414"/>
    <mergeCell ref="X414:Z414"/>
    <mergeCell ref="AA414:AC414"/>
    <mergeCell ref="AD414:AF414"/>
    <mergeCell ref="AG414:AI414"/>
    <mergeCell ref="AJ414:AL414"/>
    <mergeCell ref="AM414:AP414"/>
    <mergeCell ref="B413:C413"/>
    <mergeCell ref="P413:R413"/>
    <mergeCell ref="S413:T413"/>
    <mergeCell ref="U413:W413"/>
    <mergeCell ref="X413:Z413"/>
    <mergeCell ref="AA413:AC413"/>
    <mergeCell ref="AD413:AF413"/>
    <mergeCell ref="AG413:AI413"/>
    <mergeCell ref="D414:O414"/>
    <mergeCell ref="B367:C367"/>
    <mergeCell ref="P367:R367"/>
    <mergeCell ref="S367:T367"/>
    <mergeCell ref="U367:W367"/>
    <mergeCell ref="X367:Z367"/>
    <mergeCell ref="AA367:AC367"/>
    <mergeCell ref="AD367:AF367"/>
    <mergeCell ref="AG367:AI367"/>
    <mergeCell ref="D402:O402"/>
    <mergeCell ref="B369:C369"/>
    <mergeCell ref="D369:O369"/>
    <mergeCell ref="P369:R369"/>
    <mergeCell ref="S369:T369"/>
    <mergeCell ref="U369:W369"/>
    <mergeCell ref="X369:Z369"/>
    <mergeCell ref="AA369:AC369"/>
    <mergeCell ref="AD369:AF369"/>
    <mergeCell ref="AG369:AI369"/>
    <mergeCell ref="B370:C370"/>
    <mergeCell ref="D370:O370"/>
    <mergeCell ref="P370:R370"/>
    <mergeCell ref="S370:T370"/>
    <mergeCell ref="U370:W370"/>
    <mergeCell ref="X370:Z370"/>
    <mergeCell ref="AA370:AC370"/>
    <mergeCell ref="AD370:AF370"/>
    <mergeCell ref="AG370:AI370"/>
    <mergeCell ref="B373:C373"/>
    <mergeCell ref="D373:O373"/>
    <mergeCell ref="P373:R373"/>
    <mergeCell ref="S373:T373"/>
    <mergeCell ref="U373:W373"/>
    <mergeCell ref="B403:C403"/>
    <mergeCell ref="P403:R403"/>
    <mergeCell ref="S403:T403"/>
    <mergeCell ref="U403:W403"/>
    <mergeCell ref="X403:Z403"/>
    <mergeCell ref="AA403:AC403"/>
    <mergeCell ref="D403:O403"/>
    <mergeCell ref="B368:C368"/>
    <mergeCell ref="D368:O368"/>
    <mergeCell ref="P368:R368"/>
    <mergeCell ref="S368:T368"/>
    <mergeCell ref="U368:W368"/>
    <mergeCell ref="X368:Z368"/>
    <mergeCell ref="AA368:AC368"/>
    <mergeCell ref="AD368:AF368"/>
    <mergeCell ref="AG368:AI368"/>
    <mergeCell ref="B374:C374"/>
    <mergeCell ref="D374:O374"/>
    <mergeCell ref="P374:R374"/>
    <mergeCell ref="S374:T374"/>
    <mergeCell ref="U374:W374"/>
    <mergeCell ref="X374:Z374"/>
    <mergeCell ref="AA374:AC374"/>
    <mergeCell ref="AD374:AF374"/>
    <mergeCell ref="AG374:AI374"/>
    <mergeCell ref="B379:C379"/>
    <mergeCell ref="D379:O379"/>
    <mergeCell ref="P379:R379"/>
    <mergeCell ref="S379:T379"/>
    <mergeCell ref="U379:W379"/>
    <mergeCell ref="X379:Z379"/>
    <mergeCell ref="AA379:AC379"/>
    <mergeCell ref="B364:C364"/>
    <mergeCell ref="P364:R364"/>
    <mergeCell ref="S364:T364"/>
    <mergeCell ref="U364:W364"/>
    <mergeCell ref="X364:Z364"/>
    <mergeCell ref="AA364:AC364"/>
    <mergeCell ref="AD364:AF364"/>
    <mergeCell ref="AG364:AI364"/>
    <mergeCell ref="AJ364:AL364"/>
    <mergeCell ref="AM364:AP364"/>
    <mergeCell ref="B363:C363"/>
    <mergeCell ref="P363:R363"/>
    <mergeCell ref="S363:T363"/>
    <mergeCell ref="U363:W363"/>
    <mergeCell ref="X363:Z363"/>
    <mergeCell ref="AA363:AC363"/>
    <mergeCell ref="AD363:AF363"/>
    <mergeCell ref="AG363:AI363"/>
    <mergeCell ref="D363:O363"/>
    <mergeCell ref="D364:O364"/>
    <mergeCell ref="B366:C366"/>
    <mergeCell ref="P366:R366"/>
    <mergeCell ref="S366:T366"/>
    <mergeCell ref="U366:W366"/>
    <mergeCell ref="X366:Z366"/>
    <mergeCell ref="AA366:AC366"/>
    <mergeCell ref="AD366:AF366"/>
    <mergeCell ref="AG366:AI366"/>
    <mergeCell ref="AJ366:AL366"/>
    <mergeCell ref="AM366:AP366"/>
    <mergeCell ref="B365:C365"/>
    <mergeCell ref="P365:R365"/>
    <mergeCell ref="S365:T365"/>
    <mergeCell ref="U365:W365"/>
    <mergeCell ref="X365:Z365"/>
    <mergeCell ref="AA365:AC365"/>
    <mergeCell ref="AD365:AF365"/>
    <mergeCell ref="AG365:AI365"/>
    <mergeCell ref="D365:O365"/>
    <mergeCell ref="D366:O366"/>
    <mergeCell ref="AM365:AP365"/>
    <mergeCell ref="AJ363:AL363"/>
    <mergeCell ref="D358:O358"/>
    <mergeCell ref="D357:O357"/>
    <mergeCell ref="B360:C360"/>
    <mergeCell ref="P360:R360"/>
    <mergeCell ref="S360:T360"/>
    <mergeCell ref="U360:W360"/>
    <mergeCell ref="X360:Z360"/>
    <mergeCell ref="AA360:AC360"/>
    <mergeCell ref="AD360:AF360"/>
    <mergeCell ref="AG360:AI360"/>
    <mergeCell ref="B359:C359"/>
    <mergeCell ref="P359:R359"/>
    <mergeCell ref="S359:T359"/>
    <mergeCell ref="U359:W359"/>
    <mergeCell ref="X359:Z359"/>
    <mergeCell ref="AA359:AC359"/>
    <mergeCell ref="AD359:AF359"/>
    <mergeCell ref="AG359:AI359"/>
    <mergeCell ref="D359:O359"/>
    <mergeCell ref="D360:O360"/>
    <mergeCell ref="AA358:AC358"/>
    <mergeCell ref="AD358:AF358"/>
    <mergeCell ref="AG358:AI358"/>
    <mergeCell ref="B362:C362"/>
    <mergeCell ref="P362:R362"/>
    <mergeCell ref="S362:T362"/>
    <mergeCell ref="U362:W362"/>
    <mergeCell ref="X362:Z362"/>
    <mergeCell ref="AA362:AC362"/>
    <mergeCell ref="AD362:AF362"/>
    <mergeCell ref="AG362:AI362"/>
    <mergeCell ref="AJ362:AL362"/>
    <mergeCell ref="AM362:AP362"/>
    <mergeCell ref="B361:C361"/>
    <mergeCell ref="P361:R361"/>
    <mergeCell ref="S361:T361"/>
    <mergeCell ref="U361:W361"/>
    <mergeCell ref="X361:Z361"/>
    <mergeCell ref="AA361:AC361"/>
    <mergeCell ref="AD361:AF361"/>
    <mergeCell ref="AG361:AI361"/>
    <mergeCell ref="D361:O361"/>
    <mergeCell ref="D362:O362"/>
    <mergeCell ref="AJ357:AL357"/>
    <mergeCell ref="AM357:AP357"/>
    <mergeCell ref="AJ359:AL359"/>
    <mergeCell ref="AM359:AP359"/>
    <mergeCell ref="AJ361:AL361"/>
    <mergeCell ref="AM361:AP361"/>
    <mergeCell ref="P322:R322"/>
    <mergeCell ref="S322:T322"/>
    <mergeCell ref="U322:W322"/>
    <mergeCell ref="X322:Z322"/>
    <mergeCell ref="AA322:AC322"/>
    <mergeCell ref="AD322:AF322"/>
    <mergeCell ref="AG322:AI322"/>
    <mergeCell ref="AJ322:AL322"/>
    <mergeCell ref="AM322:AP322"/>
    <mergeCell ref="B321:C321"/>
    <mergeCell ref="P321:R321"/>
    <mergeCell ref="S321:T321"/>
    <mergeCell ref="U321:W321"/>
    <mergeCell ref="X321:Z321"/>
    <mergeCell ref="AA321:AC321"/>
    <mergeCell ref="AD321:AF321"/>
    <mergeCell ref="AG321:AI321"/>
    <mergeCell ref="D322:O322"/>
    <mergeCell ref="AM321:AP321"/>
    <mergeCell ref="D321:O321"/>
    <mergeCell ref="B354:C354"/>
    <mergeCell ref="AD354:AF354"/>
    <mergeCell ref="AG354:AI354"/>
    <mergeCell ref="AJ354:AL354"/>
    <mergeCell ref="AM354:AP354"/>
    <mergeCell ref="B323:C323"/>
    <mergeCell ref="P323:R323"/>
    <mergeCell ref="S323:T323"/>
    <mergeCell ref="U323:W323"/>
    <mergeCell ref="X323:Z323"/>
    <mergeCell ref="AA323:AC323"/>
    <mergeCell ref="AD323:AF323"/>
    <mergeCell ref="AG323:AI323"/>
    <mergeCell ref="D323:O323"/>
    <mergeCell ref="B325:C325"/>
    <mergeCell ref="D325:O325"/>
    <mergeCell ref="P325:R325"/>
    <mergeCell ref="S325:T325"/>
    <mergeCell ref="U325:W325"/>
    <mergeCell ref="X325:Z325"/>
    <mergeCell ref="AA325:AC325"/>
    <mergeCell ref="AD325:AF325"/>
    <mergeCell ref="AG325:AI325"/>
    <mergeCell ref="AJ325:AL325"/>
    <mergeCell ref="AM325:AP325"/>
    <mergeCell ref="B328:C328"/>
    <mergeCell ref="AD328:AF328"/>
    <mergeCell ref="AJ323:AL323"/>
    <mergeCell ref="AM323:AP323"/>
    <mergeCell ref="U327:W327"/>
    <mergeCell ref="X327:Z327"/>
    <mergeCell ref="AA327:AC327"/>
    <mergeCell ref="B329:C329"/>
    <mergeCell ref="D329:O329"/>
    <mergeCell ref="P329:R329"/>
    <mergeCell ref="S329:T329"/>
    <mergeCell ref="U329:W329"/>
    <mergeCell ref="X329:Z329"/>
    <mergeCell ref="AA329:AC329"/>
    <mergeCell ref="AD329:AF329"/>
    <mergeCell ref="AG329:AI329"/>
    <mergeCell ref="AJ329:AL329"/>
    <mergeCell ref="AM329:AP329"/>
    <mergeCell ref="AJ335:AL335"/>
    <mergeCell ref="D314:O314"/>
    <mergeCell ref="AM316:AP316"/>
    <mergeCell ref="B315:C315"/>
    <mergeCell ref="P315:R315"/>
    <mergeCell ref="S315:T315"/>
    <mergeCell ref="U315:W315"/>
    <mergeCell ref="X315:Z315"/>
    <mergeCell ref="AA315:AC315"/>
    <mergeCell ref="AD315:AF315"/>
    <mergeCell ref="AG315:AI315"/>
    <mergeCell ref="D316:O316"/>
    <mergeCell ref="D315:O315"/>
    <mergeCell ref="B314:C314"/>
    <mergeCell ref="AM314:AP314"/>
    <mergeCell ref="X318:Z318"/>
    <mergeCell ref="AA318:AC318"/>
    <mergeCell ref="AD318:AF318"/>
    <mergeCell ref="AG318:AI318"/>
    <mergeCell ref="AJ318:AL318"/>
    <mergeCell ref="AM318:AP318"/>
    <mergeCell ref="B317:C317"/>
    <mergeCell ref="P317:R317"/>
    <mergeCell ref="S317:T317"/>
    <mergeCell ref="U317:W317"/>
    <mergeCell ref="X317:Z317"/>
    <mergeCell ref="AA317:AC317"/>
    <mergeCell ref="AD317:AF317"/>
    <mergeCell ref="AG317:AI317"/>
    <mergeCell ref="D317:O317"/>
    <mergeCell ref="D289:O289"/>
    <mergeCell ref="D276:O276"/>
    <mergeCell ref="P276:R276"/>
    <mergeCell ref="S276:T276"/>
    <mergeCell ref="U276:W276"/>
    <mergeCell ref="X276:Z276"/>
    <mergeCell ref="AA276:AC276"/>
    <mergeCell ref="B277:C277"/>
    <mergeCell ref="D277:O277"/>
    <mergeCell ref="P277:R277"/>
    <mergeCell ref="S277:T277"/>
    <mergeCell ref="U277:W277"/>
    <mergeCell ref="X277:Z277"/>
    <mergeCell ref="AA277:AC277"/>
    <mergeCell ref="AM277:AP277"/>
    <mergeCell ref="B278:C278"/>
    <mergeCell ref="D278:O278"/>
    <mergeCell ref="P278:R278"/>
    <mergeCell ref="S278:T278"/>
    <mergeCell ref="U278:W278"/>
    <mergeCell ref="X278:Z278"/>
    <mergeCell ref="AA278:AC278"/>
    <mergeCell ref="AD278:AF278"/>
    <mergeCell ref="B292:C292"/>
    <mergeCell ref="D292:O292"/>
    <mergeCell ref="P292:R292"/>
    <mergeCell ref="S292:T292"/>
    <mergeCell ref="U292:W292"/>
    <mergeCell ref="X292:Z292"/>
    <mergeCell ref="AA292:AC292"/>
    <mergeCell ref="AD292:AF292"/>
    <mergeCell ref="B293:C293"/>
    <mergeCell ref="D293:O293"/>
    <mergeCell ref="P293:R293"/>
    <mergeCell ref="S293:T293"/>
    <mergeCell ref="X269:Z269"/>
    <mergeCell ref="AA269:AC269"/>
    <mergeCell ref="AD269:AF269"/>
    <mergeCell ref="AG269:AI269"/>
    <mergeCell ref="AJ269:AL269"/>
    <mergeCell ref="P274:R274"/>
    <mergeCell ref="S274:T274"/>
    <mergeCell ref="U274:W274"/>
    <mergeCell ref="X274:Z274"/>
    <mergeCell ref="AA274:AC274"/>
    <mergeCell ref="AD274:AF274"/>
    <mergeCell ref="AG274:AI274"/>
    <mergeCell ref="AJ274:AL274"/>
    <mergeCell ref="B271:C271"/>
    <mergeCell ref="P271:R271"/>
    <mergeCell ref="S271:T271"/>
    <mergeCell ref="U271:W271"/>
    <mergeCell ref="X271:Z271"/>
    <mergeCell ref="AA271:AC271"/>
    <mergeCell ref="AD271:AF271"/>
    <mergeCell ref="B273:C273"/>
    <mergeCell ref="P273:R273"/>
    <mergeCell ref="S273:T273"/>
    <mergeCell ref="U273:W273"/>
    <mergeCell ref="X273:Z273"/>
    <mergeCell ref="AA273:AC273"/>
    <mergeCell ref="AD273:AF273"/>
    <mergeCell ref="AG273:AI273"/>
    <mergeCell ref="AJ273:AL273"/>
    <mergeCell ref="AM273:AP273"/>
    <mergeCell ref="B279:C279"/>
    <mergeCell ref="P279:R279"/>
    <mergeCell ref="S279:T279"/>
    <mergeCell ref="U279:W279"/>
    <mergeCell ref="X279:Z279"/>
    <mergeCell ref="AA279:AC279"/>
    <mergeCell ref="AD279:AF279"/>
    <mergeCell ref="AG279:AI279"/>
    <mergeCell ref="D274:O274"/>
    <mergeCell ref="AM274:AP274"/>
    <mergeCell ref="B276:C276"/>
    <mergeCell ref="AJ279:AL279"/>
    <mergeCell ref="AM279:AP279"/>
    <mergeCell ref="AJ278:AL278"/>
    <mergeCell ref="AM278:AP278"/>
    <mergeCell ref="P269:R269"/>
    <mergeCell ref="S269:T269"/>
    <mergeCell ref="U269:W269"/>
    <mergeCell ref="D272:O272"/>
    <mergeCell ref="B230:C230"/>
    <mergeCell ref="P230:R230"/>
    <mergeCell ref="S230:T230"/>
    <mergeCell ref="U230:W230"/>
    <mergeCell ref="X230:Z230"/>
    <mergeCell ref="AA230:AC230"/>
    <mergeCell ref="AD230:AF230"/>
    <mergeCell ref="AG230:AI230"/>
    <mergeCell ref="AJ230:AL230"/>
    <mergeCell ref="AM230:AP230"/>
    <mergeCell ref="B229:C229"/>
    <mergeCell ref="P229:R229"/>
    <mergeCell ref="S229:T229"/>
    <mergeCell ref="U229:W229"/>
    <mergeCell ref="X229:Z229"/>
    <mergeCell ref="AA229:AC229"/>
    <mergeCell ref="AD229:AF229"/>
    <mergeCell ref="AG229:AI229"/>
    <mergeCell ref="D230:O230"/>
    <mergeCell ref="AJ229:AL229"/>
    <mergeCell ref="AM229:AP229"/>
    <mergeCell ref="B232:C232"/>
    <mergeCell ref="P232:R232"/>
    <mergeCell ref="S232:T232"/>
    <mergeCell ref="U232:W232"/>
    <mergeCell ref="X232:Z232"/>
    <mergeCell ref="AA232:AC232"/>
    <mergeCell ref="AD232:AF232"/>
    <mergeCell ref="AG232:AI232"/>
    <mergeCell ref="AJ232:AL232"/>
    <mergeCell ref="AM232:AP232"/>
    <mergeCell ref="B231:C231"/>
    <mergeCell ref="P231:R231"/>
    <mergeCell ref="S231:T231"/>
    <mergeCell ref="U231:W231"/>
    <mergeCell ref="X231:Z231"/>
    <mergeCell ref="AA231:AC231"/>
    <mergeCell ref="AD231:AF231"/>
    <mergeCell ref="AG231:AI231"/>
    <mergeCell ref="D231:O231"/>
    <mergeCell ref="AJ231:AL231"/>
    <mergeCell ref="D232:O232"/>
    <mergeCell ref="AM231:AP231"/>
    <mergeCell ref="B222:C222"/>
    <mergeCell ref="P222:R222"/>
    <mergeCell ref="S222:T222"/>
    <mergeCell ref="U222:W222"/>
    <mergeCell ref="X222:Z222"/>
    <mergeCell ref="AA222:AC222"/>
    <mergeCell ref="AD222:AF222"/>
    <mergeCell ref="AG222:AI222"/>
    <mergeCell ref="AJ222:AL222"/>
    <mergeCell ref="AM222:AP222"/>
    <mergeCell ref="D222:O222"/>
    <mergeCell ref="B224:C224"/>
    <mergeCell ref="P224:R224"/>
    <mergeCell ref="S224:T224"/>
    <mergeCell ref="U224:W224"/>
    <mergeCell ref="X224:Z224"/>
    <mergeCell ref="AA224:AC224"/>
    <mergeCell ref="AD224:AF224"/>
    <mergeCell ref="AG224:AI224"/>
    <mergeCell ref="AJ224:AL224"/>
    <mergeCell ref="AM224:AP224"/>
    <mergeCell ref="B223:C223"/>
    <mergeCell ref="P223:R223"/>
    <mergeCell ref="S223:T223"/>
    <mergeCell ref="U223:W223"/>
    <mergeCell ref="X223:Z223"/>
    <mergeCell ref="AA223:AC223"/>
    <mergeCell ref="AD223:AF223"/>
    <mergeCell ref="AG223:AI223"/>
    <mergeCell ref="D224:O224"/>
    <mergeCell ref="D223:O223"/>
    <mergeCell ref="B226:C226"/>
    <mergeCell ref="P226:R226"/>
    <mergeCell ref="S226:T226"/>
    <mergeCell ref="U226:W226"/>
    <mergeCell ref="X226:Z226"/>
    <mergeCell ref="AA226:AC226"/>
    <mergeCell ref="AD226:AF226"/>
    <mergeCell ref="AG226:AI226"/>
    <mergeCell ref="AJ226:AL226"/>
    <mergeCell ref="AM226:AP226"/>
    <mergeCell ref="B225:C225"/>
    <mergeCell ref="P225:R225"/>
    <mergeCell ref="S225:T225"/>
    <mergeCell ref="U225:W225"/>
    <mergeCell ref="X225:Z225"/>
    <mergeCell ref="AA225:AC225"/>
    <mergeCell ref="AD225:AF225"/>
    <mergeCell ref="AG225:AI225"/>
    <mergeCell ref="D225:O225"/>
    <mergeCell ref="B192:C192"/>
    <mergeCell ref="P192:R192"/>
    <mergeCell ref="S192:T192"/>
    <mergeCell ref="U192:W192"/>
    <mergeCell ref="X192:Z192"/>
    <mergeCell ref="AA192:AC192"/>
    <mergeCell ref="AD192:AF192"/>
    <mergeCell ref="AG192:AI192"/>
    <mergeCell ref="B191:C191"/>
    <mergeCell ref="P191:R191"/>
    <mergeCell ref="S191:T191"/>
    <mergeCell ref="U191:W191"/>
    <mergeCell ref="X191:Z191"/>
    <mergeCell ref="AA191:AC191"/>
    <mergeCell ref="AD191:AF191"/>
    <mergeCell ref="AG191:AI191"/>
    <mergeCell ref="D193:O193"/>
    <mergeCell ref="AJ193:AL193"/>
    <mergeCell ref="AJ195:AL195"/>
    <mergeCell ref="D194:O194"/>
    <mergeCell ref="B196:C196"/>
    <mergeCell ref="P196:R196"/>
    <mergeCell ref="S196:T196"/>
    <mergeCell ref="U196:W196"/>
    <mergeCell ref="X196:Z196"/>
    <mergeCell ref="B195:C195"/>
    <mergeCell ref="P195:R195"/>
    <mergeCell ref="S195:T195"/>
    <mergeCell ref="U195:W195"/>
    <mergeCell ref="X195:Z195"/>
    <mergeCell ref="B219:C219"/>
    <mergeCell ref="AD219:AF219"/>
    <mergeCell ref="AG219:AI219"/>
    <mergeCell ref="AJ219:AL219"/>
    <mergeCell ref="AA195:AC195"/>
    <mergeCell ref="AD195:AF195"/>
    <mergeCell ref="AG195:AI195"/>
    <mergeCell ref="AJ197:AL197"/>
    <mergeCell ref="AJ196:AL196"/>
    <mergeCell ref="B197:C197"/>
    <mergeCell ref="P197:R197"/>
    <mergeCell ref="S197:T197"/>
    <mergeCell ref="U197:W197"/>
    <mergeCell ref="X197:Z197"/>
    <mergeCell ref="AA197:AC197"/>
    <mergeCell ref="AD197:AF197"/>
    <mergeCell ref="B216:C216"/>
    <mergeCell ref="D216:O216"/>
    <mergeCell ref="D192:O192"/>
    <mergeCell ref="B194:C194"/>
    <mergeCell ref="P194:R194"/>
    <mergeCell ref="S194:T194"/>
    <mergeCell ref="U194:W194"/>
    <mergeCell ref="D195:O195"/>
    <mergeCell ref="B193:C193"/>
    <mergeCell ref="P193:R193"/>
    <mergeCell ref="S193:T193"/>
    <mergeCell ref="U193:W193"/>
    <mergeCell ref="B217:C217"/>
    <mergeCell ref="D217:O217"/>
    <mergeCell ref="P217:R217"/>
    <mergeCell ref="S217:T217"/>
    <mergeCell ref="U217:W217"/>
    <mergeCell ref="X217:Z217"/>
    <mergeCell ref="B190:C190"/>
    <mergeCell ref="P190:R190"/>
    <mergeCell ref="S190:T190"/>
    <mergeCell ref="U190:W190"/>
    <mergeCell ref="X190:Z190"/>
    <mergeCell ref="AA190:AC190"/>
    <mergeCell ref="AD190:AF190"/>
    <mergeCell ref="AG190:AI190"/>
    <mergeCell ref="B188:C188"/>
    <mergeCell ref="P188:R188"/>
    <mergeCell ref="S188:T188"/>
    <mergeCell ref="U188:W188"/>
    <mergeCell ref="X188:Z188"/>
    <mergeCell ref="AA188:AC188"/>
    <mergeCell ref="AD188:AF188"/>
    <mergeCell ref="AG188:AI188"/>
    <mergeCell ref="B187:C187"/>
    <mergeCell ref="P187:R187"/>
    <mergeCell ref="S187:T187"/>
    <mergeCell ref="U187:W187"/>
    <mergeCell ref="X187:Z187"/>
    <mergeCell ref="AD187:AF187"/>
    <mergeCell ref="AG187:AI187"/>
    <mergeCell ref="D188:O188"/>
    <mergeCell ref="B186:C186"/>
    <mergeCell ref="P186:R186"/>
    <mergeCell ref="S186:T186"/>
    <mergeCell ref="U186:W186"/>
    <mergeCell ref="X186:Z186"/>
    <mergeCell ref="AA186:AC186"/>
    <mergeCell ref="B189:C189"/>
    <mergeCell ref="P189:R189"/>
    <mergeCell ref="S189:T189"/>
    <mergeCell ref="U189:W189"/>
    <mergeCell ref="X189:Z189"/>
    <mergeCell ref="AA189:AC189"/>
    <mergeCell ref="AD189:AF189"/>
    <mergeCell ref="AG189:AI189"/>
    <mergeCell ref="D190:O190"/>
    <mergeCell ref="D189:O189"/>
    <mergeCell ref="D186:O186"/>
    <mergeCell ref="D187:O187"/>
    <mergeCell ref="P180:R180"/>
    <mergeCell ref="S180:T180"/>
    <mergeCell ref="U180:W180"/>
    <mergeCell ref="X180:Z180"/>
    <mergeCell ref="AA180:AC180"/>
    <mergeCell ref="B181:C181"/>
    <mergeCell ref="P181:R181"/>
    <mergeCell ref="S181:T181"/>
    <mergeCell ref="U181:W181"/>
    <mergeCell ref="AM174:AP174"/>
    <mergeCell ref="X179:Z179"/>
    <mergeCell ref="AA179:AC179"/>
    <mergeCell ref="AD179:AF179"/>
    <mergeCell ref="AG179:AI179"/>
    <mergeCell ref="X177:Z177"/>
    <mergeCell ref="AA177:AC177"/>
    <mergeCell ref="AD177:AF177"/>
    <mergeCell ref="AG177:AI177"/>
    <mergeCell ref="AM177:AP177"/>
    <mergeCell ref="AJ181:AL181"/>
    <mergeCell ref="AM181:AP181"/>
    <mergeCell ref="D177:O177"/>
    <mergeCell ref="D179:O179"/>
    <mergeCell ref="U185:W185"/>
    <mergeCell ref="AA185:AC185"/>
    <mergeCell ref="AD185:AF185"/>
    <mergeCell ref="AG185:AI185"/>
    <mergeCell ref="B184:C184"/>
    <mergeCell ref="P184:R184"/>
    <mergeCell ref="S184:T184"/>
    <mergeCell ref="B182:C182"/>
    <mergeCell ref="P182:R182"/>
    <mergeCell ref="S182:T182"/>
    <mergeCell ref="U182:W182"/>
    <mergeCell ref="X182:Z182"/>
    <mergeCell ref="AA182:AC182"/>
    <mergeCell ref="AD182:AF182"/>
    <mergeCell ref="AG182:AI182"/>
    <mergeCell ref="B183:C183"/>
    <mergeCell ref="P183:R183"/>
    <mergeCell ref="S183:T183"/>
    <mergeCell ref="U183:W183"/>
    <mergeCell ref="P185:R185"/>
    <mergeCell ref="S185:T185"/>
    <mergeCell ref="AA181:AC181"/>
    <mergeCell ref="AD181:AF181"/>
    <mergeCell ref="AG181:AI181"/>
    <mergeCell ref="B174:C174"/>
    <mergeCell ref="AJ174:AL174"/>
    <mergeCell ref="AJ177:AL177"/>
    <mergeCell ref="AJ179:AL179"/>
    <mergeCell ref="AM185:AP185"/>
    <mergeCell ref="AA149:AC149"/>
    <mergeCell ref="AD149:AF149"/>
    <mergeCell ref="AG149:AI149"/>
    <mergeCell ref="B137:C137"/>
    <mergeCell ref="U138:W138"/>
    <mergeCell ref="X138:Z138"/>
    <mergeCell ref="AA138:AC138"/>
    <mergeCell ref="B138:C138"/>
    <mergeCell ref="U142:W142"/>
    <mergeCell ref="X142:Z142"/>
    <mergeCell ref="AA142:AC142"/>
    <mergeCell ref="AD174:AF174"/>
    <mergeCell ref="AG174:AI174"/>
    <mergeCell ref="B135:C135"/>
    <mergeCell ref="B136:C136"/>
    <mergeCell ref="AM91:AP91"/>
    <mergeCell ref="B140:C140"/>
    <mergeCell ref="B141:C141"/>
    <mergeCell ref="B142:C142"/>
    <mergeCell ref="P133:R133"/>
    <mergeCell ref="S133:T133"/>
    <mergeCell ref="P134:R134"/>
    <mergeCell ref="S134:T134"/>
    <mergeCell ref="P135:R135"/>
    <mergeCell ref="S135:T135"/>
    <mergeCell ref="P136:R136"/>
    <mergeCell ref="S136:T136"/>
    <mergeCell ref="P139:R139"/>
    <mergeCell ref="S139:T139"/>
    <mergeCell ref="P140:R140"/>
    <mergeCell ref="S140:T140"/>
    <mergeCell ref="AJ120:AL120"/>
    <mergeCell ref="AA120:AC120"/>
    <mergeCell ref="AJ92:AL92"/>
    <mergeCell ref="AJ93:AL93"/>
    <mergeCell ref="U104:W104"/>
    <mergeCell ref="U120:W120"/>
    <mergeCell ref="AA104:AC104"/>
    <mergeCell ref="D142:O142"/>
    <mergeCell ref="P104:R104"/>
    <mergeCell ref="P120:R120"/>
    <mergeCell ref="X98:Z98"/>
    <mergeCell ref="X99:Z99"/>
    <mergeCell ref="P141:R141"/>
    <mergeCell ref="S141:T141"/>
    <mergeCell ref="P142:R142"/>
    <mergeCell ref="S142:T142"/>
    <mergeCell ref="B103:C103"/>
    <mergeCell ref="B104:C104"/>
    <mergeCell ref="B120:C120"/>
    <mergeCell ref="S104:T104"/>
    <mergeCell ref="U139:W139"/>
    <mergeCell ref="D121:O121"/>
    <mergeCell ref="P121:R121"/>
    <mergeCell ref="S121:T121"/>
    <mergeCell ref="AG121:AI121"/>
    <mergeCell ref="AJ121:AL121"/>
    <mergeCell ref="AM121:AP121"/>
    <mergeCell ref="AM132:AP132"/>
    <mergeCell ref="S103:T103"/>
    <mergeCell ref="AM133:AP133"/>
    <mergeCell ref="B122:C122"/>
    <mergeCell ref="D122:O122"/>
    <mergeCell ref="P122:R122"/>
    <mergeCell ref="AA135:AC135"/>
    <mergeCell ref="AD135:AF135"/>
    <mergeCell ref="AG135:AI135"/>
    <mergeCell ref="AJ135:AL135"/>
    <mergeCell ref="U133:W133"/>
    <mergeCell ref="X133:Z133"/>
    <mergeCell ref="AA133:AC133"/>
    <mergeCell ref="AD133:AF133"/>
    <mergeCell ref="U103:W103"/>
    <mergeCell ref="AA122:AC122"/>
    <mergeCell ref="AD122:AF122"/>
    <mergeCell ref="AG122:AI122"/>
    <mergeCell ref="AG104:AI104"/>
    <mergeCell ref="D136:O136"/>
    <mergeCell ref="D139:O139"/>
    <mergeCell ref="B105:C105"/>
    <mergeCell ref="AA105:AC105"/>
    <mergeCell ref="AD105:AF105"/>
    <mergeCell ref="AG105:AI105"/>
    <mergeCell ref="AJ105:AL105"/>
    <mergeCell ref="D105:O105"/>
    <mergeCell ref="P105:R105"/>
    <mergeCell ref="S105:T105"/>
    <mergeCell ref="U105:W105"/>
    <mergeCell ref="X105:Z105"/>
    <mergeCell ref="D103:O103"/>
    <mergeCell ref="B106:C106"/>
    <mergeCell ref="B119:C119"/>
    <mergeCell ref="B114:C114"/>
    <mergeCell ref="AD114:AF114"/>
    <mergeCell ref="AG114:AI114"/>
    <mergeCell ref="AJ114:AL114"/>
    <mergeCell ref="B111:C111"/>
    <mergeCell ref="D111:O111"/>
    <mergeCell ref="P111:R111"/>
    <mergeCell ref="S111:T111"/>
    <mergeCell ref="U111:W111"/>
    <mergeCell ref="X111:Z111"/>
    <mergeCell ref="AA111:AC111"/>
    <mergeCell ref="AD111:AF111"/>
    <mergeCell ref="AG111:AI111"/>
    <mergeCell ref="AJ111:AL111"/>
    <mergeCell ref="B125:C125"/>
    <mergeCell ref="D125:O125"/>
    <mergeCell ref="P125:R125"/>
    <mergeCell ref="S125:T125"/>
    <mergeCell ref="U125:W125"/>
    <mergeCell ref="X125:Z125"/>
    <mergeCell ref="AA125:AC125"/>
    <mergeCell ref="AD125:AF125"/>
    <mergeCell ref="AG125:AI125"/>
    <mergeCell ref="AJ122:AL122"/>
    <mergeCell ref="B133:C133"/>
    <mergeCell ref="B134:C134"/>
    <mergeCell ref="B109:C109"/>
    <mergeCell ref="D109:O109"/>
    <mergeCell ref="B107:C107"/>
    <mergeCell ref="B108:C108"/>
    <mergeCell ref="B116:C116"/>
    <mergeCell ref="B123:C123"/>
    <mergeCell ref="D123:O123"/>
    <mergeCell ref="P123:R123"/>
    <mergeCell ref="S123:T123"/>
    <mergeCell ref="U123:W123"/>
    <mergeCell ref="B126:C126"/>
    <mergeCell ref="U134:W134"/>
    <mergeCell ref="X134:Z134"/>
    <mergeCell ref="AA134:AC134"/>
    <mergeCell ref="AA101:AC101"/>
    <mergeCell ref="AD132:AF132"/>
    <mergeCell ref="AG132:AI132"/>
    <mergeCell ref="AG103:AI103"/>
    <mergeCell ref="AM93:AP93"/>
    <mergeCell ref="AM94:AP94"/>
    <mergeCell ref="AM95:AP95"/>
    <mergeCell ref="AM96:AP96"/>
    <mergeCell ref="AM97:AP97"/>
    <mergeCell ref="AJ100:AL100"/>
    <mergeCell ref="AJ101:AL101"/>
    <mergeCell ref="AJ102:AL102"/>
    <mergeCell ref="AJ103:AL103"/>
    <mergeCell ref="AJ104:AL104"/>
    <mergeCell ref="AJ98:AL98"/>
    <mergeCell ref="AJ94:AL94"/>
    <mergeCell ref="AJ95:AL95"/>
    <mergeCell ref="AJ96:AL96"/>
    <mergeCell ref="AJ99:AL99"/>
    <mergeCell ref="AM104:AP104"/>
    <mergeCell ref="AM98:AP98"/>
    <mergeCell ref="AM99:AP99"/>
    <mergeCell ref="AM100:AP100"/>
    <mergeCell ref="AM101:AP101"/>
    <mergeCell ref="AM102:AP102"/>
    <mergeCell ref="AM103:AP103"/>
    <mergeCell ref="B93:C93"/>
    <mergeCell ref="B94:C94"/>
    <mergeCell ref="B95:C95"/>
    <mergeCell ref="B96:C96"/>
    <mergeCell ref="B97:C97"/>
    <mergeCell ref="B98:C98"/>
    <mergeCell ref="B99:C99"/>
    <mergeCell ref="B100:C100"/>
    <mergeCell ref="S99:T99"/>
    <mergeCell ref="X95:Z95"/>
    <mergeCell ref="X100:Z100"/>
    <mergeCell ref="X96:Z96"/>
    <mergeCell ref="X97:Z97"/>
    <mergeCell ref="U100:W100"/>
    <mergeCell ref="U122:W122"/>
    <mergeCell ref="X101:Z101"/>
    <mergeCell ref="X102:Z102"/>
    <mergeCell ref="X103:Z103"/>
    <mergeCell ref="U98:W98"/>
    <mergeCell ref="AD97:AF97"/>
    <mergeCell ref="S98:T98"/>
    <mergeCell ref="U93:W93"/>
    <mergeCell ref="U94:W94"/>
    <mergeCell ref="U95:W95"/>
    <mergeCell ref="U96:W96"/>
    <mergeCell ref="AG134:AI134"/>
    <mergeCell ref="U116:W116"/>
    <mergeCell ref="X116:Z116"/>
    <mergeCell ref="AA116:AC116"/>
    <mergeCell ref="AD116:AF116"/>
    <mergeCell ref="AG116:AI116"/>
    <mergeCell ref="AJ116:AL116"/>
    <mergeCell ref="B117:C117"/>
    <mergeCell ref="AM116:AP116"/>
    <mergeCell ref="AJ88:AL88"/>
    <mergeCell ref="AM87:AP87"/>
    <mergeCell ref="AJ79:AP79"/>
    <mergeCell ref="Y80:AE80"/>
    <mergeCell ref="Y81:AE81"/>
    <mergeCell ref="Y82:AE82"/>
    <mergeCell ref="AG91:AI91"/>
    <mergeCell ref="AG92:AI92"/>
    <mergeCell ref="AM92:AP92"/>
    <mergeCell ref="P90:R90"/>
    <mergeCell ref="P87:R87"/>
    <mergeCell ref="S87:T87"/>
    <mergeCell ref="U87:W87"/>
    <mergeCell ref="X87:Z87"/>
    <mergeCell ref="AA87:AC87"/>
    <mergeCell ref="AD87:AF87"/>
    <mergeCell ref="U84:AC84"/>
    <mergeCell ref="AA85:AC85"/>
    <mergeCell ref="U85:W85"/>
    <mergeCell ref="X90:Z90"/>
    <mergeCell ref="J75:M75"/>
    <mergeCell ref="H77:I77"/>
    <mergeCell ref="J77:M77"/>
    <mergeCell ref="B75:I75"/>
    <mergeCell ref="AF75:AI75"/>
    <mergeCell ref="AG87:AI87"/>
    <mergeCell ref="AG88:AI88"/>
    <mergeCell ref="AG89:AI89"/>
    <mergeCell ref="AG90:AI90"/>
    <mergeCell ref="AM105:AP105"/>
    <mergeCell ref="AG107:AI107"/>
    <mergeCell ref="AJ107:AL107"/>
    <mergeCell ref="AM107:AP107"/>
    <mergeCell ref="U99:W99"/>
    <mergeCell ref="S100:T100"/>
    <mergeCell ref="D93:O93"/>
    <mergeCell ref="AD92:AF92"/>
    <mergeCell ref="AD93:AF93"/>
    <mergeCell ref="AD94:AF94"/>
    <mergeCell ref="AD95:AF95"/>
    <mergeCell ref="P97:R97"/>
    <mergeCell ref="P98:R98"/>
    <mergeCell ref="P99:R99"/>
    <mergeCell ref="P100:R100"/>
    <mergeCell ref="D96:O96"/>
    <mergeCell ref="U80:X80"/>
    <mergeCell ref="U81:X81"/>
    <mergeCell ref="N80:T80"/>
    <mergeCell ref="N81:T81"/>
    <mergeCell ref="Y85:Z85"/>
    <mergeCell ref="B80:G80"/>
    <mergeCell ref="B78:G78"/>
    <mergeCell ref="B79:G79"/>
    <mergeCell ref="H78:I78"/>
    <mergeCell ref="J78:M78"/>
    <mergeCell ref="B88:C88"/>
    <mergeCell ref="D84:O85"/>
    <mergeCell ref="P84:R85"/>
    <mergeCell ref="S84:T85"/>
    <mergeCell ref="AD84:AF84"/>
    <mergeCell ref="AD85:AF85"/>
    <mergeCell ref="AG85:AI85"/>
    <mergeCell ref="AG84:AI84"/>
    <mergeCell ref="U91:W91"/>
    <mergeCell ref="N74:AT74"/>
    <mergeCell ref="B89:C89"/>
    <mergeCell ref="B90:C90"/>
    <mergeCell ref="S92:T92"/>
    <mergeCell ref="U92:W92"/>
    <mergeCell ref="AQ87:AT87"/>
    <mergeCell ref="AJ85:AL85"/>
    <mergeCell ref="AJ84:AL84"/>
    <mergeCell ref="AQ85:AT85"/>
    <mergeCell ref="AQ91:AT91"/>
    <mergeCell ref="AQ81:AT81"/>
    <mergeCell ref="AQ82:AT82"/>
    <mergeCell ref="N76:T76"/>
    <mergeCell ref="AQ75:AT75"/>
    <mergeCell ref="AQ76:AT76"/>
    <mergeCell ref="N75:T75"/>
    <mergeCell ref="U75:X75"/>
    <mergeCell ref="B74:M74"/>
    <mergeCell ref="AQ129:AT129"/>
    <mergeCell ref="AD96:AF96"/>
    <mergeCell ref="S94:T94"/>
    <mergeCell ref="S91:T91"/>
    <mergeCell ref="AQ98:AT98"/>
    <mergeCell ref="AG120:AI120"/>
    <mergeCell ref="AD99:AF99"/>
    <mergeCell ref="U97:W97"/>
    <mergeCell ref="AD98:AF98"/>
    <mergeCell ref="AA91:AC91"/>
    <mergeCell ref="AA92:AC92"/>
    <mergeCell ref="AA93:AC93"/>
    <mergeCell ref="X91:Z91"/>
    <mergeCell ref="X92:Z92"/>
    <mergeCell ref="X93:Z93"/>
    <mergeCell ref="X94:Z94"/>
    <mergeCell ref="AA98:AC98"/>
    <mergeCell ref="AA99:AC99"/>
    <mergeCell ref="AA100:AC100"/>
    <mergeCell ref="AA94:AC94"/>
    <mergeCell ref="AA95:AC95"/>
    <mergeCell ref="AA96:AC96"/>
    <mergeCell ref="AA97:AC97"/>
    <mergeCell ref="B91:C91"/>
    <mergeCell ref="S90:T90"/>
    <mergeCell ref="U89:W89"/>
    <mergeCell ref="U90:W90"/>
    <mergeCell ref="AD89:AF89"/>
    <mergeCell ref="AD90:AF90"/>
    <mergeCell ref="U82:X82"/>
    <mergeCell ref="H79:I79"/>
    <mergeCell ref="J80:M80"/>
    <mergeCell ref="H80:I80"/>
    <mergeCell ref="J79:M79"/>
    <mergeCell ref="AF76:AI76"/>
    <mergeCell ref="B92:C92"/>
    <mergeCell ref="AF77:AI77"/>
    <mergeCell ref="AF78:AI78"/>
    <mergeCell ref="AF79:AI79"/>
    <mergeCell ref="AF80:AI80"/>
    <mergeCell ref="AF81:AI81"/>
    <mergeCell ref="AF82:AI82"/>
    <mergeCell ref="D88:O88"/>
    <mergeCell ref="B87:C87"/>
    <mergeCell ref="P89:R89"/>
    <mergeCell ref="S89:T89"/>
    <mergeCell ref="D89:O89"/>
    <mergeCell ref="B77:G77"/>
    <mergeCell ref="Y78:AE78"/>
    <mergeCell ref="N82:T82"/>
    <mergeCell ref="U77:X77"/>
    <mergeCell ref="U78:X78"/>
    <mergeCell ref="U79:X79"/>
    <mergeCell ref="D87:O87"/>
    <mergeCell ref="P88:R88"/>
    <mergeCell ref="S88:T88"/>
    <mergeCell ref="U88:W88"/>
    <mergeCell ref="AA88:AC88"/>
    <mergeCell ref="AD88:AF88"/>
    <mergeCell ref="AM139:AP139"/>
    <mergeCell ref="AJ268:AL268"/>
    <mergeCell ref="AM268:AP268"/>
    <mergeCell ref="X185:Z185"/>
    <mergeCell ref="AD186:AF186"/>
    <mergeCell ref="AG186:AI186"/>
    <mergeCell ref="AM179:AP179"/>
    <mergeCell ref="U184:W184"/>
    <mergeCell ref="X184:Z184"/>
    <mergeCell ref="AA184:AC184"/>
    <mergeCell ref="AD184:AF184"/>
    <mergeCell ref="AG184:AI184"/>
    <mergeCell ref="U140:W140"/>
    <mergeCell ref="X140:Z140"/>
    <mergeCell ref="AM140:AP140"/>
    <mergeCell ref="AA141:AC141"/>
    <mergeCell ref="AD141:AF141"/>
    <mergeCell ref="AG141:AI141"/>
    <mergeCell ref="X88:Z88"/>
    <mergeCell ref="S93:T93"/>
    <mergeCell ref="D91:O91"/>
    <mergeCell ref="AA89:AC89"/>
    <mergeCell ref="P91:R91"/>
    <mergeCell ref="P92:R92"/>
    <mergeCell ref="D90:O90"/>
    <mergeCell ref="U101:W101"/>
    <mergeCell ref="U102:W102"/>
    <mergeCell ref="D101:O101"/>
    <mergeCell ref="S101:T101"/>
    <mergeCell ref="AD102:AF102"/>
    <mergeCell ref="AD103:AF103"/>
    <mergeCell ref="AD101:AF101"/>
    <mergeCell ref="X136:Z136"/>
    <mergeCell ref="AA136:AC136"/>
    <mergeCell ref="AD136:AF136"/>
    <mergeCell ref="AG136:AI136"/>
    <mergeCell ref="AG115:AI115"/>
    <mergeCell ref="X106:Z106"/>
    <mergeCell ref="AA106:AC106"/>
    <mergeCell ref="AD106:AF106"/>
    <mergeCell ref="AG106:AI106"/>
    <mergeCell ref="AD115:AF115"/>
    <mergeCell ref="D126:O126"/>
    <mergeCell ref="P126:R126"/>
    <mergeCell ref="S126:T126"/>
    <mergeCell ref="U126:W126"/>
    <mergeCell ref="X126:Z126"/>
    <mergeCell ref="AA126:AC126"/>
    <mergeCell ref="AD126:AF126"/>
    <mergeCell ref="AA102:AC102"/>
    <mergeCell ref="AD91:AF91"/>
    <mergeCell ref="X149:Z149"/>
    <mergeCell ref="AM122:AP122"/>
    <mergeCell ref="U267:W267"/>
    <mergeCell ref="X267:Z267"/>
    <mergeCell ref="AJ146:AL146"/>
    <mergeCell ref="S122:T122"/>
    <mergeCell ref="P102:R102"/>
    <mergeCell ref="P103:R103"/>
    <mergeCell ref="S97:T97"/>
    <mergeCell ref="S95:T95"/>
    <mergeCell ref="S96:T96"/>
    <mergeCell ref="X104:Z104"/>
    <mergeCell ref="X120:Z120"/>
    <mergeCell ref="D94:O94"/>
    <mergeCell ref="AQ104:AT104"/>
    <mergeCell ref="AQ120:AT120"/>
    <mergeCell ref="D120:O120"/>
    <mergeCell ref="AQ103:AT103"/>
    <mergeCell ref="D92:O92"/>
    <mergeCell ref="AQ96:AT96"/>
    <mergeCell ref="AQ97:AT97"/>
    <mergeCell ref="D98:O98"/>
    <mergeCell ref="D99:O99"/>
    <mergeCell ref="D100:O100"/>
    <mergeCell ref="AQ93:AT93"/>
    <mergeCell ref="AQ105:AT105"/>
    <mergeCell ref="D106:O106"/>
    <mergeCell ref="P106:R106"/>
    <mergeCell ref="S106:T106"/>
    <mergeCell ref="U106:W106"/>
    <mergeCell ref="D119:O119"/>
    <mergeCell ref="P119:R119"/>
    <mergeCell ref="S119:T119"/>
    <mergeCell ref="U119:W119"/>
    <mergeCell ref="X119:Z119"/>
    <mergeCell ref="AA119:AC119"/>
    <mergeCell ref="AD119:AF119"/>
    <mergeCell ref="AG119:AI119"/>
    <mergeCell ref="AJ119:AL119"/>
    <mergeCell ref="AM119:AP119"/>
    <mergeCell ref="AQ119:AT119"/>
    <mergeCell ref="D114:O114"/>
    <mergeCell ref="P114:R114"/>
    <mergeCell ref="S114:T114"/>
    <mergeCell ref="U114:W114"/>
    <mergeCell ref="X114:Z114"/>
    <mergeCell ref="AA114:AC114"/>
    <mergeCell ref="D108:O108"/>
    <mergeCell ref="P108:R108"/>
    <mergeCell ref="S108:T108"/>
    <mergeCell ref="U108:W108"/>
    <mergeCell ref="X108:Z108"/>
    <mergeCell ref="AA108:AC108"/>
    <mergeCell ref="AD108:AF108"/>
    <mergeCell ref="AG108:AI108"/>
    <mergeCell ref="AJ108:AL108"/>
    <mergeCell ref="AM108:AP108"/>
    <mergeCell ref="AQ108:AT108"/>
    <mergeCell ref="AJ115:AL115"/>
    <mergeCell ref="AM115:AP115"/>
    <mergeCell ref="AQ115:AT115"/>
    <mergeCell ref="D116:O116"/>
    <mergeCell ref="P116:R116"/>
    <mergeCell ref="S116:T116"/>
    <mergeCell ref="AD152:AF152"/>
    <mergeCell ref="AG152:AI152"/>
    <mergeCell ref="AJ152:AL152"/>
    <mergeCell ref="AM152:AP152"/>
    <mergeCell ref="AQ152:AT152"/>
    <mergeCell ref="U109:W109"/>
    <mergeCell ref="X109:Z109"/>
    <mergeCell ref="AA109:AC109"/>
    <mergeCell ref="AD109:AF109"/>
    <mergeCell ref="AG109:AI109"/>
    <mergeCell ref="AJ109:AL109"/>
    <mergeCell ref="AQ94:AT94"/>
    <mergeCell ref="D97:O97"/>
    <mergeCell ref="AQ100:AT100"/>
    <mergeCell ref="AD104:AF104"/>
    <mergeCell ref="AD120:AF120"/>
    <mergeCell ref="AG98:AI98"/>
    <mergeCell ref="AJ106:AL106"/>
    <mergeCell ref="AM106:AP106"/>
    <mergeCell ref="AQ106:AT106"/>
    <mergeCell ref="AG100:AI100"/>
    <mergeCell ref="AJ97:AL97"/>
    <mergeCell ref="AJ87:AL87"/>
    <mergeCell ref="D135:O135"/>
    <mergeCell ref="AA90:AC90"/>
    <mergeCell ref="AJ91:AL91"/>
    <mergeCell ref="AA139:AC139"/>
    <mergeCell ref="AD139:AF139"/>
    <mergeCell ref="AG139:AI139"/>
    <mergeCell ref="AJ139:AL139"/>
    <mergeCell ref="AM129:AP129"/>
    <mergeCell ref="D138:O138"/>
    <mergeCell ref="X89:Z89"/>
    <mergeCell ref="AM88:AP88"/>
    <mergeCell ref="AM89:AP89"/>
    <mergeCell ref="AM90:AP90"/>
    <mergeCell ref="AG93:AI93"/>
    <mergeCell ref="AG94:AI94"/>
    <mergeCell ref="AG95:AI95"/>
    <mergeCell ref="AG96:AI96"/>
    <mergeCell ref="P93:R93"/>
    <mergeCell ref="P94:R94"/>
    <mergeCell ref="P95:R95"/>
    <mergeCell ref="U141:W141"/>
    <mergeCell ref="X141:Z141"/>
    <mergeCell ref="AQ146:AT146"/>
    <mergeCell ref="AJ149:AL149"/>
    <mergeCell ref="AM149:AP149"/>
    <mergeCell ref="AQ149:AT149"/>
    <mergeCell ref="AQ88:AT88"/>
    <mergeCell ref="AM109:AP109"/>
    <mergeCell ref="AQ109:AT109"/>
    <mergeCell ref="AQ110:AT110"/>
    <mergeCell ref="D107:O107"/>
    <mergeCell ref="P107:R107"/>
    <mergeCell ref="S107:T107"/>
    <mergeCell ref="U107:W107"/>
    <mergeCell ref="X107:Z107"/>
    <mergeCell ref="AA107:AC107"/>
    <mergeCell ref="AD107:AF107"/>
    <mergeCell ref="AQ107:AT107"/>
    <mergeCell ref="AJ125:AL125"/>
    <mergeCell ref="AM125:AP125"/>
    <mergeCell ref="AQ125:AT125"/>
    <mergeCell ref="AQ494:AT494"/>
    <mergeCell ref="AQ495:AT495"/>
    <mergeCell ref="AQ496:AT496"/>
    <mergeCell ref="AQ505:AT505"/>
    <mergeCell ref="AQ506:AT506"/>
    <mergeCell ref="AQ542:AT542"/>
    <mergeCell ref="AQ637:AT637"/>
    <mergeCell ref="AQ645:AT645"/>
    <mergeCell ref="AQ676:AT676"/>
    <mergeCell ref="AQ500:AT500"/>
    <mergeCell ref="AQ596:AT596"/>
    <mergeCell ref="AG600:AI600"/>
    <mergeCell ref="X194:Z194"/>
    <mergeCell ref="AA194:AC194"/>
    <mergeCell ref="AD194:AF194"/>
    <mergeCell ref="AG194:AI194"/>
    <mergeCell ref="AJ194:AL194"/>
    <mergeCell ref="X193:Z193"/>
    <mergeCell ref="AA193:AC193"/>
    <mergeCell ref="AJ89:AL89"/>
    <mergeCell ref="AJ90:AL90"/>
    <mergeCell ref="AJ141:AL141"/>
    <mergeCell ref="AM141:AP141"/>
    <mergeCell ref="AJ187:AL187"/>
    <mergeCell ref="AM135:AP135"/>
    <mergeCell ref="U136:W136"/>
    <mergeCell ref="D133:O133"/>
    <mergeCell ref="D134:O134"/>
    <mergeCell ref="AQ135:AT135"/>
    <mergeCell ref="AQ101:AT101"/>
    <mergeCell ref="D141:O141"/>
    <mergeCell ref="D140:O140"/>
    <mergeCell ref="AQ141:AT141"/>
    <mergeCell ref="AQ140:AT140"/>
    <mergeCell ref="D182:O182"/>
    <mergeCell ref="AQ182:AT182"/>
    <mergeCell ref="X137:Z137"/>
    <mergeCell ref="AA137:AC137"/>
    <mergeCell ref="AQ102:AT102"/>
    <mergeCell ref="AQ99:AT99"/>
    <mergeCell ref="X183:Z183"/>
    <mergeCell ref="AA183:AC183"/>
    <mergeCell ref="AD183:AF183"/>
    <mergeCell ref="AG183:AI183"/>
    <mergeCell ref="AQ89:AT89"/>
    <mergeCell ref="AQ90:AT90"/>
    <mergeCell ref="D183:O183"/>
    <mergeCell ref="D104:O104"/>
    <mergeCell ref="AQ92:AT92"/>
    <mergeCell ref="D102:O102"/>
    <mergeCell ref="AA103:AC103"/>
    <mergeCell ref="AQ95:AT95"/>
    <mergeCell ref="S102:T102"/>
    <mergeCell ref="AG97:AI97"/>
    <mergeCell ref="D95:O95"/>
    <mergeCell ref="P96:R96"/>
    <mergeCell ref="P101:R101"/>
    <mergeCell ref="AD147:AF147"/>
    <mergeCell ref="AG147:AI147"/>
    <mergeCell ref="AJ147:AL147"/>
    <mergeCell ref="AM147:AP147"/>
    <mergeCell ref="AQ147:AT147"/>
    <mergeCell ref="U152:W152"/>
    <mergeCell ref="X152:Z152"/>
    <mergeCell ref="AQ942:AT942"/>
    <mergeCell ref="AQ950:AT950"/>
    <mergeCell ref="AQ951:AT951"/>
    <mergeCell ref="AQ952:AT952"/>
    <mergeCell ref="AQ902:AT902"/>
    <mergeCell ref="AQ946:AT946"/>
    <mergeCell ref="AQ947:AT947"/>
    <mergeCell ref="AQ948:AT948"/>
    <mergeCell ref="AQ949:AT949"/>
    <mergeCell ref="AQ901:AT901"/>
    <mergeCell ref="AQ870:AT870"/>
    <mergeCell ref="AQ867:AT867"/>
    <mergeCell ref="AQ863:AT863"/>
    <mergeCell ref="AQ857:AT857"/>
    <mergeCell ref="AQ872:AT872"/>
    <mergeCell ref="AQ727:AT727"/>
    <mergeCell ref="AQ686:AT686"/>
    <mergeCell ref="AQ687:AT687"/>
    <mergeCell ref="AQ358:AT358"/>
    <mergeCell ref="AJ182:AL182"/>
    <mergeCell ref="AM182:AP182"/>
    <mergeCell ref="AA196:AC196"/>
    <mergeCell ref="AM183:AP183"/>
    <mergeCell ref="AJ184:AL184"/>
    <mergeCell ref="AM184:AP184"/>
    <mergeCell ref="AJ185:AL185"/>
    <mergeCell ref="AM358:AP358"/>
    <mergeCell ref="AQ319:AT319"/>
    <mergeCell ref="AJ365:AL365"/>
    <mergeCell ref="AJ367:AL367"/>
    <mergeCell ref="AA187:AC187"/>
    <mergeCell ref="AM194:AP194"/>
    <mergeCell ref="AJ264:AL264"/>
    <mergeCell ref="AM264:AP264"/>
    <mergeCell ref="AQ226:AT226"/>
    <mergeCell ref="AD193:AF193"/>
    <mergeCell ref="AG193:AI193"/>
    <mergeCell ref="AM219:AP219"/>
    <mergeCell ref="AM196:AP196"/>
    <mergeCell ref="AM267:AP267"/>
    <mergeCell ref="AG270:AI270"/>
    <mergeCell ref="AJ270:AL270"/>
    <mergeCell ref="AM270:AP270"/>
    <mergeCell ref="AM367:AP367"/>
    <mergeCell ref="AD196:AF196"/>
    <mergeCell ref="AG196:AI196"/>
    <mergeCell ref="AJ190:AL190"/>
    <mergeCell ref="AM190:AP190"/>
    <mergeCell ref="AJ192:AL192"/>
    <mergeCell ref="AM192:AP192"/>
    <mergeCell ref="AM191:AP191"/>
    <mergeCell ref="AJ191:AL191"/>
    <mergeCell ref="AQ183:AT183"/>
    <mergeCell ref="AA270:AC270"/>
    <mergeCell ref="AD270:AF270"/>
    <mergeCell ref="AQ278:AT278"/>
    <mergeCell ref="AQ186:AT186"/>
    <mergeCell ref="AQ187:AT187"/>
    <mergeCell ref="AJ499:AL499"/>
    <mergeCell ref="AM499:AP499"/>
    <mergeCell ref="AJ544:AL544"/>
    <mergeCell ref="AM544:AP544"/>
    <mergeCell ref="AJ548:AL548"/>
    <mergeCell ref="AM548:AP548"/>
    <mergeCell ref="AQ1164:AT1164"/>
    <mergeCell ref="AQ1119:AT1119"/>
    <mergeCell ref="AQ1122:AT1122"/>
    <mergeCell ref="AQ1123:AT1123"/>
    <mergeCell ref="AQ1124:AT1124"/>
    <mergeCell ref="AQ1125:AT1125"/>
    <mergeCell ref="AQ1126:AT1126"/>
    <mergeCell ref="AQ1127:AT1127"/>
    <mergeCell ref="AQ1128:AT1128"/>
    <mergeCell ref="AQ1129:AT1129"/>
    <mergeCell ref="AQ1095:AT1095"/>
    <mergeCell ref="AQ1096:AT1096"/>
    <mergeCell ref="AQ1082:AT1082"/>
    <mergeCell ref="AQ1089:AT1089"/>
    <mergeCell ref="AQ1090:AT1090"/>
    <mergeCell ref="AQ1093:AT1093"/>
    <mergeCell ref="AQ992:AT992"/>
    <mergeCell ref="AQ993:AT993"/>
    <mergeCell ref="AQ994:AT994"/>
    <mergeCell ref="AQ1000:AT1000"/>
    <mergeCell ref="AQ1001:AT1001"/>
    <mergeCell ref="AQ1002:AT1002"/>
    <mergeCell ref="AQ1003:AT1003"/>
    <mergeCell ref="AQ1004:AT1004"/>
    <mergeCell ref="AQ1005:AT1005"/>
    <mergeCell ref="AQ1006:AT1006"/>
    <mergeCell ref="AQ1007:AT1007"/>
    <mergeCell ref="AQ1042:AT1042"/>
    <mergeCell ref="AQ944:AT944"/>
    <mergeCell ref="AQ945:AT945"/>
    <mergeCell ref="AQ1080:AT1080"/>
    <mergeCell ref="AQ1077:AT1077"/>
    <mergeCell ref="AQ1078:AT1078"/>
    <mergeCell ref="AQ990:AT990"/>
    <mergeCell ref="AQ991:AT991"/>
    <mergeCell ref="AQ953:AT953"/>
    <mergeCell ref="AQ960:AT960"/>
    <mergeCell ref="AQ1046:AT1046"/>
    <mergeCell ref="AQ1044:AT1044"/>
    <mergeCell ref="AQ1045:AT1045"/>
    <mergeCell ref="AQ1047:AT1047"/>
    <mergeCell ref="AQ1048:AT1048"/>
    <mergeCell ref="AQ1052:AT1052"/>
    <mergeCell ref="AQ1061:AT1061"/>
    <mergeCell ref="AQ1101:AT1101"/>
    <mergeCell ref="AQ1049:AT1049"/>
    <mergeCell ref="AQ1102:AT1102"/>
    <mergeCell ref="AQ1106:AT1106"/>
    <mergeCell ref="AQ1050:AT1050"/>
    <mergeCell ref="AQ1057:AT1057"/>
    <mergeCell ref="AQ1060:AT1060"/>
    <mergeCell ref="AQ1011:AT1011"/>
    <mergeCell ref="AQ1012:AT1012"/>
    <mergeCell ref="AQ1014:AT1014"/>
    <mergeCell ref="AQ1155:AT1155"/>
    <mergeCell ref="AQ1056:AT1056"/>
    <mergeCell ref="AQ1009:AT1009"/>
    <mergeCell ref="AQ1010:AT1010"/>
    <mergeCell ref="AQ1064:AT1064"/>
    <mergeCell ref="AQ1099:AT1099"/>
    <mergeCell ref="AQ1100:AT1100"/>
    <mergeCell ref="AQ1105:AT1105"/>
    <mergeCell ref="AQ1110:AT1110"/>
    <mergeCell ref="AQ1103:AT1103"/>
    <mergeCell ref="AQ903:AT903"/>
    <mergeCell ref="AQ894:AT894"/>
    <mergeCell ref="AQ815:AT815"/>
    <mergeCell ref="U494:W494"/>
    <mergeCell ref="X494:Z494"/>
    <mergeCell ref="AA494:AC494"/>
    <mergeCell ref="AD494:AF494"/>
    <mergeCell ref="AG494:AI494"/>
    <mergeCell ref="AJ494:AL494"/>
    <mergeCell ref="AM494:AP494"/>
    <mergeCell ref="P493:R493"/>
    <mergeCell ref="AM450:AP450"/>
    <mergeCell ref="AQ674:AT674"/>
    <mergeCell ref="AQ679:AT679"/>
    <mergeCell ref="AQ647:AT647"/>
    <mergeCell ref="AG493:AI493"/>
    <mergeCell ref="D493:O493"/>
    <mergeCell ref="AQ493:AT493"/>
    <mergeCell ref="AQ540:AT540"/>
    <mergeCell ref="AQ546:AT546"/>
    <mergeCell ref="AQ548:AT548"/>
    <mergeCell ref="AQ549:AT549"/>
    <mergeCell ref="AQ550:AT550"/>
    <mergeCell ref="AQ579:AT579"/>
    <mergeCell ref="AQ729:AT729"/>
    <mergeCell ref="AQ728:AT728"/>
    <mergeCell ref="AQ899:AT899"/>
    <mergeCell ref="AQ900:AT900"/>
    <mergeCell ref="AQ856:AT856"/>
    <mergeCell ref="AQ859:AT859"/>
    <mergeCell ref="AQ860:AT860"/>
    <mergeCell ref="AQ861:AT861"/>
    <mergeCell ref="AQ534:AT534"/>
    <mergeCell ref="AQ537:AT537"/>
    <mergeCell ref="AQ498:AT498"/>
    <mergeCell ref="AQ539:AT539"/>
    <mergeCell ref="AQ543:AT543"/>
    <mergeCell ref="AQ584:AT584"/>
    <mergeCell ref="AQ583:AT583"/>
    <mergeCell ref="AQ634:AT634"/>
    <mergeCell ref="AQ682:AT682"/>
    <mergeCell ref="AQ673:AT673"/>
    <mergeCell ref="AQ675:AT675"/>
    <mergeCell ref="AQ641:AT641"/>
    <mergeCell ref="AQ642:AT642"/>
    <mergeCell ref="AQ643:AT643"/>
    <mergeCell ref="AQ680:AT680"/>
    <mergeCell ref="AQ723:AT723"/>
    <mergeCell ref="AQ724:AT724"/>
    <mergeCell ref="AQ725:AT725"/>
    <mergeCell ref="AQ726:AT726"/>
    <mergeCell ref="AQ629:AT629"/>
    <mergeCell ref="AQ630:AT630"/>
    <mergeCell ref="AQ631:AT631"/>
    <mergeCell ref="AQ684:AT684"/>
    <mergeCell ref="AQ669:AT669"/>
    <mergeCell ref="AQ672:AT672"/>
    <mergeCell ref="AQ677:AT677"/>
    <mergeCell ref="AQ633:AT633"/>
    <mergeCell ref="AQ632:AT632"/>
    <mergeCell ref="AQ678:AT678"/>
    <mergeCell ref="AQ897:AT897"/>
    <mergeCell ref="AQ898:AT898"/>
    <mergeCell ref="AQ818:AT818"/>
    <mergeCell ref="U782:W782"/>
    <mergeCell ref="X782:Z782"/>
    <mergeCell ref="AA782:AC782"/>
    <mergeCell ref="AD782:AF782"/>
    <mergeCell ref="AG782:AI782"/>
    <mergeCell ref="AQ457:AT457"/>
    <mergeCell ref="AQ636:AT636"/>
    <mergeCell ref="AQ444:AT444"/>
    <mergeCell ref="AM590:AP590"/>
    <mergeCell ref="AJ591:AL591"/>
    <mergeCell ref="AM591:AP591"/>
    <mergeCell ref="AJ592:AL592"/>
    <mergeCell ref="AQ458:AT458"/>
    <mergeCell ref="D452:O452"/>
    <mergeCell ref="D453:O453"/>
    <mergeCell ref="D454:O454"/>
    <mergeCell ref="AQ552:AT552"/>
    <mergeCell ref="D590:O590"/>
    <mergeCell ref="AQ590:AT590"/>
    <mergeCell ref="D591:O591"/>
    <mergeCell ref="AJ450:AL450"/>
    <mergeCell ref="D492:O492"/>
    <mergeCell ref="P419:R419"/>
    <mergeCell ref="S419:T419"/>
    <mergeCell ref="U419:W419"/>
    <mergeCell ref="D588:O588"/>
    <mergeCell ref="AG501:AI501"/>
    <mergeCell ref="AJ501:AL501"/>
    <mergeCell ref="AM501:AP501"/>
    <mergeCell ref="AQ501:AT501"/>
    <mergeCell ref="AQ732:AT732"/>
    <mergeCell ref="AQ766:AT766"/>
    <mergeCell ref="AQ764:AT764"/>
    <mergeCell ref="AQ733:AT733"/>
    <mergeCell ref="AQ734:AT734"/>
    <mergeCell ref="AQ735:AT735"/>
    <mergeCell ref="AQ736:AT736"/>
    <mergeCell ref="AQ759:AT759"/>
    <mergeCell ref="AQ762:AT762"/>
    <mergeCell ref="AQ582:AT582"/>
    <mergeCell ref="AQ547:AT547"/>
    <mergeCell ref="AQ544:AT544"/>
    <mergeCell ref="AQ545:AT545"/>
    <mergeCell ref="AQ538:AT538"/>
    <mergeCell ref="AQ541:AT541"/>
    <mergeCell ref="AQ551:AT551"/>
    <mergeCell ref="X453:Z453"/>
    <mergeCell ref="AQ688:AT688"/>
    <mergeCell ref="AQ689:AT689"/>
    <mergeCell ref="AG447:AI447"/>
    <mergeCell ref="AJ447:AL447"/>
    <mergeCell ref="AM447:AP447"/>
    <mergeCell ref="AM493:AP493"/>
    <mergeCell ref="P494:R494"/>
    <mergeCell ref="S494:T494"/>
    <mergeCell ref="AM592:AP592"/>
    <mergeCell ref="AQ765:AT765"/>
    <mergeCell ref="AQ448:AT448"/>
    <mergeCell ref="X503:Z503"/>
    <mergeCell ref="AA503:AC503"/>
    <mergeCell ref="AD503:AF503"/>
    <mergeCell ref="AQ730:AT730"/>
    <mergeCell ref="AQ738:AT738"/>
    <mergeCell ref="AJ582:AL582"/>
    <mergeCell ref="AQ904:AT904"/>
    <mergeCell ref="D627:O627"/>
    <mergeCell ref="AQ768:AT768"/>
    <mergeCell ref="AQ769:AT769"/>
    <mergeCell ref="AQ770:AT770"/>
    <mergeCell ref="AQ804:AT804"/>
    <mergeCell ref="AQ807:AT807"/>
    <mergeCell ref="AQ808:AT808"/>
    <mergeCell ref="AQ862:AT862"/>
    <mergeCell ref="AQ905:AT905"/>
    <mergeCell ref="AQ854:AT854"/>
    <mergeCell ref="AQ855:AT855"/>
    <mergeCell ref="AQ914:AT914"/>
    <mergeCell ref="AQ915:AT915"/>
    <mergeCell ref="AQ916:AT916"/>
    <mergeCell ref="AQ917:AT917"/>
    <mergeCell ref="AQ939:AT939"/>
    <mergeCell ref="AQ909:AT909"/>
    <mergeCell ref="AQ910:AT910"/>
    <mergeCell ref="AQ911:AT911"/>
    <mergeCell ref="AQ869:AT869"/>
    <mergeCell ref="AQ858:AT858"/>
    <mergeCell ref="AQ864:AT864"/>
    <mergeCell ref="AQ868:AT868"/>
    <mergeCell ref="AQ811:AT811"/>
    <mergeCell ref="AQ638:AT638"/>
    <mergeCell ref="AQ639:AT639"/>
    <mergeCell ref="AQ640:AT640"/>
    <mergeCell ref="AQ646:AT646"/>
    <mergeCell ref="AQ812:AT812"/>
    <mergeCell ref="AQ813:AT813"/>
    <mergeCell ref="AQ731:AT731"/>
    <mergeCell ref="AQ849:AT849"/>
    <mergeCell ref="AQ852:AT852"/>
    <mergeCell ref="AQ853:AT853"/>
    <mergeCell ref="AQ809:AT809"/>
    <mergeCell ref="AQ810:AT810"/>
    <mergeCell ref="AQ767:AT767"/>
    <mergeCell ref="AQ865:AT865"/>
    <mergeCell ref="AQ871:AT871"/>
    <mergeCell ref="AQ685:AT685"/>
    <mergeCell ref="AQ866:AT866"/>
    <mergeCell ref="AQ814:AT814"/>
    <mergeCell ref="AQ690:AT690"/>
    <mergeCell ref="AQ697:AT697"/>
    <mergeCell ref="AQ698:AT698"/>
    <mergeCell ref="AQ714:AT714"/>
    <mergeCell ref="AQ717:AT717"/>
    <mergeCell ref="AQ718:AT718"/>
    <mergeCell ref="AQ719:AT719"/>
    <mergeCell ref="AQ720:AT720"/>
    <mergeCell ref="AQ721:AT721"/>
    <mergeCell ref="AQ722:AT722"/>
    <mergeCell ref="AM646:AP646"/>
    <mergeCell ref="AJ673:AL673"/>
    <mergeCell ref="AM673:AP673"/>
    <mergeCell ref="AQ771:AT771"/>
    <mergeCell ref="AQ775:AT775"/>
    <mergeCell ref="AQ782:AT782"/>
    <mergeCell ref="AQ819:AT819"/>
    <mergeCell ref="AJ855:AL855"/>
    <mergeCell ref="AQ654:AT654"/>
    <mergeCell ref="D655:O655"/>
    <mergeCell ref="P655:R655"/>
    <mergeCell ref="AM404:AP404"/>
    <mergeCell ref="AM593:AP593"/>
    <mergeCell ref="AQ497:AT497"/>
    <mergeCell ref="AQ455:AT455"/>
    <mergeCell ref="AQ449:AT449"/>
    <mergeCell ref="AM407:AP407"/>
    <mergeCell ref="D550:O550"/>
    <mergeCell ref="D547:O547"/>
    <mergeCell ref="D584:O584"/>
    <mergeCell ref="AQ362:AT362"/>
    <mergeCell ref="AQ273:AT273"/>
    <mergeCell ref="AQ274:AT274"/>
    <mergeCell ref="AQ309:AT309"/>
    <mergeCell ref="AQ312:AT312"/>
    <mergeCell ref="AQ313:AT313"/>
    <mergeCell ref="AQ314:AT314"/>
    <mergeCell ref="AJ321:AL321"/>
    <mergeCell ref="AQ459:AT459"/>
    <mergeCell ref="AQ489:AT489"/>
    <mergeCell ref="AQ492:AT492"/>
    <mergeCell ref="D413:O413"/>
    <mergeCell ref="D539:O539"/>
    <mergeCell ref="AQ447:AT447"/>
    <mergeCell ref="AQ359:AT359"/>
    <mergeCell ref="AQ360:AT360"/>
    <mergeCell ref="AQ452:AT452"/>
    <mergeCell ref="D497:O497"/>
    <mergeCell ref="AQ279:AT279"/>
    <mergeCell ref="U501:W501"/>
    <mergeCell ref="X501:Z501"/>
    <mergeCell ref="AA501:AC501"/>
    <mergeCell ref="AD501:AF501"/>
    <mergeCell ref="AQ373:AT373"/>
    <mergeCell ref="AA416:AC416"/>
    <mergeCell ref="AD416:AF416"/>
    <mergeCell ref="AQ402:AT402"/>
    <mergeCell ref="AJ369:AL369"/>
    <mergeCell ref="AM369:AP369"/>
    <mergeCell ref="AM370:AP370"/>
    <mergeCell ref="AJ373:AL373"/>
    <mergeCell ref="AM373:AP373"/>
    <mergeCell ref="U377:W377"/>
    <mergeCell ref="X377:Z377"/>
    <mergeCell ref="AA377:AC377"/>
    <mergeCell ref="AD377:AF377"/>
    <mergeCell ref="AG377:AI377"/>
    <mergeCell ref="AJ377:AL377"/>
    <mergeCell ref="AM377:AP377"/>
    <mergeCell ref="AQ377:AT377"/>
    <mergeCell ref="AJ415:AL415"/>
    <mergeCell ref="AA320:AC320"/>
    <mergeCell ref="AD320:AF320"/>
    <mergeCell ref="AG320:AI320"/>
    <mergeCell ref="AJ320:AL320"/>
    <mergeCell ref="AM320:AP320"/>
    <mergeCell ref="AA319:AC319"/>
    <mergeCell ref="AQ369:AT369"/>
    <mergeCell ref="D537:O537"/>
    <mergeCell ref="D459:O459"/>
    <mergeCell ref="AQ410:AT410"/>
    <mergeCell ref="S327:T327"/>
    <mergeCell ref="AG489:AI489"/>
    <mergeCell ref="AQ456:AT456"/>
    <mergeCell ref="AQ361:AT361"/>
    <mergeCell ref="AQ409:AT409"/>
    <mergeCell ref="AQ406:AT406"/>
    <mergeCell ref="AQ407:AT407"/>
    <mergeCell ref="P138:R138"/>
    <mergeCell ref="AM120:AP120"/>
    <mergeCell ref="AJ129:AL129"/>
    <mergeCell ref="AQ121:AT121"/>
    <mergeCell ref="X312:Z312"/>
    <mergeCell ref="AA312:AC312"/>
    <mergeCell ref="AD312:AF312"/>
    <mergeCell ref="AG312:AI312"/>
    <mergeCell ref="AJ312:AL312"/>
    <mergeCell ref="AM312:AP312"/>
    <mergeCell ref="AJ313:AL313"/>
    <mergeCell ref="AM313:AP313"/>
    <mergeCell ref="AJ315:AL315"/>
    <mergeCell ref="AM315:AP315"/>
    <mergeCell ref="AJ317:AL317"/>
    <mergeCell ref="AM317:AP317"/>
    <mergeCell ref="AJ319:AL319"/>
    <mergeCell ref="AM319:AP319"/>
    <mergeCell ref="AM360:AP360"/>
    <mergeCell ref="AJ409:AL409"/>
    <mergeCell ref="AM409:AP409"/>
    <mergeCell ref="AJ411:AL411"/>
    <mergeCell ref="AM411:AP411"/>
    <mergeCell ref="U132:W132"/>
    <mergeCell ref="D178:O178"/>
    <mergeCell ref="D191:O191"/>
    <mergeCell ref="AQ142:AT142"/>
    <mergeCell ref="D137:O137"/>
    <mergeCell ref="P137:R137"/>
    <mergeCell ref="S137:T137"/>
    <mergeCell ref="U137:W137"/>
    <mergeCell ref="S138:T138"/>
    <mergeCell ref="AD138:AF138"/>
    <mergeCell ref="AG138:AI138"/>
    <mergeCell ref="AJ138:AL138"/>
    <mergeCell ref="AQ194:AT194"/>
    <mergeCell ref="D184:O184"/>
    <mergeCell ref="AQ399:AT399"/>
    <mergeCell ref="AJ150:AL150"/>
    <mergeCell ref="AM150:AP150"/>
    <mergeCell ref="AQ150:AT150"/>
    <mergeCell ref="AQ318:AT318"/>
    <mergeCell ref="AQ316:AT316"/>
    <mergeCell ref="AQ317:AT317"/>
    <mergeCell ref="AD309:AF309"/>
    <mergeCell ref="AG309:AI309"/>
    <mergeCell ref="AJ309:AL309"/>
    <mergeCell ref="AM292:AP292"/>
    <mergeCell ref="AQ292:AT292"/>
    <mergeCell ref="AD276:AF276"/>
    <mergeCell ref="AG276:AI276"/>
    <mergeCell ref="AJ276:AL276"/>
    <mergeCell ref="AM276:AP276"/>
    <mergeCell ref="AQ276:AT276"/>
    <mergeCell ref="AD277:AF277"/>
    <mergeCell ref="AG277:AI277"/>
    <mergeCell ref="AJ277:AL277"/>
    <mergeCell ref="AD146:AF146"/>
    <mergeCell ref="AD142:AF142"/>
    <mergeCell ref="AG142:AI142"/>
    <mergeCell ref="AQ191:AT191"/>
    <mergeCell ref="AM415:AP415"/>
    <mergeCell ref="AJ448:AL448"/>
    <mergeCell ref="AM448:AP448"/>
    <mergeCell ref="AD180:AF180"/>
    <mergeCell ref="D185:O185"/>
    <mergeCell ref="AJ189:AL189"/>
    <mergeCell ref="AM189:AP189"/>
    <mergeCell ref="AG145:AI145"/>
    <mergeCell ref="AJ145:AL145"/>
    <mergeCell ref="AM145:AP145"/>
    <mergeCell ref="AG148:AI148"/>
    <mergeCell ref="AJ148:AL148"/>
    <mergeCell ref="AM148:AP148"/>
    <mergeCell ref="D180:O180"/>
    <mergeCell ref="AQ411:AT411"/>
    <mergeCell ref="AQ412:AT412"/>
    <mergeCell ref="AM188:AP188"/>
    <mergeCell ref="AM187:AP187"/>
    <mergeCell ref="AJ188:AL188"/>
    <mergeCell ref="AQ178:AT178"/>
    <mergeCell ref="AQ137:AT137"/>
    <mergeCell ref="AQ315:AT315"/>
    <mergeCell ref="AG101:AI101"/>
    <mergeCell ref="AG102:AI102"/>
    <mergeCell ref="AD100:AF100"/>
    <mergeCell ref="B101:C101"/>
    <mergeCell ref="B102:C102"/>
    <mergeCell ref="AJ134:AL134"/>
    <mergeCell ref="AM134:AP134"/>
    <mergeCell ref="U135:W135"/>
    <mergeCell ref="X135:Z135"/>
    <mergeCell ref="AJ132:AL132"/>
    <mergeCell ref="AA140:AC140"/>
    <mergeCell ref="AD140:AF140"/>
    <mergeCell ref="AG140:AI140"/>
    <mergeCell ref="AJ140:AL140"/>
    <mergeCell ref="AM180:AP180"/>
    <mergeCell ref="AA178:AC178"/>
    <mergeCell ref="B149:C149"/>
    <mergeCell ref="D149:O149"/>
    <mergeCell ref="P149:R149"/>
    <mergeCell ref="S149:T149"/>
    <mergeCell ref="AQ132:AT132"/>
    <mergeCell ref="AQ133:AT133"/>
    <mergeCell ref="B144:C144"/>
    <mergeCell ref="D144:O144"/>
    <mergeCell ref="P144:R144"/>
    <mergeCell ref="S144:T144"/>
    <mergeCell ref="U144:W144"/>
    <mergeCell ref="X144:Z144"/>
    <mergeCell ref="AA144:AC144"/>
    <mergeCell ref="AD144:AF144"/>
    <mergeCell ref="AG144:AI144"/>
    <mergeCell ref="AJ144:AL144"/>
    <mergeCell ref="D132:O132"/>
    <mergeCell ref="AJ142:AL142"/>
    <mergeCell ref="AM142:AP142"/>
    <mergeCell ref="P150:R150"/>
    <mergeCell ref="S150:T150"/>
    <mergeCell ref="U150:W150"/>
    <mergeCell ref="X150:Z150"/>
    <mergeCell ref="AA150:AC150"/>
    <mergeCell ref="AD150:AF150"/>
    <mergeCell ref="AG150:AI150"/>
    <mergeCell ref="B151:C151"/>
    <mergeCell ref="D151:O151"/>
    <mergeCell ref="P151:R151"/>
    <mergeCell ref="S151:T151"/>
    <mergeCell ref="U151:W151"/>
    <mergeCell ref="X151:Z151"/>
    <mergeCell ref="AA151:AC151"/>
    <mergeCell ref="AD151:AF151"/>
    <mergeCell ref="AG151:AI151"/>
    <mergeCell ref="AJ151:AL151"/>
    <mergeCell ref="AM151:AP151"/>
    <mergeCell ref="AQ151:AT151"/>
    <mergeCell ref="B152:C152"/>
    <mergeCell ref="D152:O152"/>
    <mergeCell ref="P152:R152"/>
    <mergeCell ref="S152:T152"/>
    <mergeCell ref="AG99:AI99"/>
    <mergeCell ref="S120:T120"/>
    <mergeCell ref="B147:C147"/>
    <mergeCell ref="D147:O147"/>
    <mergeCell ref="P147:R147"/>
    <mergeCell ref="S147:T147"/>
    <mergeCell ref="U147:W147"/>
    <mergeCell ref="X147:Z147"/>
    <mergeCell ref="AQ271:AT271"/>
    <mergeCell ref="AM193:AP193"/>
    <mergeCell ref="AG197:AI197"/>
    <mergeCell ref="AM195:AP195"/>
    <mergeCell ref="AD137:AF137"/>
    <mergeCell ref="AG137:AI137"/>
    <mergeCell ref="AJ137:AL137"/>
    <mergeCell ref="AM137:AP137"/>
    <mergeCell ref="AM138:AP138"/>
    <mergeCell ref="AQ138:AT138"/>
    <mergeCell ref="AQ267:AT267"/>
    <mergeCell ref="AQ268:AT268"/>
    <mergeCell ref="AQ270:AT270"/>
    <mergeCell ref="AJ178:AL178"/>
    <mergeCell ref="AM178:AP178"/>
    <mergeCell ref="AD178:AF178"/>
    <mergeCell ref="AG178:AI178"/>
    <mergeCell ref="AM271:AP271"/>
    <mergeCell ref="AG268:AI268"/>
    <mergeCell ref="AM233:AP233"/>
    <mergeCell ref="AQ233:AT233"/>
    <mergeCell ref="AG228:AI228"/>
    <mergeCell ref="AJ228:AL228"/>
    <mergeCell ref="AM228:AP228"/>
    <mergeCell ref="AQ228:AT228"/>
    <mergeCell ref="AQ192:AT192"/>
    <mergeCell ref="AQ193:AT193"/>
    <mergeCell ref="AQ224:AT224"/>
    <mergeCell ref="AQ227:AT227"/>
    <mergeCell ref="AJ225:AL225"/>
    <mergeCell ref="AM225:AP225"/>
    <mergeCell ref="AQ184:AT184"/>
    <mergeCell ref="AJ183:AL183"/>
    <mergeCell ref="AQ139:AT139"/>
    <mergeCell ref="AG180:AI180"/>
    <mergeCell ref="AJ180:AL180"/>
    <mergeCell ref="AQ180:AT180"/>
    <mergeCell ref="AJ186:AL186"/>
    <mergeCell ref="AM186:AP186"/>
    <mergeCell ref="AA152:AC152"/>
    <mergeCell ref="B227:C227"/>
    <mergeCell ref="B228:C228"/>
    <mergeCell ref="S312:T312"/>
    <mergeCell ref="U312:W312"/>
    <mergeCell ref="AQ365:AT365"/>
    <mergeCell ref="AM363:AP363"/>
    <mergeCell ref="AJ358:AL358"/>
    <mergeCell ref="AG327:AI327"/>
    <mergeCell ref="AJ327:AL327"/>
    <mergeCell ref="AM327:AP327"/>
    <mergeCell ref="AQ327:AT327"/>
    <mergeCell ref="AM328:AP328"/>
    <mergeCell ref="AQ328:AT328"/>
    <mergeCell ref="AG272:AI272"/>
    <mergeCell ref="AJ272:AL272"/>
    <mergeCell ref="AM272:AP272"/>
    <mergeCell ref="AJ316:AL316"/>
    <mergeCell ref="AG314:AI314"/>
    <mergeCell ref="AJ314:AL314"/>
    <mergeCell ref="P314:R314"/>
    <mergeCell ref="S314:T314"/>
    <mergeCell ref="U314:W314"/>
    <mergeCell ref="U178:W178"/>
    <mergeCell ref="X178:Z178"/>
    <mergeCell ref="P178:R178"/>
    <mergeCell ref="B185:C185"/>
    <mergeCell ref="B233:C233"/>
    <mergeCell ref="D233:O233"/>
    <mergeCell ref="P233:R233"/>
    <mergeCell ref="S233:T233"/>
    <mergeCell ref="U233:W233"/>
    <mergeCell ref="X233:Z233"/>
    <mergeCell ref="AA233:AC233"/>
    <mergeCell ref="AD233:AF233"/>
    <mergeCell ref="AG233:AI233"/>
    <mergeCell ref="AJ233:AL233"/>
    <mergeCell ref="AQ190:AT190"/>
    <mergeCell ref="AQ288:AT288"/>
    <mergeCell ref="AQ289:AT289"/>
    <mergeCell ref="AQ290:AT290"/>
    <mergeCell ref="AQ225:AT225"/>
    <mergeCell ref="AQ320:AT320"/>
    <mergeCell ref="AQ230:AT230"/>
    <mergeCell ref="AQ322:AT322"/>
    <mergeCell ref="AQ323:AT323"/>
    <mergeCell ref="AD324:AF324"/>
    <mergeCell ref="AQ185:AT185"/>
    <mergeCell ref="AQ363:AT363"/>
    <mergeCell ref="AQ325:AT325"/>
    <mergeCell ref="D328:O328"/>
    <mergeCell ref="P328:R328"/>
    <mergeCell ref="S328:T328"/>
    <mergeCell ref="U328:W328"/>
    <mergeCell ref="X328:Z328"/>
    <mergeCell ref="AA328:AC328"/>
    <mergeCell ref="AQ231:AT231"/>
    <mergeCell ref="AQ232:AT232"/>
    <mergeCell ref="AQ264:AT264"/>
    <mergeCell ref="AQ196:AT196"/>
    <mergeCell ref="AQ188:AT188"/>
    <mergeCell ref="AQ189:AT189"/>
    <mergeCell ref="AQ179:AT179"/>
    <mergeCell ref="AG292:AI292"/>
    <mergeCell ref="D181:O181"/>
    <mergeCell ref="AJ292:AL292"/>
    <mergeCell ref="AQ370:AT370"/>
    <mergeCell ref="AJ370:AL370"/>
    <mergeCell ref="X373:Z373"/>
    <mergeCell ref="AA373:AC373"/>
    <mergeCell ref="AM146:AP146"/>
    <mergeCell ref="D227:O227"/>
    <mergeCell ref="P227:R227"/>
    <mergeCell ref="S227:T227"/>
    <mergeCell ref="X227:Z227"/>
    <mergeCell ref="D228:O228"/>
    <mergeCell ref="P228:R228"/>
    <mergeCell ref="S228:T228"/>
    <mergeCell ref="U228:W228"/>
    <mergeCell ref="X228:Z228"/>
    <mergeCell ref="AA228:AC228"/>
    <mergeCell ref="AD228:AF228"/>
    <mergeCell ref="D499:O499"/>
    <mergeCell ref="D494:O494"/>
    <mergeCell ref="AD373:AF373"/>
    <mergeCell ref="AG373:AI373"/>
    <mergeCell ref="X295:Z295"/>
    <mergeCell ref="AA295:AC295"/>
    <mergeCell ref="AD295:AF295"/>
    <mergeCell ref="AG295:AI295"/>
    <mergeCell ref="AJ295:AL295"/>
    <mergeCell ref="AM295:AP295"/>
    <mergeCell ref="AQ295:AT295"/>
    <mergeCell ref="AM309:AP309"/>
    <mergeCell ref="AJ360:AL360"/>
    <mergeCell ref="X314:Z314"/>
    <mergeCell ref="AA314:AC314"/>
    <mergeCell ref="AD314:AF314"/>
    <mergeCell ref="AG324:AI324"/>
    <mergeCell ref="AJ324:AL324"/>
    <mergeCell ref="AM324:AP324"/>
    <mergeCell ref="AQ324:AT324"/>
    <mergeCell ref="AG416:AI416"/>
    <mergeCell ref="AJ416:AL416"/>
    <mergeCell ref="AM416:AP416"/>
    <mergeCell ref="AQ416:AT416"/>
    <mergeCell ref="AJ328:AL328"/>
    <mergeCell ref="AQ321:AT321"/>
    <mergeCell ref="AQ366:AT366"/>
    <mergeCell ref="AQ367:AT367"/>
    <mergeCell ref="AQ403:AT403"/>
    <mergeCell ref="AQ364:AT364"/>
    <mergeCell ref="AQ229:AT229"/>
    <mergeCell ref="S171:T171"/>
    <mergeCell ref="U171:W171"/>
    <mergeCell ref="X171:Z171"/>
    <mergeCell ref="AA171:AC171"/>
    <mergeCell ref="AD171:AF171"/>
    <mergeCell ref="AG171:AI171"/>
    <mergeCell ref="AJ171:AL171"/>
    <mergeCell ref="AM171:AP171"/>
    <mergeCell ref="AQ171:AT171"/>
    <mergeCell ref="AQ277:AT277"/>
    <mergeCell ref="AG278:AI278"/>
    <mergeCell ref="AD264:AF264"/>
    <mergeCell ref="AG264:AI264"/>
    <mergeCell ref="AQ269:AT269"/>
    <mergeCell ref="AQ272:AT272"/>
    <mergeCell ref="AA147:AC147"/>
    <mergeCell ref="B148:C148"/>
    <mergeCell ref="D148:O148"/>
    <mergeCell ref="P148:R148"/>
    <mergeCell ref="S148:T148"/>
    <mergeCell ref="U148:W148"/>
    <mergeCell ref="X148:Z148"/>
    <mergeCell ref="AA148:AC148"/>
    <mergeCell ref="AD148:AF148"/>
    <mergeCell ref="P312:R312"/>
    <mergeCell ref="AJ227:AL227"/>
    <mergeCell ref="AM227:AP227"/>
    <mergeCell ref="AA227:AC227"/>
    <mergeCell ref="AD227:AF227"/>
    <mergeCell ref="AG227:AI227"/>
    <mergeCell ref="AM197:AP197"/>
    <mergeCell ref="AJ223:AL223"/>
    <mergeCell ref="AM223:AP223"/>
    <mergeCell ref="AQ148:AT148"/>
    <mergeCell ref="U227:W227"/>
    <mergeCell ref="AQ195:AT195"/>
    <mergeCell ref="D196:O196"/>
    <mergeCell ref="D197:O197"/>
    <mergeCell ref="D226:O226"/>
    <mergeCell ref="D229:O229"/>
    <mergeCell ref="AQ181:AT181"/>
    <mergeCell ref="AQ174:AT174"/>
    <mergeCell ref="U295:W295"/>
    <mergeCell ref="D273:O273"/>
    <mergeCell ref="D267:O267"/>
    <mergeCell ref="B179:C179"/>
    <mergeCell ref="P179:R179"/>
    <mergeCell ref="S179:T179"/>
    <mergeCell ref="U179:W179"/>
    <mergeCell ref="B178:C178"/>
    <mergeCell ref="B177:C177"/>
    <mergeCell ref="P177:R177"/>
    <mergeCell ref="S177:T177"/>
    <mergeCell ref="U177:W177"/>
    <mergeCell ref="S178:T178"/>
    <mergeCell ref="U149:W149"/>
    <mergeCell ref="B172:C172"/>
    <mergeCell ref="D172:O172"/>
    <mergeCell ref="P172:R172"/>
    <mergeCell ref="S172:T172"/>
    <mergeCell ref="U172:W172"/>
    <mergeCell ref="X172:Z172"/>
    <mergeCell ref="AA172:AC172"/>
    <mergeCell ref="AD172:AF172"/>
    <mergeCell ref="AG172:AI172"/>
    <mergeCell ref="AJ172:AL172"/>
    <mergeCell ref="AM172:AP172"/>
    <mergeCell ref="AQ172:AT172"/>
    <mergeCell ref="B150:C150"/>
    <mergeCell ref="D150:O150"/>
    <mergeCell ref="AQ197:AT197"/>
    <mergeCell ref="AQ219:AT219"/>
    <mergeCell ref="AQ222:AT222"/>
    <mergeCell ref="AQ223:AT223"/>
    <mergeCell ref="B236:C236"/>
    <mergeCell ref="D236:O236"/>
    <mergeCell ref="P236:R236"/>
    <mergeCell ref="S236:T236"/>
    <mergeCell ref="U236:W236"/>
    <mergeCell ref="X236:Z236"/>
    <mergeCell ref="B169:C169"/>
    <mergeCell ref="D169:O169"/>
    <mergeCell ref="P169:R169"/>
    <mergeCell ref="S169:T169"/>
    <mergeCell ref="U169:W169"/>
    <mergeCell ref="X169:Z169"/>
    <mergeCell ref="AA169:AC169"/>
    <mergeCell ref="AD169:AF169"/>
    <mergeCell ref="AG169:AI169"/>
    <mergeCell ref="AJ169:AL169"/>
    <mergeCell ref="AM169:AP169"/>
    <mergeCell ref="AQ169:AT169"/>
    <mergeCell ref="B170:C170"/>
    <mergeCell ref="D170:O170"/>
    <mergeCell ref="P170:R170"/>
    <mergeCell ref="S170:T170"/>
    <mergeCell ref="U170:W170"/>
    <mergeCell ref="X170:Z170"/>
    <mergeCell ref="AA170:AC170"/>
    <mergeCell ref="AD170:AF170"/>
    <mergeCell ref="AG170:AI170"/>
    <mergeCell ref="AJ170:AL170"/>
    <mergeCell ref="AM170:AP170"/>
    <mergeCell ref="AQ170:AT170"/>
    <mergeCell ref="AG212:AI212"/>
    <mergeCell ref="AJ212:AL212"/>
    <mergeCell ref="AM212:AP212"/>
    <mergeCell ref="AQ212:AT212"/>
    <mergeCell ref="B213:C213"/>
    <mergeCell ref="D213:O213"/>
    <mergeCell ref="P213:R213"/>
    <mergeCell ref="S213:T213"/>
    <mergeCell ref="U213:W213"/>
    <mergeCell ref="X213:Z213"/>
    <mergeCell ref="AA213:AC213"/>
    <mergeCell ref="AD213:AF213"/>
    <mergeCell ref="AG213:AI213"/>
    <mergeCell ref="AJ213:AL213"/>
    <mergeCell ref="AM213:AP213"/>
    <mergeCell ref="AQ213:AT213"/>
    <mergeCell ref="B210:C210"/>
    <mergeCell ref="D210:O210"/>
    <mergeCell ref="P210:R210"/>
    <mergeCell ref="S210:T210"/>
    <mergeCell ref="U210:W210"/>
    <mergeCell ref="X210:Z210"/>
    <mergeCell ref="AA210:AC210"/>
    <mergeCell ref="AD210:AF210"/>
    <mergeCell ref="AG210:AI210"/>
    <mergeCell ref="AJ210:AL210"/>
    <mergeCell ref="AM210:AP210"/>
    <mergeCell ref="AQ210:AT210"/>
    <mergeCell ref="B211:C211"/>
    <mergeCell ref="D211:O211"/>
    <mergeCell ref="P211:R211"/>
    <mergeCell ref="S211:T211"/>
    <mergeCell ref="U211:W211"/>
    <mergeCell ref="X211:Z211"/>
    <mergeCell ref="B171:C171"/>
    <mergeCell ref="D171:O171"/>
    <mergeCell ref="P171:R171"/>
    <mergeCell ref="AQ177:AT177"/>
    <mergeCell ref="X181:Z181"/>
    <mergeCell ref="B180:C180"/>
    <mergeCell ref="B237:C237"/>
    <mergeCell ref="D237:O237"/>
    <mergeCell ref="P237:R237"/>
    <mergeCell ref="S237:T237"/>
    <mergeCell ref="U237:W237"/>
    <mergeCell ref="X237:Z237"/>
    <mergeCell ref="AA237:AC237"/>
    <mergeCell ref="AD237:AF237"/>
    <mergeCell ref="AG237:AI237"/>
    <mergeCell ref="AJ237:AL237"/>
    <mergeCell ref="AM237:AP237"/>
    <mergeCell ref="AQ237:AT237"/>
    <mergeCell ref="B234:C234"/>
    <mergeCell ref="D234:O234"/>
    <mergeCell ref="P234:R234"/>
    <mergeCell ref="S234:T234"/>
    <mergeCell ref="U234:W234"/>
    <mergeCell ref="X234:Z234"/>
    <mergeCell ref="AA234:AC234"/>
    <mergeCell ref="AD234:AF234"/>
    <mergeCell ref="AG234:AI234"/>
    <mergeCell ref="AJ234:AL234"/>
    <mergeCell ref="AM234:AP234"/>
    <mergeCell ref="AQ234:AT234"/>
    <mergeCell ref="B235:C235"/>
    <mergeCell ref="D235:O235"/>
    <mergeCell ref="P235:R235"/>
    <mergeCell ref="S235:T235"/>
    <mergeCell ref="U235:W235"/>
    <mergeCell ref="X235:Z235"/>
    <mergeCell ref="AA235:AC235"/>
    <mergeCell ref="AD235:AF235"/>
    <mergeCell ref="AG235:AI235"/>
    <mergeCell ref="AJ235:AL235"/>
    <mergeCell ref="AM235:AP235"/>
    <mergeCell ref="AQ235:AT235"/>
    <mergeCell ref="AA236:AC236"/>
    <mergeCell ref="AD236:AF236"/>
    <mergeCell ref="AG236:AI236"/>
    <mergeCell ref="AJ236:AL236"/>
    <mergeCell ref="AM236:AP236"/>
    <mergeCell ref="AQ236:AT236"/>
    <mergeCell ref="B161:C161"/>
    <mergeCell ref="D161:O161"/>
    <mergeCell ref="P161:R161"/>
    <mergeCell ref="S161:T161"/>
    <mergeCell ref="U161:W161"/>
    <mergeCell ref="X161:Z161"/>
    <mergeCell ref="AA161:AC161"/>
    <mergeCell ref="AD161:AF161"/>
    <mergeCell ref="AG161:AI161"/>
    <mergeCell ref="AJ161:AL161"/>
    <mergeCell ref="AM161:AP161"/>
    <mergeCell ref="AQ161:AT161"/>
    <mergeCell ref="B159:C159"/>
    <mergeCell ref="D159:O159"/>
    <mergeCell ref="P159:R159"/>
    <mergeCell ref="S159:T159"/>
    <mergeCell ref="U159:W159"/>
    <mergeCell ref="X159:Z159"/>
    <mergeCell ref="AA159:AC159"/>
    <mergeCell ref="AD159:AF159"/>
    <mergeCell ref="B240:C240"/>
    <mergeCell ref="D240:O240"/>
    <mergeCell ref="P240:R240"/>
    <mergeCell ref="S240:T240"/>
    <mergeCell ref="U240:W240"/>
    <mergeCell ref="X240:Z240"/>
    <mergeCell ref="AA240:AC240"/>
    <mergeCell ref="AD240:AF240"/>
    <mergeCell ref="AG240:AI240"/>
    <mergeCell ref="AJ240:AL240"/>
    <mergeCell ref="AM240:AP240"/>
    <mergeCell ref="AQ240:AT240"/>
    <mergeCell ref="B241:C241"/>
    <mergeCell ref="D241:O241"/>
    <mergeCell ref="P241:R241"/>
    <mergeCell ref="S241:T241"/>
    <mergeCell ref="U241:W241"/>
    <mergeCell ref="X241:Z241"/>
    <mergeCell ref="AA241:AC241"/>
    <mergeCell ref="AD241:AF241"/>
    <mergeCell ref="AG241:AI241"/>
    <mergeCell ref="AJ241:AL241"/>
    <mergeCell ref="AM241:AP241"/>
    <mergeCell ref="AQ241:AT241"/>
    <mergeCell ref="B238:C238"/>
    <mergeCell ref="D238:O238"/>
    <mergeCell ref="P238:R238"/>
    <mergeCell ref="S238:T238"/>
    <mergeCell ref="U238:W238"/>
    <mergeCell ref="X238:Z238"/>
    <mergeCell ref="AA238:AC238"/>
    <mergeCell ref="AD238:AF238"/>
    <mergeCell ref="AG238:AI238"/>
    <mergeCell ref="AJ238:AL238"/>
    <mergeCell ref="AM238:AP238"/>
    <mergeCell ref="AQ238:AT238"/>
    <mergeCell ref="B239:C239"/>
    <mergeCell ref="D239:O239"/>
    <mergeCell ref="P239:R239"/>
    <mergeCell ref="S239:T239"/>
    <mergeCell ref="U239:W239"/>
    <mergeCell ref="X239:Z239"/>
    <mergeCell ref="AA239:AC239"/>
    <mergeCell ref="AD239:AF239"/>
    <mergeCell ref="AG239:AI239"/>
    <mergeCell ref="AJ239:AL239"/>
    <mergeCell ref="AM239:AP239"/>
    <mergeCell ref="AQ239:AT239"/>
    <mergeCell ref="B262:C262"/>
    <mergeCell ref="D262:O262"/>
    <mergeCell ref="P262:R262"/>
    <mergeCell ref="S262:T262"/>
    <mergeCell ref="U262:W262"/>
    <mergeCell ref="X262:Z262"/>
    <mergeCell ref="AA262:AC262"/>
    <mergeCell ref="AD262:AF262"/>
    <mergeCell ref="AG262:AI262"/>
    <mergeCell ref="AJ262:AL262"/>
    <mergeCell ref="AM262:AP262"/>
    <mergeCell ref="AQ262:AT262"/>
    <mergeCell ref="B275:C275"/>
    <mergeCell ref="D275:O275"/>
    <mergeCell ref="P275:R275"/>
    <mergeCell ref="S275:T275"/>
    <mergeCell ref="U275:W275"/>
    <mergeCell ref="X275:Z275"/>
    <mergeCell ref="AA275:AC275"/>
    <mergeCell ref="AD275:AF275"/>
    <mergeCell ref="AG275:AI275"/>
    <mergeCell ref="AJ275:AL275"/>
    <mergeCell ref="AM275:AP275"/>
    <mergeCell ref="AQ275:AT275"/>
    <mergeCell ref="B264:C264"/>
    <mergeCell ref="B267:C267"/>
    <mergeCell ref="P267:R267"/>
    <mergeCell ref="S267:T267"/>
    <mergeCell ref="AA267:AC267"/>
    <mergeCell ref="AD267:AF267"/>
    <mergeCell ref="AG267:AI267"/>
    <mergeCell ref="AJ267:AL267"/>
    <mergeCell ref="D268:O268"/>
    <mergeCell ref="B268:C268"/>
    <mergeCell ref="P268:R268"/>
    <mergeCell ref="S268:T268"/>
    <mergeCell ref="U268:W268"/>
    <mergeCell ref="X268:Z268"/>
    <mergeCell ref="B270:C270"/>
    <mergeCell ref="P270:R270"/>
    <mergeCell ref="S270:T270"/>
    <mergeCell ref="AA268:AC268"/>
    <mergeCell ref="AD268:AF268"/>
    <mergeCell ref="U270:W270"/>
    <mergeCell ref="X270:Z270"/>
    <mergeCell ref="AM269:AP269"/>
    <mergeCell ref="D271:O271"/>
    <mergeCell ref="D269:O269"/>
    <mergeCell ref="D270:O270"/>
    <mergeCell ref="AG271:AI271"/>
    <mergeCell ref="AJ271:AL271"/>
    <mergeCell ref="B272:C272"/>
    <mergeCell ref="P272:R272"/>
    <mergeCell ref="S272:T272"/>
    <mergeCell ref="U272:W272"/>
    <mergeCell ref="X272:Z272"/>
    <mergeCell ref="AA272:AC272"/>
    <mergeCell ref="AD272:AF272"/>
    <mergeCell ref="B274:C274"/>
    <mergeCell ref="B269:C269"/>
    <mergeCell ref="AM290:AP290"/>
    <mergeCell ref="B289:C289"/>
    <mergeCell ref="P289:R289"/>
    <mergeCell ref="S289:T289"/>
    <mergeCell ref="U289:W289"/>
    <mergeCell ref="X289:Z289"/>
    <mergeCell ref="AA289:AC289"/>
    <mergeCell ref="AD289:AF289"/>
    <mergeCell ref="D279:O279"/>
    <mergeCell ref="B288:C288"/>
    <mergeCell ref="P288:R288"/>
    <mergeCell ref="S288:T288"/>
    <mergeCell ref="U288:W288"/>
    <mergeCell ref="X288:Z288"/>
    <mergeCell ref="B283:C283"/>
    <mergeCell ref="D283:O283"/>
    <mergeCell ref="P283:R283"/>
    <mergeCell ref="S283:T283"/>
    <mergeCell ref="U283:W283"/>
    <mergeCell ref="X283:Z283"/>
    <mergeCell ref="AA283:AC283"/>
    <mergeCell ref="AD283:AF283"/>
    <mergeCell ref="AG283:AI283"/>
    <mergeCell ref="AJ283:AL283"/>
    <mergeCell ref="AM283:AP283"/>
    <mergeCell ref="B287:C287"/>
    <mergeCell ref="D287:O287"/>
    <mergeCell ref="P287:R287"/>
    <mergeCell ref="S287:T287"/>
    <mergeCell ref="U287:W287"/>
    <mergeCell ref="X287:Z287"/>
    <mergeCell ref="AA287:AC287"/>
    <mergeCell ref="AD287:AF287"/>
    <mergeCell ref="AG287:AI287"/>
    <mergeCell ref="AJ287:AL287"/>
    <mergeCell ref="AM287:AP287"/>
    <mergeCell ref="B280:C280"/>
    <mergeCell ref="D280:O280"/>
    <mergeCell ref="P280:R280"/>
    <mergeCell ref="S280:T280"/>
    <mergeCell ref="U280:W280"/>
    <mergeCell ref="X280:Z280"/>
    <mergeCell ref="AA280:AC280"/>
    <mergeCell ref="AD280:AF280"/>
    <mergeCell ref="AG280:AI280"/>
    <mergeCell ref="AJ280:AL280"/>
    <mergeCell ref="AM280:AP280"/>
    <mergeCell ref="AG289:AI289"/>
    <mergeCell ref="AJ289:AL289"/>
    <mergeCell ref="AM289:AP289"/>
    <mergeCell ref="D290:O290"/>
    <mergeCell ref="AJ290:AL290"/>
    <mergeCell ref="B309:C309"/>
    <mergeCell ref="B316:C316"/>
    <mergeCell ref="P316:R316"/>
    <mergeCell ref="S316:T316"/>
    <mergeCell ref="U316:W316"/>
    <mergeCell ref="X316:Z316"/>
    <mergeCell ref="AA316:AC316"/>
    <mergeCell ref="AD316:AF316"/>
    <mergeCell ref="AG316:AI316"/>
    <mergeCell ref="AG328:AI328"/>
    <mergeCell ref="B312:C312"/>
    <mergeCell ref="D312:O312"/>
    <mergeCell ref="B313:C313"/>
    <mergeCell ref="P313:R313"/>
    <mergeCell ref="S313:T313"/>
    <mergeCell ref="U313:W313"/>
    <mergeCell ref="X313:Z313"/>
    <mergeCell ref="AA313:AC313"/>
    <mergeCell ref="AD313:AF313"/>
    <mergeCell ref="AG313:AI313"/>
    <mergeCell ref="D313:O313"/>
    <mergeCell ref="B318:C318"/>
    <mergeCell ref="P318:R318"/>
    <mergeCell ref="S318:T318"/>
    <mergeCell ref="U318:W318"/>
    <mergeCell ref="X293:Z293"/>
    <mergeCell ref="AA293:AC293"/>
    <mergeCell ref="AD293:AF293"/>
    <mergeCell ref="AG293:AI293"/>
    <mergeCell ref="AJ293:AL293"/>
    <mergeCell ref="AM293:AP293"/>
    <mergeCell ref="AQ293:AT293"/>
    <mergeCell ref="B294:C294"/>
    <mergeCell ref="D294:O294"/>
    <mergeCell ref="P294:R294"/>
    <mergeCell ref="S294:T294"/>
    <mergeCell ref="U294:W294"/>
    <mergeCell ref="X294:Z294"/>
    <mergeCell ref="AA294:AC294"/>
    <mergeCell ref="AD294:AF294"/>
    <mergeCell ref="AG294:AI294"/>
    <mergeCell ref="AJ294:AL294"/>
    <mergeCell ref="AM294:AP294"/>
    <mergeCell ref="AQ294:AT294"/>
    <mergeCell ref="B295:C295"/>
    <mergeCell ref="D295:O295"/>
    <mergeCell ref="P295:R295"/>
    <mergeCell ref="S295:T295"/>
    <mergeCell ref="D318:O318"/>
    <mergeCell ref="B320:C320"/>
    <mergeCell ref="P320:R320"/>
    <mergeCell ref="S320:T320"/>
    <mergeCell ref="U320:W320"/>
    <mergeCell ref="X320:Z320"/>
    <mergeCell ref="B319:C319"/>
    <mergeCell ref="P319:R319"/>
    <mergeCell ref="S319:T319"/>
    <mergeCell ref="U319:W319"/>
    <mergeCell ref="X319:Z319"/>
    <mergeCell ref="AD319:AF319"/>
    <mergeCell ref="AG319:AI319"/>
    <mergeCell ref="D319:O319"/>
    <mergeCell ref="D320:O320"/>
    <mergeCell ref="B322:C322"/>
    <mergeCell ref="AG334:AI334"/>
    <mergeCell ref="AJ334:AL334"/>
    <mergeCell ref="AM334:AP334"/>
    <mergeCell ref="AQ334:AT334"/>
    <mergeCell ref="B335:C335"/>
    <mergeCell ref="D335:O335"/>
    <mergeCell ref="P335:R335"/>
    <mergeCell ref="S335:T335"/>
    <mergeCell ref="U335:W335"/>
    <mergeCell ref="X335:Z335"/>
    <mergeCell ref="AA335:AC335"/>
    <mergeCell ref="AD335:AF335"/>
    <mergeCell ref="AG335:AI335"/>
    <mergeCell ref="AQ329:AT329"/>
    <mergeCell ref="B326:C326"/>
    <mergeCell ref="D326:O326"/>
    <mergeCell ref="P326:R326"/>
    <mergeCell ref="S326:T326"/>
    <mergeCell ref="U326:W326"/>
    <mergeCell ref="X326:Z326"/>
    <mergeCell ref="AA326:AC326"/>
    <mergeCell ref="AD326:AF326"/>
    <mergeCell ref="AG326:AI326"/>
    <mergeCell ref="AJ326:AL326"/>
    <mergeCell ref="AM326:AP326"/>
    <mergeCell ref="AQ326:AT326"/>
    <mergeCell ref="B327:C327"/>
    <mergeCell ref="D327:O327"/>
    <mergeCell ref="P327:R327"/>
    <mergeCell ref="AD327:AF327"/>
    <mergeCell ref="B324:C324"/>
    <mergeCell ref="D324:O324"/>
    <mergeCell ref="P324:R324"/>
    <mergeCell ref="S324:T324"/>
    <mergeCell ref="U324:W324"/>
    <mergeCell ref="X324:Z324"/>
    <mergeCell ref="AA324:AC324"/>
    <mergeCell ref="B332:C332"/>
    <mergeCell ref="D332:O332"/>
    <mergeCell ref="P332:R332"/>
    <mergeCell ref="S332:T332"/>
    <mergeCell ref="U332:W332"/>
    <mergeCell ref="X332:Z332"/>
    <mergeCell ref="AA332:AC332"/>
    <mergeCell ref="AD332:AF332"/>
    <mergeCell ref="AG332:AI332"/>
    <mergeCell ref="AJ332:AL332"/>
    <mergeCell ref="AM332:AP332"/>
    <mergeCell ref="AQ332:AT332"/>
    <mergeCell ref="AM335:AP335"/>
    <mergeCell ref="AQ335:AT335"/>
    <mergeCell ref="B333:C333"/>
    <mergeCell ref="D333:O333"/>
    <mergeCell ref="P333:R333"/>
    <mergeCell ref="S333:T333"/>
    <mergeCell ref="U333:W333"/>
    <mergeCell ref="X333:Z333"/>
    <mergeCell ref="AA333:AC333"/>
    <mergeCell ref="AD333:AF333"/>
    <mergeCell ref="AG333:AI333"/>
    <mergeCell ref="AJ333:AL333"/>
    <mergeCell ref="AM333:AP333"/>
    <mergeCell ref="AQ333:AT333"/>
    <mergeCell ref="AA334:AC334"/>
    <mergeCell ref="AJ371:AL371"/>
    <mergeCell ref="AM371:AP371"/>
    <mergeCell ref="AQ371:AT371"/>
    <mergeCell ref="B372:C372"/>
    <mergeCell ref="D372:O372"/>
    <mergeCell ref="P372:R372"/>
    <mergeCell ref="S372:T372"/>
    <mergeCell ref="U372:W372"/>
    <mergeCell ref="X372:Z372"/>
    <mergeCell ref="AA372:AC372"/>
    <mergeCell ref="AD372:AF372"/>
    <mergeCell ref="AG372:AI372"/>
    <mergeCell ref="AJ372:AL372"/>
    <mergeCell ref="AM372:AP372"/>
    <mergeCell ref="AQ372:AT372"/>
    <mergeCell ref="AJ368:AL368"/>
    <mergeCell ref="AM368:AP368"/>
    <mergeCell ref="AQ368:AT368"/>
    <mergeCell ref="B358:C358"/>
    <mergeCell ref="P358:R358"/>
    <mergeCell ref="S358:T358"/>
    <mergeCell ref="U358:W358"/>
    <mergeCell ref="X358:Z358"/>
    <mergeCell ref="AQ354:AT354"/>
    <mergeCell ref="AQ357:AT357"/>
    <mergeCell ref="D367:O367"/>
    <mergeCell ref="B330:C330"/>
    <mergeCell ref="D330:O330"/>
    <mergeCell ref="P330:R330"/>
    <mergeCell ref="S330:T330"/>
    <mergeCell ref="U330:W330"/>
    <mergeCell ref="X330:Z330"/>
    <mergeCell ref="AA330:AC330"/>
    <mergeCell ref="AD330:AF330"/>
    <mergeCell ref="AG330:AI330"/>
    <mergeCell ref="AJ330:AL330"/>
    <mergeCell ref="AM330:AP330"/>
    <mergeCell ref="AQ330:AT330"/>
    <mergeCell ref="B331:C331"/>
    <mergeCell ref="D331:O331"/>
    <mergeCell ref="P331:R331"/>
    <mergeCell ref="S331:T331"/>
    <mergeCell ref="U331:W331"/>
    <mergeCell ref="X331:Z331"/>
    <mergeCell ref="AA331:AC331"/>
    <mergeCell ref="AD331:AF331"/>
    <mergeCell ref="AG331:AI331"/>
    <mergeCell ref="AJ331:AL331"/>
    <mergeCell ref="AM331:AP331"/>
    <mergeCell ref="AQ331:AT331"/>
    <mergeCell ref="B357:C357"/>
    <mergeCell ref="P357:R357"/>
    <mergeCell ref="S357:T357"/>
    <mergeCell ref="U357:W357"/>
    <mergeCell ref="X357:Z357"/>
    <mergeCell ref="AA357:AC357"/>
    <mergeCell ref="AD357:AF357"/>
    <mergeCell ref="AG357:AI357"/>
    <mergeCell ref="B334:C334"/>
    <mergeCell ref="D334:O334"/>
    <mergeCell ref="P334:R334"/>
    <mergeCell ref="S334:T334"/>
    <mergeCell ref="U334:W334"/>
    <mergeCell ref="X334:Z334"/>
    <mergeCell ref="AQ405:AT405"/>
    <mergeCell ref="AQ417:AT417"/>
    <mergeCell ref="AM399:AP399"/>
    <mergeCell ref="B402:C402"/>
    <mergeCell ref="P402:R402"/>
    <mergeCell ref="S402:T402"/>
    <mergeCell ref="U402:W402"/>
    <mergeCell ref="X402:Z402"/>
    <mergeCell ref="AA402:AC402"/>
    <mergeCell ref="D404:O404"/>
    <mergeCell ref="AJ405:AL405"/>
    <mergeCell ref="AM405:AP405"/>
    <mergeCell ref="B406:C406"/>
    <mergeCell ref="P406:R406"/>
    <mergeCell ref="S406:T406"/>
    <mergeCell ref="U406:W406"/>
    <mergeCell ref="X406:Z406"/>
    <mergeCell ref="AA406:AC406"/>
    <mergeCell ref="AD406:AF406"/>
    <mergeCell ref="AG406:AI406"/>
    <mergeCell ref="AJ406:AL406"/>
    <mergeCell ref="AM406:AP406"/>
    <mergeCell ref="B405:C405"/>
    <mergeCell ref="P405:R405"/>
    <mergeCell ref="S405:T405"/>
    <mergeCell ref="U405:W405"/>
    <mergeCell ref="X405:Z405"/>
    <mergeCell ref="AA405:AC405"/>
    <mergeCell ref="AD405:AF405"/>
    <mergeCell ref="AG405:AI405"/>
    <mergeCell ref="D406:O406"/>
    <mergeCell ref="D405:O405"/>
    <mergeCell ref="AM403:AP403"/>
    <mergeCell ref="B408:C408"/>
    <mergeCell ref="P408:R408"/>
    <mergeCell ref="S408:T408"/>
    <mergeCell ref="U408:W408"/>
    <mergeCell ref="X408:Z408"/>
    <mergeCell ref="AA408:AC408"/>
    <mergeCell ref="AD408:AF408"/>
    <mergeCell ref="AG408:AI408"/>
    <mergeCell ref="AJ408:AL408"/>
    <mergeCell ref="AM408:AP408"/>
    <mergeCell ref="B407:C407"/>
    <mergeCell ref="P407:R407"/>
    <mergeCell ref="S407:T407"/>
    <mergeCell ref="U407:W407"/>
    <mergeCell ref="X407:Z407"/>
    <mergeCell ref="AA407:AC407"/>
    <mergeCell ref="AD407:AF407"/>
    <mergeCell ref="AG407:AI407"/>
    <mergeCell ref="D407:O407"/>
    <mergeCell ref="D408:O408"/>
    <mergeCell ref="AJ407:AL407"/>
    <mergeCell ref="B410:C410"/>
    <mergeCell ref="P410:R410"/>
    <mergeCell ref="S410:T410"/>
    <mergeCell ref="U410:W410"/>
    <mergeCell ref="X410:Z410"/>
    <mergeCell ref="AA410:AC410"/>
    <mergeCell ref="AD410:AF410"/>
    <mergeCell ref="AG410:AI410"/>
    <mergeCell ref="AJ410:AL410"/>
    <mergeCell ref="AM410:AP410"/>
    <mergeCell ref="B460:C460"/>
    <mergeCell ref="D460:O460"/>
    <mergeCell ref="P460:R460"/>
    <mergeCell ref="S460:T460"/>
    <mergeCell ref="U460:W460"/>
    <mergeCell ref="X460:Z460"/>
    <mergeCell ref="AA460:AC460"/>
    <mergeCell ref="AD460:AF460"/>
    <mergeCell ref="AG460:AI460"/>
    <mergeCell ref="U447:W447"/>
    <mergeCell ref="X447:Z447"/>
    <mergeCell ref="AA447:AC447"/>
    <mergeCell ref="AD447:AF447"/>
    <mergeCell ref="AJ460:AL460"/>
    <mergeCell ref="AM460:AP460"/>
    <mergeCell ref="AQ460:AT460"/>
    <mergeCell ref="B421:C421"/>
    <mergeCell ref="D421:O421"/>
    <mergeCell ref="P421:R421"/>
    <mergeCell ref="S421:T421"/>
    <mergeCell ref="U421:W421"/>
    <mergeCell ref="X421:Z421"/>
    <mergeCell ref="AA421:AC421"/>
    <mergeCell ref="AD421:AF421"/>
    <mergeCell ref="AG421:AI421"/>
    <mergeCell ref="AJ421:AL421"/>
    <mergeCell ref="AM421:AP421"/>
    <mergeCell ref="AQ421:AT421"/>
    <mergeCell ref="B422:C422"/>
    <mergeCell ref="D422:O422"/>
    <mergeCell ref="P422:R422"/>
    <mergeCell ref="S422:T422"/>
    <mergeCell ref="U422:W422"/>
    <mergeCell ref="X422:Z422"/>
    <mergeCell ref="AA422:AC422"/>
    <mergeCell ref="AD422:AF422"/>
    <mergeCell ref="AG422:AI422"/>
    <mergeCell ref="AJ422:AL422"/>
    <mergeCell ref="AM422:AP422"/>
    <mergeCell ref="AQ422:AT422"/>
    <mergeCell ref="AJ444:AL444"/>
    <mergeCell ref="AM444:AP444"/>
    <mergeCell ref="B447:C447"/>
    <mergeCell ref="P447:R447"/>
    <mergeCell ref="S447:T447"/>
    <mergeCell ref="AQ453:AT453"/>
    <mergeCell ref="AQ454:AT454"/>
    <mergeCell ref="AQ450:AT450"/>
    <mergeCell ref="AQ451:AT451"/>
    <mergeCell ref="B441:C441"/>
    <mergeCell ref="D441:O441"/>
    <mergeCell ref="P441:R441"/>
    <mergeCell ref="S441:T441"/>
    <mergeCell ref="U441:W441"/>
    <mergeCell ref="X441:Z441"/>
    <mergeCell ref="AA441:AC441"/>
    <mergeCell ref="AD441:AF441"/>
    <mergeCell ref="AG441:AI441"/>
    <mergeCell ref="AJ441:AL441"/>
    <mergeCell ref="AM441:AP441"/>
    <mergeCell ref="AQ441:AT441"/>
    <mergeCell ref="B442:C442"/>
    <mergeCell ref="D442:O442"/>
    <mergeCell ref="P442:R442"/>
    <mergeCell ref="B464:C464"/>
    <mergeCell ref="D464:O464"/>
    <mergeCell ref="P464:R464"/>
    <mergeCell ref="S464:T464"/>
    <mergeCell ref="U464:W464"/>
    <mergeCell ref="X464:Z464"/>
    <mergeCell ref="AA464:AC464"/>
    <mergeCell ref="AD464:AF464"/>
    <mergeCell ref="AG464:AI464"/>
    <mergeCell ref="AJ464:AL464"/>
    <mergeCell ref="AM464:AP464"/>
    <mergeCell ref="AQ464:AT464"/>
    <mergeCell ref="B465:C465"/>
    <mergeCell ref="D465:O465"/>
    <mergeCell ref="P465:R465"/>
    <mergeCell ref="S465:T465"/>
    <mergeCell ref="U465:W465"/>
    <mergeCell ref="X465:Z465"/>
    <mergeCell ref="AA465:AC465"/>
    <mergeCell ref="AD465:AF465"/>
    <mergeCell ref="AG465:AI465"/>
    <mergeCell ref="AJ465:AL465"/>
    <mergeCell ref="AM465:AP465"/>
    <mergeCell ref="AQ465:AT465"/>
    <mergeCell ref="AJ461:AL461"/>
    <mergeCell ref="AM461:AP461"/>
    <mergeCell ref="AQ461:AT461"/>
    <mergeCell ref="B462:C462"/>
    <mergeCell ref="D462:O462"/>
    <mergeCell ref="P462:R462"/>
    <mergeCell ref="S462:T462"/>
    <mergeCell ref="U462:W462"/>
    <mergeCell ref="X462:Z462"/>
    <mergeCell ref="AA462:AC462"/>
    <mergeCell ref="AD462:AF462"/>
    <mergeCell ref="AG462:AI462"/>
    <mergeCell ref="AJ462:AL462"/>
    <mergeCell ref="AM462:AP462"/>
    <mergeCell ref="AQ462:AT462"/>
    <mergeCell ref="B463:C463"/>
    <mergeCell ref="D463:O463"/>
    <mergeCell ref="P463:R463"/>
    <mergeCell ref="S463:T463"/>
    <mergeCell ref="U463:W463"/>
    <mergeCell ref="X463:Z463"/>
    <mergeCell ref="AA463:AC463"/>
    <mergeCell ref="AD463:AF463"/>
    <mergeCell ref="AG463:AI463"/>
    <mergeCell ref="AJ463:AL463"/>
    <mergeCell ref="AM463:AP463"/>
    <mergeCell ref="AQ463:AT463"/>
    <mergeCell ref="B461:C461"/>
    <mergeCell ref="D461:O461"/>
    <mergeCell ref="P461:R461"/>
    <mergeCell ref="S461:T461"/>
    <mergeCell ref="U461:W461"/>
    <mergeCell ref="X461:Z461"/>
    <mergeCell ref="AA461:AC461"/>
    <mergeCell ref="AD461:AF461"/>
    <mergeCell ref="AG461:AI461"/>
    <mergeCell ref="B489:C489"/>
    <mergeCell ref="AD489:AF489"/>
    <mergeCell ref="AJ489:AL489"/>
    <mergeCell ref="AM489:AP489"/>
    <mergeCell ref="B492:C492"/>
    <mergeCell ref="B502:C502"/>
    <mergeCell ref="D502:O502"/>
    <mergeCell ref="P502:R502"/>
    <mergeCell ref="S502:T502"/>
    <mergeCell ref="U502:W502"/>
    <mergeCell ref="X502:Z502"/>
    <mergeCell ref="AA502:AC502"/>
    <mergeCell ref="AD502:AF502"/>
    <mergeCell ref="AG502:AI502"/>
    <mergeCell ref="AJ502:AL502"/>
    <mergeCell ref="AM502:AP502"/>
    <mergeCell ref="AQ502:AT502"/>
    <mergeCell ref="P492:R492"/>
    <mergeCell ref="S492:T492"/>
    <mergeCell ref="U492:W492"/>
    <mergeCell ref="X492:Z492"/>
    <mergeCell ref="B486:C486"/>
    <mergeCell ref="D486:O486"/>
    <mergeCell ref="P486:R486"/>
    <mergeCell ref="S486:T486"/>
    <mergeCell ref="U486:W486"/>
    <mergeCell ref="X486:Z486"/>
    <mergeCell ref="AA486:AC486"/>
    <mergeCell ref="AD486:AF486"/>
    <mergeCell ref="AG486:AI486"/>
    <mergeCell ref="AJ486:AL486"/>
    <mergeCell ref="AM486:AP486"/>
    <mergeCell ref="AQ486:AT486"/>
    <mergeCell ref="B487:C487"/>
    <mergeCell ref="D487:O487"/>
    <mergeCell ref="P487:R487"/>
    <mergeCell ref="S487:T487"/>
    <mergeCell ref="U487:W487"/>
    <mergeCell ref="X487:Z487"/>
    <mergeCell ref="AA487:AC487"/>
    <mergeCell ref="AD487:AF487"/>
    <mergeCell ref="AG487:AI487"/>
    <mergeCell ref="AJ487:AL487"/>
    <mergeCell ref="AM487:AP487"/>
    <mergeCell ref="AQ487:AT487"/>
    <mergeCell ref="AQ499:AT499"/>
    <mergeCell ref="S501:T501"/>
    <mergeCell ref="AA492:AC492"/>
    <mergeCell ref="AD492:AF492"/>
    <mergeCell ref="AG492:AI492"/>
    <mergeCell ref="AJ492:AL492"/>
    <mergeCell ref="AM492:AP492"/>
    <mergeCell ref="AJ493:AL493"/>
    <mergeCell ref="B494:C494"/>
    <mergeCell ref="B493:C493"/>
    <mergeCell ref="S493:T493"/>
    <mergeCell ref="U493:W493"/>
    <mergeCell ref="X493:Z493"/>
    <mergeCell ref="AA493:AC493"/>
    <mergeCell ref="AD493:AF493"/>
    <mergeCell ref="AJ495:AL495"/>
    <mergeCell ref="AM495:AP495"/>
    <mergeCell ref="B496:C496"/>
    <mergeCell ref="P496:R496"/>
    <mergeCell ref="AG503:AI503"/>
    <mergeCell ref="AJ503:AL503"/>
    <mergeCell ref="AM503:AP503"/>
    <mergeCell ref="AQ503:AT503"/>
    <mergeCell ref="B504:C504"/>
    <mergeCell ref="D504:O504"/>
    <mergeCell ref="P504:R504"/>
    <mergeCell ref="S504:T504"/>
    <mergeCell ref="U504:W504"/>
    <mergeCell ref="X504:Z504"/>
    <mergeCell ref="AA504:AC504"/>
    <mergeCell ref="AD504:AF504"/>
    <mergeCell ref="AG504:AI504"/>
    <mergeCell ref="AJ504:AL504"/>
    <mergeCell ref="AM504:AP504"/>
    <mergeCell ref="AQ504:AT504"/>
    <mergeCell ref="B509:C509"/>
    <mergeCell ref="D509:O509"/>
    <mergeCell ref="P509:R509"/>
    <mergeCell ref="S509:T509"/>
    <mergeCell ref="U509:W509"/>
    <mergeCell ref="X509:Z509"/>
    <mergeCell ref="AA509:AC509"/>
    <mergeCell ref="AD509:AF509"/>
    <mergeCell ref="AG509:AI509"/>
    <mergeCell ref="AJ509:AL509"/>
    <mergeCell ref="AM509:AP509"/>
    <mergeCell ref="AQ509:AT509"/>
    <mergeCell ref="B510:C510"/>
    <mergeCell ref="D510:O510"/>
    <mergeCell ref="P510:R510"/>
    <mergeCell ref="S510:T510"/>
    <mergeCell ref="U510:W510"/>
    <mergeCell ref="X510:Z510"/>
    <mergeCell ref="AA510:AC510"/>
    <mergeCell ref="AD510:AF510"/>
    <mergeCell ref="AG510:AI510"/>
    <mergeCell ref="AJ510:AL510"/>
    <mergeCell ref="AM510:AP510"/>
    <mergeCell ref="AQ510:AT510"/>
    <mergeCell ref="B507:C507"/>
    <mergeCell ref="D507:O507"/>
    <mergeCell ref="P507:R507"/>
    <mergeCell ref="S507:T507"/>
    <mergeCell ref="U507:W507"/>
    <mergeCell ref="X507:Z507"/>
    <mergeCell ref="AA507:AC507"/>
    <mergeCell ref="AD507:AF507"/>
    <mergeCell ref="AG507:AI507"/>
    <mergeCell ref="AJ507:AL507"/>
    <mergeCell ref="AM507:AP507"/>
    <mergeCell ref="AQ507:AT507"/>
    <mergeCell ref="B508:C508"/>
    <mergeCell ref="D508:O508"/>
    <mergeCell ref="P508:R508"/>
    <mergeCell ref="S508:T508"/>
    <mergeCell ref="U508:W508"/>
    <mergeCell ref="X508:Z508"/>
    <mergeCell ref="AA508:AC508"/>
    <mergeCell ref="AD508:AF508"/>
    <mergeCell ref="AG508:AI508"/>
    <mergeCell ref="AJ508:AL508"/>
    <mergeCell ref="AM508:AP508"/>
    <mergeCell ref="AQ508:AT508"/>
    <mergeCell ref="P556:R556"/>
    <mergeCell ref="S556:T556"/>
    <mergeCell ref="U556:W556"/>
    <mergeCell ref="X556:Z556"/>
    <mergeCell ref="AA556:AC556"/>
    <mergeCell ref="AD556:AF556"/>
    <mergeCell ref="AG556:AI556"/>
    <mergeCell ref="AJ556:AL556"/>
    <mergeCell ref="AM556:AP556"/>
    <mergeCell ref="AQ556:AT556"/>
    <mergeCell ref="AG554:AI554"/>
    <mergeCell ref="AJ554:AL554"/>
    <mergeCell ref="AM554:AP554"/>
    <mergeCell ref="AQ554:AT554"/>
    <mergeCell ref="B511:C511"/>
    <mergeCell ref="D511:O511"/>
    <mergeCell ref="P511:R511"/>
    <mergeCell ref="S511:T511"/>
    <mergeCell ref="U511:W511"/>
    <mergeCell ref="X511:Z511"/>
    <mergeCell ref="AA511:AC511"/>
    <mergeCell ref="AD511:AF511"/>
    <mergeCell ref="AG511:AI511"/>
    <mergeCell ref="AJ511:AL511"/>
    <mergeCell ref="AM511:AP511"/>
    <mergeCell ref="AQ511:AT511"/>
    <mergeCell ref="B512:C512"/>
    <mergeCell ref="D512:O512"/>
    <mergeCell ref="P512:R512"/>
    <mergeCell ref="S512:T512"/>
    <mergeCell ref="U512:W512"/>
    <mergeCell ref="X512:Z512"/>
    <mergeCell ref="AA512:AC512"/>
    <mergeCell ref="AD512:AF512"/>
    <mergeCell ref="AG512:AI512"/>
    <mergeCell ref="AJ512:AL512"/>
    <mergeCell ref="AM512:AP512"/>
    <mergeCell ref="AQ512:AT512"/>
    <mergeCell ref="AG552:AI552"/>
    <mergeCell ref="AJ552:AL552"/>
    <mergeCell ref="AM552:AP552"/>
    <mergeCell ref="B539:C539"/>
    <mergeCell ref="P539:R539"/>
    <mergeCell ref="S539:T539"/>
    <mergeCell ref="U539:W539"/>
    <mergeCell ref="X539:Z539"/>
    <mergeCell ref="AA539:AC539"/>
    <mergeCell ref="AD539:AF539"/>
    <mergeCell ref="AG539:AI539"/>
    <mergeCell ref="AJ539:AL539"/>
    <mergeCell ref="AM539:AP539"/>
    <mergeCell ref="B538:C538"/>
    <mergeCell ref="B519:C519"/>
    <mergeCell ref="D519:O519"/>
    <mergeCell ref="P519:R519"/>
    <mergeCell ref="S519:T519"/>
    <mergeCell ref="U519:W519"/>
    <mergeCell ref="X519:Z519"/>
    <mergeCell ref="AA519:AC519"/>
    <mergeCell ref="AD519:AF519"/>
    <mergeCell ref="AG519:AI519"/>
    <mergeCell ref="B520:C520"/>
    <mergeCell ref="D520:O520"/>
    <mergeCell ref="P520:R520"/>
    <mergeCell ref="B597:C597"/>
    <mergeCell ref="D597:O597"/>
    <mergeCell ref="P597:R597"/>
    <mergeCell ref="S597:T597"/>
    <mergeCell ref="U597:W597"/>
    <mergeCell ref="X597:Z597"/>
    <mergeCell ref="AA597:AC597"/>
    <mergeCell ref="AD597:AF597"/>
    <mergeCell ref="AG597:AI597"/>
    <mergeCell ref="AJ597:AL597"/>
    <mergeCell ref="AM597:AP597"/>
    <mergeCell ref="AQ597:AT597"/>
    <mergeCell ref="S596:T596"/>
    <mergeCell ref="B557:C557"/>
    <mergeCell ref="D557:O557"/>
    <mergeCell ref="P557:R557"/>
    <mergeCell ref="S557:T557"/>
    <mergeCell ref="U557:W557"/>
    <mergeCell ref="X557:Z557"/>
    <mergeCell ref="AA557:AC557"/>
    <mergeCell ref="AD557:AF557"/>
    <mergeCell ref="AG557:AI557"/>
    <mergeCell ref="AJ557:AL557"/>
    <mergeCell ref="AM557:AP557"/>
    <mergeCell ref="AQ557:AT557"/>
    <mergeCell ref="B553:C553"/>
    <mergeCell ref="D553:O553"/>
    <mergeCell ref="P553:R553"/>
    <mergeCell ref="S553:T553"/>
    <mergeCell ref="U553:W553"/>
    <mergeCell ref="X553:Z553"/>
    <mergeCell ref="AA553:AC553"/>
    <mergeCell ref="AD553:AF553"/>
    <mergeCell ref="AG553:AI553"/>
    <mergeCell ref="AJ553:AL553"/>
    <mergeCell ref="AM553:AP553"/>
    <mergeCell ref="AQ553:AT553"/>
    <mergeCell ref="B554:C554"/>
    <mergeCell ref="D554:O554"/>
    <mergeCell ref="P554:R554"/>
    <mergeCell ref="S554:T554"/>
    <mergeCell ref="U554:W554"/>
    <mergeCell ref="X554:Z554"/>
    <mergeCell ref="AA554:AC554"/>
    <mergeCell ref="AD554:AF554"/>
    <mergeCell ref="AA555:AC555"/>
    <mergeCell ref="AD555:AF555"/>
    <mergeCell ref="AG555:AI555"/>
    <mergeCell ref="AJ555:AL555"/>
    <mergeCell ref="AM555:AP555"/>
    <mergeCell ref="AQ555:AT555"/>
    <mergeCell ref="AQ591:AT591"/>
    <mergeCell ref="AJ590:AL590"/>
    <mergeCell ref="AQ594:AT594"/>
    <mergeCell ref="AQ585:AT585"/>
    <mergeCell ref="AQ586:AT586"/>
    <mergeCell ref="AQ587:AT587"/>
    <mergeCell ref="AQ589:AT589"/>
    <mergeCell ref="AQ595:AT595"/>
    <mergeCell ref="B560:C560"/>
    <mergeCell ref="D560:O560"/>
    <mergeCell ref="AQ588:AT588"/>
    <mergeCell ref="AQ592:AT592"/>
    <mergeCell ref="AQ593:AT593"/>
    <mergeCell ref="B601:C601"/>
    <mergeCell ref="D601:O601"/>
    <mergeCell ref="P601:R601"/>
    <mergeCell ref="S601:T601"/>
    <mergeCell ref="U601:W601"/>
    <mergeCell ref="X601:Z601"/>
    <mergeCell ref="AA601:AC601"/>
    <mergeCell ref="AD601:AF601"/>
    <mergeCell ref="AG601:AI601"/>
    <mergeCell ref="AJ601:AL601"/>
    <mergeCell ref="AM601:AP601"/>
    <mergeCell ref="AQ601:AT601"/>
    <mergeCell ref="B598:C598"/>
    <mergeCell ref="D598:O598"/>
    <mergeCell ref="P598:R598"/>
    <mergeCell ref="S598:T598"/>
    <mergeCell ref="U598:W598"/>
    <mergeCell ref="X598:Z598"/>
    <mergeCell ref="AA598:AC598"/>
    <mergeCell ref="AD598:AF598"/>
    <mergeCell ref="AG598:AI598"/>
    <mergeCell ref="AJ598:AL598"/>
    <mergeCell ref="AM598:AP598"/>
    <mergeCell ref="AQ598:AT598"/>
    <mergeCell ref="B599:C599"/>
    <mergeCell ref="D599:O599"/>
    <mergeCell ref="P599:R599"/>
    <mergeCell ref="S599:T599"/>
    <mergeCell ref="U599:W599"/>
    <mergeCell ref="X599:Z599"/>
    <mergeCell ref="AA599:AC599"/>
    <mergeCell ref="AD599:AF599"/>
    <mergeCell ref="AG599:AI599"/>
    <mergeCell ref="AJ599:AL599"/>
    <mergeCell ref="AM599:AP599"/>
    <mergeCell ref="AQ599:AT599"/>
    <mergeCell ref="AJ600:AL600"/>
    <mergeCell ref="AM600:AP600"/>
    <mergeCell ref="AQ600:AT600"/>
    <mergeCell ref="B772:C772"/>
    <mergeCell ref="D772:O772"/>
    <mergeCell ref="P772:R772"/>
    <mergeCell ref="S772:T772"/>
    <mergeCell ref="U772:W772"/>
    <mergeCell ref="X772:Z772"/>
    <mergeCell ref="AA772:AC772"/>
    <mergeCell ref="AD772:AF772"/>
    <mergeCell ref="AG772:AI772"/>
    <mergeCell ref="AJ772:AL772"/>
    <mergeCell ref="AM772:AP772"/>
    <mergeCell ref="AQ772:AT772"/>
    <mergeCell ref="B602:C602"/>
    <mergeCell ref="D602:O602"/>
    <mergeCell ref="P602:R602"/>
    <mergeCell ref="S602:T602"/>
    <mergeCell ref="U602:W602"/>
    <mergeCell ref="X602:Z602"/>
    <mergeCell ref="AA602:AC602"/>
    <mergeCell ref="AD602:AF602"/>
    <mergeCell ref="AG602:AI602"/>
    <mergeCell ref="AJ602:AL602"/>
    <mergeCell ref="AM602:AP602"/>
    <mergeCell ref="AQ602:AT602"/>
    <mergeCell ref="B737:C737"/>
    <mergeCell ref="D737:O737"/>
    <mergeCell ref="P737:R737"/>
    <mergeCell ref="S737:T737"/>
    <mergeCell ref="U737:W737"/>
    <mergeCell ref="X737:Z737"/>
    <mergeCell ref="AA737:AC737"/>
    <mergeCell ref="AD737:AF737"/>
    <mergeCell ref="AG737:AI737"/>
    <mergeCell ref="AJ737:AL737"/>
    <mergeCell ref="AM737:AP737"/>
    <mergeCell ref="AQ737:AT737"/>
    <mergeCell ref="D641:O641"/>
    <mergeCell ref="D690:O690"/>
    <mergeCell ref="D718:O718"/>
    <mergeCell ref="D719:O719"/>
    <mergeCell ref="D717:O717"/>
    <mergeCell ref="D681:O681"/>
    <mergeCell ref="AJ628:AL628"/>
    <mergeCell ref="AM628:AP628"/>
    <mergeCell ref="AQ635:AT635"/>
    <mergeCell ref="AQ624:AT624"/>
    <mergeCell ref="AQ627:AT627"/>
    <mergeCell ref="AQ628:AT628"/>
    <mergeCell ref="AQ763:AT763"/>
    <mergeCell ref="AQ644:AT644"/>
    <mergeCell ref="AQ683:AT683"/>
    <mergeCell ref="AQ681:AT681"/>
    <mergeCell ref="B621:C621"/>
    <mergeCell ref="D621:O621"/>
    <mergeCell ref="P621:R621"/>
    <mergeCell ref="S621:T621"/>
    <mergeCell ref="U621:W621"/>
    <mergeCell ref="X621:Z621"/>
    <mergeCell ref="AA621:AC621"/>
    <mergeCell ref="AD621:AF621"/>
    <mergeCell ref="AG621:AI621"/>
    <mergeCell ref="AJ621:AL621"/>
    <mergeCell ref="AM621:AP621"/>
    <mergeCell ref="AQ621:AT621"/>
    <mergeCell ref="B776:C776"/>
    <mergeCell ref="D776:O776"/>
    <mergeCell ref="P776:R776"/>
    <mergeCell ref="S776:T776"/>
    <mergeCell ref="U776:W776"/>
    <mergeCell ref="X776:Z776"/>
    <mergeCell ref="AA776:AC776"/>
    <mergeCell ref="AD776:AF776"/>
    <mergeCell ref="AG776:AI776"/>
    <mergeCell ref="AJ776:AL776"/>
    <mergeCell ref="AM776:AP776"/>
    <mergeCell ref="AQ776:AT776"/>
    <mergeCell ref="B773:C773"/>
    <mergeCell ref="D773:O773"/>
    <mergeCell ref="P773:R773"/>
    <mergeCell ref="S773:T773"/>
    <mergeCell ref="U773:W773"/>
    <mergeCell ref="X773:Z773"/>
    <mergeCell ref="AA773:AC773"/>
    <mergeCell ref="AD773:AF773"/>
    <mergeCell ref="AG773:AI773"/>
    <mergeCell ref="AJ773:AL773"/>
    <mergeCell ref="AM773:AP773"/>
    <mergeCell ref="AQ773:AT773"/>
    <mergeCell ref="B774:C774"/>
    <mergeCell ref="D774:O774"/>
    <mergeCell ref="P774:R774"/>
    <mergeCell ref="S774:T774"/>
    <mergeCell ref="U774:W774"/>
    <mergeCell ref="X774:Z774"/>
    <mergeCell ref="AA774:AC774"/>
    <mergeCell ref="AD774:AF774"/>
    <mergeCell ref="AG774:AI774"/>
    <mergeCell ref="AJ774:AL774"/>
    <mergeCell ref="AM774:AP774"/>
    <mergeCell ref="AQ774:AT774"/>
    <mergeCell ref="B779:C779"/>
    <mergeCell ref="D779:O779"/>
    <mergeCell ref="P779:R779"/>
    <mergeCell ref="S779:T779"/>
    <mergeCell ref="U779:W779"/>
    <mergeCell ref="X779:Z779"/>
    <mergeCell ref="AA779:AC779"/>
    <mergeCell ref="AD779:AF779"/>
    <mergeCell ref="AG779:AI779"/>
    <mergeCell ref="AJ779:AL779"/>
    <mergeCell ref="AM779:AP779"/>
    <mergeCell ref="AQ779:AT779"/>
    <mergeCell ref="B780:C780"/>
    <mergeCell ref="D780:O780"/>
    <mergeCell ref="P780:R780"/>
    <mergeCell ref="S780:T780"/>
    <mergeCell ref="U780:W780"/>
    <mergeCell ref="X780:Z780"/>
    <mergeCell ref="AA780:AC780"/>
    <mergeCell ref="AD780:AF780"/>
    <mergeCell ref="AG780:AI780"/>
    <mergeCell ref="AJ780:AL780"/>
    <mergeCell ref="AM780:AP780"/>
    <mergeCell ref="AQ780:AT780"/>
    <mergeCell ref="B777:C777"/>
    <mergeCell ref="D777:O777"/>
    <mergeCell ref="P777:R777"/>
    <mergeCell ref="S777:T777"/>
    <mergeCell ref="U777:W777"/>
    <mergeCell ref="X777:Z777"/>
    <mergeCell ref="AA777:AC777"/>
    <mergeCell ref="AD777:AF777"/>
    <mergeCell ref="AG777:AI777"/>
    <mergeCell ref="AJ777:AL777"/>
    <mergeCell ref="AM777:AP777"/>
    <mergeCell ref="AQ777:AT777"/>
    <mergeCell ref="B778:C778"/>
    <mergeCell ref="D778:O778"/>
    <mergeCell ref="P778:R778"/>
    <mergeCell ref="S778:T778"/>
    <mergeCell ref="U778:W778"/>
    <mergeCell ref="X778:Z778"/>
    <mergeCell ref="AA778:AC778"/>
    <mergeCell ref="AD778:AF778"/>
    <mergeCell ref="AG778:AI778"/>
    <mergeCell ref="AJ778:AL778"/>
    <mergeCell ref="AM778:AP778"/>
    <mergeCell ref="AQ778:AT778"/>
    <mergeCell ref="B816:C816"/>
    <mergeCell ref="D816:O816"/>
    <mergeCell ref="P816:R816"/>
    <mergeCell ref="S816:T816"/>
    <mergeCell ref="U816:W816"/>
    <mergeCell ref="X816:Z816"/>
    <mergeCell ref="AA816:AC816"/>
    <mergeCell ref="AD816:AF816"/>
    <mergeCell ref="AG816:AI816"/>
    <mergeCell ref="AJ816:AL816"/>
    <mergeCell ref="AM816:AP816"/>
    <mergeCell ref="AQ816:AT816"/>
    <mergeCell ref="B817:C817"/>
    <mergeCell ref="D817:O817"/>
    <mergeCell ref="P817:R817"/>
    <mergeCell ref="S817:T817"/>
    <mergeCell ref="U817:W817"/>
    <mergeCell ref="X817:Z817"/>
    <mergeCell ref="AA817:AC817"/>
    <mergeCell ref="AD817:AF817"/>
    <mergeCell ref="AG817:AI817"/>
    <mergeCell ref="AJ817:AL817"/>
    <mergeCell ref="AM817:AP817"/>
    <mergeCell ref="AQ817:AT817"/>
    <mergeCell ref="AG825:AI825"/>
    <mergeCell ref="AJ825:AL825"/>
    <mergeCell ref="AM825:AP825"/>
    <mergeCell ref="AQ825:AT825"/>
    <mergeCell ref="B822:C822"/>
    <mergeCell ref="D822:O822"/>
    <mergeCell ref="P822:R822"/>
    <mergeCell ref="S822:T822"/>
    <mergeCell ref="U822:W822"/>
    <mergeCell ref="X822:Z822"/>
    <mergeCell ref="AA822:AC822"/>
    <mergeCell ref="AD822:AF822"/>
    <mergeCell ref="AG822:AI822"/>
    <mergeCell ref="AJ822:AL822"/>
    <mergeCell ref="AM822:AP822"/>
    <mergeCell ref="AQ822:AT822"/>
    <mergeCell ref="B823:C823"/>
    <mergeCell ref="D823:O823"/>
    <mergeCell ref="P823:R823"/>
    <mergeCell ref="S823:T823"/>
    <mergeCell ref="U823:W823"/>
    <mergeCell ref="X823:Z823"/>
    <mergeCell ref="AA823:AC823"/>
    <mergeCell ref="AD823:AF823"/>
    <mergeCell ref="AG823:AI823"/>
    <mergeCell ref="AJ823:AL823"/>
    <mergeCell ref="AM823:AP823"/>
    <mergeCell ref="AQ823:AT823"/>
    <mergeCell ref="B820:C820"/>
    <mergeCell ref="D820:O820"/>
    <mergeCell ref="P820:R820"/>
    <mergeCell ref="S820:T820"/>
    <mergeCell ref="U820:W820"/>
    <mergeCell ref="X820:Z820"/>
    <mergeCell ref="AA820:AC820"/>
    <mergeCell ref="AD820:AF820"/>
    <mergeCell ref="AG820:AI820"/>
    <mergeCell ref="AJ820:AL820"/>
    <mergeCell ref="AM820:AP820"/>
    <mergeCell ref="AQ820:AT820"/>
    <mergeCell ref="B821:C821"/>
    <mergeCell ref="D821:O821"/>
    <mergeCell ref="P821:R821"/>
    <mergeCell ref="S821:T821"/>
    <mergeCell ref="U821:W821"/>
    <mergeCell ref="X821:Z821"/>
    <mergeCell ref="AA821:AC821"/>
    <mergeCell ref="AD821:AF821"/>
    <mergeCell ref="AG821:AI821"/>
    <mergeCell ref="AJ821:AL821"/>
    <mergeCell ref="AM821:AP821"/>
    <mergeCell ref="AQ821:AT821"/>
    <mergeCell ref="B954:C954"/>
    <mergeCell ref="D954:O954"/>
    <mergeCell ref="P954:R954"/>
    <mergeCell ref="S954:T954"/>
    <mergeCell ref="U954:W954"/>
    <mergeCell ref="X954:Z954"/>
    <mergeCell ref="AA954:AC954"/>
    <mergeCell ref="AD954:AF954"/>
    <mergeCell ref="AG954:AI954"/>
    <mergeCell ref="AJ954:AL954"/>
    <mergeCell ref="AM954:AP954"/>
    <mergeCell ref="AQ954:AT954"/>
    <mergeCell ref="B826:C826"/>
    <mergeCell ref="D826:O826"/>
    <mergeCell ref="P826:R826"/>
    <mergeCell ref="S826:T826"/>
    <mergeCell ref="U826:W826"/>
    <mergeCell ref="X826:Z826"/>
    <mergeCell ref="AA826:AC826"/>
    <mergeCell ref="AD826:AF826"/>
    <mergeCell ref="AG826:AI826"/>
    <mergeCell ref="AJ826:AL826"/>
    <mergeCell ref="AM826:AP826"/>
    <mergeCell ref="AQ826:AT826"/>
    <mergeCell ref="B827:C827"/>
    <mergeCell ref="D827:O827"/>
    <mergeCell ref="P827:R827"/>
    <mergeCell ref="S827:T827"/>
    <mergeCell ref="U827:W827"/>
    <mergeCell ref="X827:Z827"/>
    <mergeCell ref="AA827:AC827"/>
    <mergeCell ref="AD827:AF827"/>
    <mergeCell ref="AG827:AI827"/>
    <mergeCell ref="AJ827:AL827"/>
    <mergeCell ref="AM827:AP827"/>
    <mergeCell ref="AQ827:AT827"/>
    <mergeCell ref="AQ943:AT943"/>
    <mergeCell ref="AQ906:AT906"/>
    <mergeCell ref="AQ907:AT907"/>
    <mergeCell ref="AQ912:AT912"/>
    <mergeCell ref="AQ913:AT913"/>
    <mergeCell ref="AQ908:AT908"/>
    <mergeCell ref="AJ854:AL854"/>
    <mergeCell ref="AM854:AP854"/>
    <mergeCell ref="B855:C855"/>
    <mergeCell ref="P855:R855"/>
    <mergeCell ref="S855:T855"/>
    <mergeCell ref="U855:W855"/>
    <mergeCell ref="X855:Z855"/>
    <mergeCell ref="AA855:AC855"/>
    <mergeCell ref="AD855:AF855"/>
    <mergeCell ref="AG855:AI855"/>
    <mergeCell ref="B957:C957"/>
    <mergeCell ref="D957:O957"/>
    <mergeCell ref="P957:R957"/>
    <mergeCell ref="S957:T957"/>
    <mergeCell ref="U957:W957"/>
    <mergeCell ref="X957:Z957"/>
    <mergeCell ref="AA957:AC957"/>
    <mergeCell ref="AD957:AF957"/>
    <mergeCell ref="AG957:AI957"/>
    <mergeCell ref="AJ957:AL957"/>
    <mergeCell ref="AM957:AP957"/>
    <mergeCell ref="AQ957:AT957"/>
    <mergeCell ref="B958:C958"/>
    <mergeCell ref="D958:O958"/>
    <mergeCell ref="P958:R958"/>
    <mergeCell ref="S958:T958"/>
    <mergeCell ref="U958:W958"/>
    <mergeCell ref="X958:Z958"/>
    <mergeCell ref="AA958:AC958"/>
    <mergeCell ref="AD958:AF958"/>
    <mergeCell ref="AG958:AI958"/>
    <mergeCell ref="AJ958:AL958"/>
    <mergeCell ref="AM958:AP958"/>
    <mergeCell ref="AQ958:AT958"/>
    <mergeCell ref="B955:C955"/>
    <mergeCell ref="D955:O955"/>
    <mergeCell ref="P955:R955"/>
    <mergeCell ref="S955:T955"/>
    <mergeCell ref="U955:W955"/>
    <mergeCell ref="X955:Z955"/>
    <mergeCell ref="AA955:AC955"/>
    <mergeCell ref="AD955:AF955"/>
    <mergeCell ref="AG955:AI955"/>
    <mergeCell ref="AJ955:AL955"/>
    <mergeCell ref="AM955:AP955"/>
    <mergeCell ref="AQ955:AT955"/>
    <mergeCell ref="B956:C956"/>
    <mergeCell ref="D956:O956"/>
    <mergeCell ref="P956:R956"/>
    <mergeCell ref="S956:T956"/>
    <mergeCell ref="U956:W956"/>
    <mergeCell ref="X956:Z956"/>
    <mergeCell ref="AA956:AC956"/>
    <mergeCell ref="AD956:AF956"/>
    <mergeCell ref="AG956:AI956"/>
    <mergeCell ref="AJ956:AL956"/>
    <mergeCell ref="AM956:AP956"/>
    <mergeCell ref="AQ956:AT956"/>
    <mergeCell ref="B961:C961"/>
    <mergeCell ref="D961:O961"/>
    <mergeCell ref="P961:R961"/>
    <mergeCell ref="S961:T961"/>
    <mergeCell ref="U961:W961"/>
    <mergeCell ref="X961:Z961"/>
    <mergeCell ref="AA961:AC961"/>
    <mergeCell ref="AD961:AF961"/>
    <mergeCell ref="AG961:AI961"/>
    <mergeCell ref="AJ961:AL961"/>
    <mergeCell ref="AM961:AP961"/>
    <mergeCell ref="AQ961:AT961"/>
    <mergeCell ref="AQ1043:AT1043"/>
    <mergeCell ref="AQ1029:AT1029"/>
    <mergeCell ref="AQ1032:AT1032"/>
    <mergeCell ref="AQ1037:AT1037"/>
    <mergeCell ref="AQ1033:AT1033"/>
    <mergeCell ref="AQ1034:AT1034"/>
    <mergeCell ref="AQ1036:AT1036"/>
    <mergeCell ref="AQ1040:AT1040"/>
    <mergeCell ref="AQ1041:AT1041"/>
    <mergeCell ref="AQ1039:AT1039"/>
    <mergeCell ref="AQ1038:AT1038"/>
    <mergeCell ref="AQ1035:AT1035"/>
    <mergeCell ref="AQ999:AT999"/>
    <mergeCell ref="AJ988:AL988"/>
    <mergeCell ref="AM988:AP988"/>
    <mergeCell ref="B989:C989"/>
    <mergeCell ref="P989:R989"/>
    <mergeCell ref="S989:T989"/>
    <mergeCell ref="B966:C966"/>
    <mergeCell ref="D966:O966"/>
    <mergeCell ref="D1035:O1035"/>
    <mergeCell ref="D1032:O1032"/>
    <mergeCell ref="D1036:O1036"/>
    <mergeCell ref="D1037:O1037"/>
    <mergeCell ref="U989:W989"/>
    <mergeCell ref="X989:Z989"/>
    <mergeCell ref="AA989:AC989"/>
    <mergeCell ref="AD989:AF989"/>
    <mergeCell ref="AG989:AI989"/>
    <mergeCell ref="AJ989:AL989"/>
    <mergeCell ref="AM989:AP989"/>
    <mergeCell ref="B988:C988"/>
    <mergeCell ref="P988:R988"/>
    <mergeCell ref="S988:T988"/>
    <mergeCell ref="U988:W988"/>
    <mergeCell ref="X988:Z988"/>
    <mergeCell ref="AA988:AC988"/>
    <mergeCell ref="AD988:AF988"/>
    <mergeCell ref="AG988:AI988"/>
    <mergeCell ref="D988:O988"/>
    <mergeCell ref="D989:O989"/>
    <mergeCell ref="AJ990:AL990"/>
    <mergeCell ref="AM990:AP990"/>
    <mergeCell ref="B991:C991"/>
    <mergeCell ref="P991:R991"/>
    <mergeCell ref="S991:T991"/>
    <mergeCell ref="U991:W991"/>
    <mergeCell ref="X991:Z991"/>
    <mergeCell ref="AA991:AC991"/>
    <mergeCell ref="AD991:AF991"/>
    <mergeCell ref="AG991:AI991"/>
    <mergeCell ref="AJ991:AL991"/>
    <mergeCell ref="B962:C962"/>
    <mergeCell ref="D962:O962"/>
    <mergeCell ref="P962:R962"/>
    <mergeCell ref="S962:T962"/>
    <mergeCell ref="U962:W962"/>
    <mergeCell ref="X962:Z962"/>
    <mergeCell ref="AA962:AC962"/>
    <mergeCell ref="AD962:AF962"/>
    <mergeCell ref="AG962:AI962"/>
    <mergeCell ref="AJ962:AL962"/>
    <mergeCell ref="AM962:AP962"/>
    <mergeCell ref="AQ962:AT962"/>
    <mergeCell ref="AQ997:AT997"/>
    <mergeCell ref="AQ995:AT995"/>
    <mergeCell ref="AQ989:AT989"/>
    <mergeCell ref="AQ996:AT996"/>
    <mergeCell ref="AQ984:AT984"/>
    <mergeCell ref="AQ987:AT987"/>
    <mergeCell ref="AQ998:AT998"/>
    <mergeCell ref="AQ988:AT988"/>
    <mergeCell ref="AM991:AP991"/>
    <mergeCell ref="B990:C990"/>
    <mergeCell ref="P990:R990"/>
    <mergeCell ref="S990:T990"/>
    <mergeCell ref="U990:W990"/>
    <mergeCell ref="X990:Z990"/>
    <mergeCell ref="AA990:AC990"/>
    <mergeCell ref="AD990:AF990"/>
    <mergeCell ref="AG990:AI990"/>
    <mergeCell ref="D990:O990"/>
    <mergeCell ref="D991:O991"/>
    <mergeCell ref="AJ992:AL992"/>
    <mergeCell ref="AM992:AP992"/>
    <mergeCell ref="B993:C993"/>
    <mergeCell ref="P993:R993"/>
    <mergeCell ref="S993:T993"/>
    <mergeCell ref="U993:W993"/>
    <mergeCell ref="X993:Z993"/>
    <mergeCell ref="AA993:AC993"/>
    <mergeCell ref="AD993:AF993"/>
    <mergeCell ref="AG993:AI993"/>
    <mergeCell ref="AJ993:AL993"/>
    <mergeCell ref="AM993:AP993"/>
    <mergeCell ref="B992:C992"/>
    <mergeCell ref="P992:R992"/>
    <mergeCell ref="S992:T992"/>
    <mergeCell ref="U992:W992"/>
    <mergeCell ref="P967:R967"/>
    <mergeCell ref="S967:T967"/>
    <mergeCell ref="U967:W967"/>
    <mergeCell ref="X967:Z967"/>
    <mergeCell ref="AA967:AC967"/>
    <mergeCell ref="AD967:AF967"/>
    <mergeCell ref="AG967:AI967"/>
    <mergeCell ref="AJ967:AL967"/>
    <mergeCell ref="AM967:AP967"/>
    <mergeCell ref="AQ967:AT967"/>
    <mergeCell ref="B964:C964"/>
    <mergeCell ref="D964:O964"/>
    <mergeCell ref="P964:R964"/>
    <mergeCell ref="S964:T964"/>
    <mergeCell ref="U964:W964"/>
    <mergeCell ref="X964:Z964"/>
    <mergeCell ref="AA964:AC964"/>
    <mergeCell ref="AA1062:AC1062"/>
    <mergeCell ref="AD1062:AF1062"/>
    <mergeCell ref="AG1062:AI1062"/>
    <mergeCell ref="AJ1062:AL1062"/>
    <mergeCell ref="AM1062:AP1062"/>
    <mergeCell ref="AQ1062:AT1062"/>
    <mergeCell ref="B1063:C1063"/>
    <mergeCell ref="D1063:O1063"/>
    <mergeCell ref="P1063:R1063"/>
    <mergeCell ref="S1063:T1063"/>
    <mergeCell ref="U1063:W1063"/>
    <mergeCell ref="D1091:O1091"/>
    <mergeCell ref="D1082:O1082"/>
    <mergeCell ref="D1083:O1083"/>
    <mergeCell ref="D1079:O1079"/>
    <mergeCell ref="AA1122:AC1122"/>
    <mergeCell ref="AD1122:AF1122"/>
    <mergeCell ref="AG1122:AI1122"/>
    <mergeCell ref="AJ1122:AL1122"/>
    <mergeCell ref="AM1122:AP1122"/>
    <mergeCell ref="B1080:C1080"/>
    <mergeCell ref="P1080:R1080"/>
    <mergeCell ref="S1080:T1080"/>
    <mergeCell ref="U1080:W1080"/>
    <mergeCell ref="X1080:Z1080"/>
    <mergeCell ref="AA1080:AC1080"/>
    <mergeCell ref="AD1080:AF1080"/>
    <mergeCell ref="AM1081:AP1081"/>
    <mergeCell ref="B1082:C1082"/>
    <mergeCell ref="P1082:R1082"/>
    <mergeCell ref="S1082:T1082"/>
    <mergeCell ref="U1082:W1082"/>
    <mergeCell ref="X1082:Z1082"/>
    <mergeCell ref="AA1082:AC1082"/>
    <mergeCell ref="U1083:W1083"/>
    <mergeCell ref="X1083:Z1083"/>
    <mergeCell ref="AA1083:AC1083"/>
    <mergeCell ref="AD1083:AF1083"/>
    <mergeCell ref="AG1083:AI1083"/>
    <mergeCell ref="AJ1085:AL1085"/>
    <mergeCell ref="AM1085:AP1085"/>
    <mergeCell ref="D1084:O1084"/>
    <mergeCell ref="D1085:O1085"/>
    <mergeCell ref="B1086:C1086"/>
    <mergeCell ref="P1086:R1086"/>
    <mergeCell ref="S1086:T1086"/>
    <mergeCell ref="U1086:W1086"/>
    <mergeCell ref="X1086:Z1086"/>
    <mergeCell ref="AA1086:AC1086"/>
    <mergeCell ref="AD1086:AF1086"/>
    <mergeCell ref="AG1086:AI1086"/>
    <mergeCell ref="AJ1086:AL1086"/>
    <mergeCell ref="AM1086:AP1086"/>
    <mergeCell ref="B1085:C1085"/>
    <mergeCell ref="P1085:R1085"/>
    <mergeCell ref="P1100:R1100"/>
    <mergeCell ref="S1100:T1100"/>
    <mergeCell ref="U1100:W1100"/>
    <mergeCell ref="P1084:R1084"/>
    <mergeCell ref="X1063:Z1063"/>
    <mergeCell ref="AA1063:AC1063"/>
    <mergeCell ref="AD1063:AF1063"/>
    <mergeCell ref="AG1063:AI1063"/>
    <mergeCell ref="AJ1063:AL1063"/>
    <mergeCell ref="X1131:Z1131"/>
    <mergeCell ref="AA1131:AC1131"/>
    <mergeCell ref="AD1131:AF1131"/>
    <mergeCell ref="AG1131:AI1131"/>
    <mergeCell ref="AJ1131:AL1131"/>
    <mergeCell ref="AM1131:AP1131"/>
    <mergeCell ref="AQ1131:AT1131"/>
    <mergeCell ref="B1064:C1064"/>
    <mergeCell ref="D1064:O1064"/>
    <mergeCell ref="P1064:R1064"/>
    <mergeCell ref="S1064:T1064"/>
    <mergeCell ref="U1064:W1064"/>
    <mergeCell ref="X1064:Z1064"/>
    <mergeCell ref="AA1064:AC1064"/>
    <mergeCell ref="AD1064:AF1064"/>
    <mergeCell ref="AG1064:AI1064"/>
    <mergeCell ref="AJ1064:AL1064"/>
    <mergeCell ref="AM1082:AP1082"/>
    <mergeCell ref="B1081:C1081"/>
    <mergeCell ref="P1081:R1081"/>
    <mergeCell ref="S1081:T1081"/>
    <mergeCell ref="U1081:W1081"/>
    <mergeCell ref="X1081:Z1081"/>
    <mergeCell ref="AA1081:AC1081"/>
    <mergeCell ref="AD1081:AF1081"/>
    <mergeCell ref="AG1081:AI1081"/>
    <mergeCell ref="AJ1081:AL1081"/>
    <mergeCell ref="D1081:O1081"/>
    <mergeCell ref="D1065:O1065"/>
    <mergeCell ref="P1065:R1065"/>
    <mergeCell ref="S1065:T1065"/>
    <mergeCell ref="U1065:W1065"/>
    <mergeCell ref="X1065:Z1065"/>
    <mergeCell ref="AA1065:AC1065"/>
    <mergeCell ref="AD1065:AF1065"/>
    <mergeCell ref="AG1065:AI1065"/>
    <mergeCell ref="AJ1065:AL1065"/>
    <mergeCell ref="AM1065:AP1065"/>
    <mergeCell ref="AQ1065:AT1065"/>
    <mergeCell ref="X1100:Z1100"/>
    <mergeCell ref="AA1100:AC1100"/>
    <mergeCell ref="AD1100:AF1100"/>
    <mergeCell ref="AG1100:AI1100"/>
    <mergeCell ref="AJ1100:AL1100"/>
    <mergeCell ref="AM1100:AP1100"/>
    <mergeCell ref="B1105:C1105"/>
    <mergeCell ref="D1105:O1105"/>
    <mergeCell ref="P1105:R1105"/>
    <mergeCell ref="S1105:T1105"/>
    <mergeCell ref="U1105:W1105"/>
    <mergeCell ref="X1105:Z1105"/>
    <mergeCell ref="AA1105:AC1105"/>
    <mergeCell ref="AD1105:AF1105"/>
    <mergeCell ref="AG1105:AI1105"/>
    <mergeCell ref="AJ1105:AL1105"/>
    <mergeCell ref="AM1105:AP1105"/>
    <mergeCell ref="D1122:O1122"/>
    <mergeCell ref="D1123:O1123"/>
    <mergeCell ref="AM1083:AP1083"/>
    <mergeCell ref="B1084:C1084"/>
    <mergeCell ref="S1084:T1084"/>
    <mergeCell ref="U1084:W1084"/>
    <mergeCell ref="AD1092:AF1092"/>
    <mergeCell ref="B1072:C1072"/>
    <mergeCell ref="B1054:C1054"/>
    <mergeCell ref="D1054:O1054"/>
    <mergeCell ref="P1054:R1054"/>
    <mergeCell ref="S1054:T1054"/>
    <mergeCell ref="U1054:W1054"/>
    <mergeCell ref="X1054:Z1054"/>
    <mergeCell ref="AA1054:AC1054"/>
    <mergeCell ref="AD1054:AF1054"/>
    <mergeCell ref="AG1054:AI1054"/>
    <mergeCell ref="AJ1054:AL1054"/>
    <mergeCell ref="AM1054:AP1054"/>
    <mergeCell ref="AQ1054:AT1054"/>
    <mergeCell ref="B1055:C1055"/>
    <mergeCell ref="D1055:O1055"/>
    <mergeCell ref="P1055:R1055"/>
    <mergeCell ref="S1055:T1055"/>
    <mergeCell ref="U1055:W1055"/>
    <mergeCell ref="X1055:Z1055"/>
    <mergeCell ref="AA1055:AC1055"/>
    <mergeCell ref="AD1055:AF1055"/>
    <mergeCell ref="AG1055:AI1055"/>
    <mergeCell ref="AJ1055:AL1055"/>
    <mergeCell ref="AM1055:AP1055"/>
    <mergeCell ref="AQ1055:AT1055"/>
    <mergeCell ref="X1061:Z1061"/>
    <mergeCell ref="AA1061:AC1061"/>
    <mergeCell ref="AD1061:AF1061"/>
    <mergeCell ref="AG1061:AI1061"/>
    <mergeCell ref="AJ1061:AL1061"/>
    <mergeCell ref="AM1061:AP1061"/>
    <mergeCell ref="B1056:C1056"/>
    <mergeCell ref="D1056:O1056"/>
    <mergeCell ref="P1056:R1056"/>
    <mergeCell ref="S1056:T1056"/>
    <mergeCell ref="U1056:W1056"/>
    <mergeCell ref="B1057:C1057"/>
    <mergeCell ref="B1061:C1061"/>
    <mergeCell ref="D1061:O1061"/>
    <mergeCell ref="P1061:R1061"/>
    <mergeCell ref="S1061:T1061"/>
    <mergeCell ref="U1061:W1061"/>
    <mergeCell ref="D1057:O1057"/>
    <mergeCell ref="P1057:R1057"/>
    <mergeCell ref="S1057:T1057"/>
    <mergeCell ref="U1057:W1057"/>
    <mergeCell ref="X1057:Z1057"/>
    <mergeCell ref="AA1057:AC1057"/>
    <mergeCell ref="AD1057:AF1057"/>
    <mergeCell ref="AG1057:AI1057"/>
    <mergeCell ref="D117:O117"/>
    <mergeCell ref="P117:R117"/>
    <mergeCell ref="AA1133:AC1133"/>
    <mergeCell ref="AD1133:AF1133"/>
    <mergeCell ref="S117:T117"/>
    <mergeCell ref="U117:W117"/>
    <mergeCell ref="X117:Z117"/>
    <mergeCell ref="AA117:AC117"/>
    <mergeCell ref="AD117:AF117"/>
    <mergeCell ref="AG117:AI117"/>
    <mergeCell ref="AJ117:AL117"/>
    <mergeCell ref="AM117:AP117"/>
    <mergeCell ref="AQ117:AT117"/>
    <mergeCell ref="B118:C118"/>
    <mergeCell ref="D118:O118"/>
    <mergeCell ref="P118:R118"/>
    <mergeCell ref="S1058:T1058"/>
    <mergeCell ref="U1058:W1058"/>
    <mergeCell ref="X1058:Z1058"/>
    <mergeCell ref="AA1058:AC1058"/>
    <mergeCell ref="AD1058:AF1058"/>
    <mergeCell ref="AG1058:AI1058"/>
    <mergeCell ref="AJ1058:AL1058"/>
    <mergeCell ref="AM1058:AP1058"/>
    <mergeCell ref="AQ1058:AT1058"/>
    <mergeCell ref="B1059:C1059"/>
    <mergeCell ref="D1059:O1059"/>
    <mergeCell ref="P1059:R1059"/>
    <mergeCell ref="S1059:T1059"/>
    <mergeCell ref="U1059:W1059"/>
    <mergeCell ref="X1059:Z1059"/>
    <mergeCell ref="AA1059:AC1059"/>
    <mergeCell ref="AD1059:AF1059"/>
    <mergeCell ref="AG1059:AI1059"/>
    <mergeCell ref="AJ1059:AL1059"/>
    <mergeCell ref="AM1059:AP1059"/>
    <mergeCell ref="AQ1059:AT1059"/>
    <mergeCell ref="AG1133:AI1133"/>
    <mergeCell ref="AJ1133:AL1133"/>
    <mergeCell ref="AM1133:AP1133"/>
    <mergeCell ref="AQ1133:AT1133"/>
    <mergeCell ref="B1132:C1132"/>
    <mergeCell ref="D1132:O1132"/>
    <mergeCell ref="P1132:R1132"/>
    <mergeCell ref="S1132:T1132"/>
    <mergeCell ref="U1132:W1132"/>
    <mergeCell ref="X1132:Z1132"/>
    <mergeCell ref="D1130:O1130"/>
    <mergeCell ref="P1130:R1130"/>
    <mergeCell ref="S1130:T1130"/>
    <mergeCell ref="U1130:W1130"/>
    <mergeCell ref="X1130:Z1130"/>
    <mergeCell ref="AA1130:AC1130"/>
    <mergeCell ref="AD1130:AF1130"/>
    <mergeCell ref="AG1130:AI1130"/>
    <mergeCell ref="AJ1130:AL1130"/>
    <mergeCell ref="AM1130:AP1130"/>
    <mergeCell ref="AQ1130:AT1130"/>
    <mergeCell ref="B1131:C1131"/>
    <mergeCell ref="D1131:O1131"/>
    <mergeCell ref="P1131:R1131"/>
    <mergeCell ref="S1131:T1131"/>
    <mergeCell ref="X123:Z123"/>
    <mergeCell ref="U1131:W1131"/>
    <mergeCell ref="AW84:AW85"/>
    <mergeCell ref="AY84:AY85"/>
    <mergeCell ref="BI84:BI85"/>
    <mergeCell ref="BJ84:BJ85"/>
    <mergeCell ref="BK84:BK85"/>
    <mergeCell ref="BG84:BG85"/>
    <mergeCell ref="B86:C86"/>
    <mergeCell ref="D86:O86"/>
    <mergeCell ref="P86:R86"/>
    <mergeCell ref="S86:T86"/>
    <mergeCell ref="U86:W86"/>
    <mergeCell ref="X86:Z86"/>
    <mergeCell ref="AA86:AC86"/>
    <mergeCell ref="AD86:AF86"/>
    <mergeCell ref="AG86:AI86"/>
    <mergeCell ref="AJ86:AL86"/>
    <mergeCell ref="AM86:AP86"/>
    <mergeCell ref="AQ86:AT86"/>
    <mergeCell ref="AQ84:AT84"/>
    <mergeCell ref="AM84:AP84"/>
    <mergeCell ref="BA75:BB75"/>
    <mergeCell ref="BA79:BB79"/>
    <mergeCell ref="BA80:BB80"/>
    <mergeCell ref="BA81:BB81"/>
    <mergeCell ref="BA82:BC82"/>
    <mergeCell ref="N77:T77"/>
    <mergeCell ref="N78:T78"/>
    <mergeCell ref="N79:T79"/>
    <mergeCell ref="AJ76:AP76"/>
    <mergeCell ref="AJ81:AP81"/>
    <mergeCell ref="AJ82:AP82"/>
    <mergeCell ref="AJ75:AP75"/>
    <mergeCell ref="AJ78:AP78"/>
    <mergeCell ref="AJ77:AP77"/>
    <mergeCell ref="Y79:AE79"/>
    <mergeCell ref="AJ80:AP80"/>
    <mergeCell ref="Y75:AE75"/>
    <mergeCell ref="Y76:AE76"/>
    <mergeCell ref="Y77:AE77"/>
    <mergeCell ref="AQ77:AT77"/>
    <mergeCell ref="AQ78:AT78"/>
    <mergeCell ref="AQ79:AT79"/>
    <mergeCell ref="AQ80:AT80"/>
    <mergeCell ref="U76:X76"/>
    <mergeCell ref="AM85:AP85"/>
    <mergeCell ref="AV84:AV85"/>
    <mergeCell ref="AX84:AX85"/>
    <mergeCell ref="AQ116:AT116"/>
    <mergeCell ref="AM111:AP111"/>
    <mergeCell ref="AQ111:AT111"/>
    <mergeCell ref="B112:C112"/>
    <mergeCell ref="D112:O112"/>
    <mergeCell ref="P112:R112"/>
    <mergeCell ref="S112:T112"/>
    <mergeCell ref="U112:W112"/>
    <mergeCell ref="X112:Z112"/>
    <mergeCell ref="AA112:AC112"/>
    <mergeCell ref="AD112:AF112"/>
    <mergeCell ref="AG112:AI112"/>
    <mergeCell ref="AJ112:AL112"/>
    <mergeCell ref="AM112:AP112"/>
    <mergeCell ref="AQ112:AT112"/>
    <mergeCell ref="P109:R109"/>
    <mergeCell ref="S109:T109"/>
    <mergeCell ref="B113:C113"/>
    <mergeCell ref="D113:O113"/>
    <mergeCell ref="P113:R113"/>
    <mergeCell ref="S113:T113"/>
    <mergeCell ref="U113:W113"/>
    <mergeCell ref="X113:Z113"/>
    <mergeCell ref="AA113:AC113"/>
    <mergeCell ref="AD113:AF113"/>
    <mergeCell ref="AG113:AI113"/>
    <mergeCell ref="AJ113:AL113"/>
    <mergeCell ref="AM113:AP113"/>
    <mergeCell ref="AQ113:AT113"/>
    <mergeCell ref="AM114:AP114"/>
    <mergeCell ref="AQ114:AT114"/>
    <mergeCell ref="B115:C115"/>
    <mergeCell ref="D115:O115"/>
    <mergeCell ref="P115:R115"/>
    <mergeCell ref="S115:T115"/>
    <mergeCell ref="U115:W115"/>
    <mergeCell ref="X115:Z115"/>
    <mergeCell ref="AA115:AC115"/>
    <mergeCell ref="B110:C110"/>
    <mergeCell ref="D110:O110"/>
    <mergeCell ref="P110:R110"/>
    <mergeCell ref="S110:T110"/>
    <mergeCell ref="U110:W110"/>
    <mergeCell ref="X110:Z110"/>
    <mergeCell ref="AA110:AC110"/>
    <mergeCell ref="AD110:AF110"/>
    <mergeCell ref="AG110:AI110"/>
    <mergeCell ref="AJ110:AL110"/>
    <mergeCell ref="AM110:AP110"/>
    <mergeCell ref="AA123:AC123"/>
    <mergeCell ref="AD123:AF123"/>
    <mergeCell ref="AG123:AI123"/>
    <mergeCell ref="AJ123:AL123"/>
    <mergeCell ref="AM123:AP123"/>
    <mergeCell ref="AQ123:AT123"/>
    <mergeCell ref="S118:T118"/>
    <mergeCell ref="U118:W118"/>
    <mergeCell ref="X118:Z118"/>
    <mergeCell ref="AA118:AC118"/>
    <mergeCell ref="AD118:AF118"/>
    <mergeCell ref="AG118:AI118"/>
    <mergeCell ref="AJ118:AL118"/>
    <mergeCell ref="AM118:AP118"/>
    <mergeCell ref="AQ118:AT118"/>
    <mergeCell ref="AQ122:AT122"/>
    <mergeCell ref="U121:W121"/>
    <mergeCell ref="X121:Z121"/>
    <mergeCell ref="AA121:AC121"/>
    <mergeCell ref="AD121:AF121"/>
    <mergeCell ref="B121:C121"/>
    <mergeCell ref="B124:C124"/>
    <mergeCell ref="D124:O124"/>
    <mergeCell ref="P124:R124"/>
    <mergeCell ref="S124:T124"/>
    <mergeCell ref="U124:W124"/>
    <mergeCell ref="X124:Z124"/>
    <mergeCell ref="AA124:AC124"/>
    <mergeCell ref="AD124:AF124"/>
    <mergeCell ref="AG124:AI124"/>
    <mergeCell ref="AJ124:AL124"/>
    <mergeCell ref="AM124:AP124"/>
    <mergeCell ref="AQ124:AT124"/>
    <mergeCell ref="X122:Z122"/>
    <mergeCell ref="AG126:AI126"/>
    <mergeCell ref="AJ126:AL126"/>
    <mergeCell ref="AM126:AP126"/>
    <mergeCell ref="AQ126:AT126"/>
    <mergeCell ref="B127:C127"/>
    <mergeCell ref="D127:O127"/>
    <mergeCell ref="P127:R127"/>
    <mergeCell ref="S127:T127"/>
    <mergeCell ref="U127:W127"/>
    <mergeCell ref="X127:Z127"/>
    <mergeCell ref="AA127:AC127"/>
    <mergeCell ref="AD127:AF127"/>
    <mergeCell ref="AG127:AI127"/>
    <mergeCell ref="AJ127:AL127"/>
    <mergeCell ref="AM127:AP127"/>
    <mergeCell ref="AQ127:AT127"/>
    <mergeCell ref="B146:C146"/>
    <mergeCell ref="D146:O146"/>
    <mergeCell ref="P146:R146"/>
    <mergeCell ref="B143:C143"/>
    <mergeCell ref="D143:O143"/>
    <mergeCell ref="X143:Z143"/>
    <mergeCell ref="AA143:AC143"/>
    <mergeCell ref="AD143:AF143"/>
    <mergeCell ref="AG143:AI143"/>
    <mergeCell ref="AJ143:AL143"/>
    <mergeCell ref="AM143:AP143"/>
    <mergeCell ref="AQ143:AT143"/>
    <mergeCell ref="B145:C145"/>
    <mergeCell ref="D145:O145"/>
    <mergeCell ref="P145:R145"/>
    <mergeCell ref="S145:T145"/>
    <mergeCell ref="AQ134:AT134"/>
    <mergeCell ref="AQ136:AT136"/>
    <mergeCell ref="AG129:AI129"/>
    <mergeCell ref="AD129:AF129"/>
    <mergeCell ref="X139:Z139"/>
    <mergeCell ref="B129:C129"/>
    <mergeCell ref="B132:C132"/>
    <mergeCell ref="P132:R132"/>
    <mergeCell ref="S132:T132"/>
    <mergeCell ref="S146:T146"/>
    <mergeCell ref="U146:W146"/>
    <mergeCell ref="X146:Z146"/>
    <mergeCell ref="AA146:AC146"/>
    <mergeCell ref="AG146:AI146"/>
    <mergeCell ref="AM144:AP144"/>
    <mergeCell ref="AQ144:AT144"/>
    <mergeCell ref="P143:R143"/>
    <mergeCell ref="S143:T143"/>
    <mergeCell ref="U143:W143"/>
    <mergeCell ref="U145:W145"/>
    <mergeCell ref="X145:Z145"/>
    <mergeCell ref="AA145:AC145"/>
    <mergeCell ref="AD145:AF145"/>
    <mergeCell ref="AQ145:AT145"/>
    <mergeCell ref="AD134:AF134"/>
    <mergeCell ref="AJ136:AL136"/>
    <mergeCell ref="AM136:AP136"/>
    <mergeCell ref="AG133:AI133"/>
    <mergeCell ref="AJ133:AL133"/>
    <mergeCell ref="X132:Z132"/>
    <mergeCell ref="AA132:AC132"/>
    <mergeCell ref="B139:C139"/>
    <mergeCell ref="AG159:AI159"/>
    <mergeCell ref="AJ159:AL159"/>
    <mergeCell ref="AM159:AP159"/>
    <mergeCell ref="AQ159:AT159"/>
    <mergeCell ref="B160:C160"/>
    <mergeCell ref="D160:O160"/>
    <mergeCell ref="P160:R160"/>
    <mergeCell ref="S160:T160"/>
    <mergeCell ref="U160:W160"/>
    <mergeCell ref="X160:Z160"/>
    <mergeCell ref="AA160:AC160"/>
    <mergeCell ref="AD160:AF160"/>
    <mergeCell ref="AG160:AI160"/>
    <mergeCell ref="AJ160:AL160"/>
    <mergeCell ref="AM160:AP160"/>
    <mergeCell ref="AQ160:AT160"/>
    <mergeCell ref="B155:C155"/>
    <mergeCell ref="D155:O155"/>
    <mergeCell ref="P155:R155"/>
    <mergeCell ref="S155:T155"/>
    <mergeCell ref="U155:W155"/>
    <mergeCell ref="X155:Z155"/>
    <mergeCell ref="AA155:AC155"/>
    <mergeCell ref="AD155:AF155"/>
    <mergeCell ref="AG155:AI155"/>
    <mergeCell ref="AJ155:AL155"/>
    <mergeCell ref="AM155:AP155"/>
    <mergeCell ref="AQ155:AT155"/>
    <mergeCell ref="B156:C156"/>
    <mergeCell ref="D156:O156"/>
    <mergeCell ref="P156:R156"/>
    <mergeCell ref="S156:T156"/>
    <mergeCell ref="U156:W156"/>
    <mergeCell ref="X156:Z156"/>
    <mergeCell ref="AA156:AC156"/>
    <mergeCell ref="AD156:AF156"/>
    <mergeCell ref="AG156:AI156"/>
    <mergeCell ref="AJ156:AL156"/>
    <mergeCell ref="AM156:AP156"/>
    <mergeCell ref="AQ156:AT156"/>
    <mergeCell ref="AG158:AI158"/>
    <mergeCell ref="AJ158:AL158"/>
    <mergeCell ref="AM158:AP158"/>
    <mergeCell ref="AQ158:AT158"/>
    <mergeCell ref="B153:C153"/>
    <mergeCell ref="D153:O153"/>
    <mergeCell ref="P153:R153"/>
    <mergeCell ref="S153:T153"/>
    <mergeCell ref="U153:W153"/>
    <mergeCell ref="X153:Z153"/>
    <mergeCell ref="AA153:AC153"/>
    <mergeCell ref="AD153:AF153"/>
    <mergeCell ref="AG153:AI153"/>
    <mergeCell ref="AJ153:AL153"/>
    <mergeCell ref="AM153:AP153"/>
    <mergeCell ref="AQ153:AT153"/>
    <mergeCell ref="B154:C154"/>
    <mergeCell ref="D154:O154"/>
    <mergeCell ref="P154:R154"/>
    <mergeCell ref="S154:T154"/>
    <mergeCell ref="U154:W154"/>
    <mergeCell ref="X154:Z154"/>
    <mergeCell ref="AA154:AC154"/>
    <mergeCell ref="AD154:AF154"/>
    <mergeCell ref="AG154:AI154"/>
    <mergeCell ref="AJ154:AL154"/>
    <mergeCell ref="AM154:AP154"/>
    <mergeCell ref="AQ154:AT154"/>
    <mergeCell ref="U165:W165"/>
    <mergeCell ref="X165:Z165"/>
    <mergeCell ref="AA165:AC165"/>
    <mergeCell ref="AD165:AF165"/>
    <mergeCell ref="AG165:AI165"/>
    <mergeCell ref="AJ165:AL165"/>
    <mergeCell ref="AM165:AP165"/>
    <mergeCell ref="AQ165:AT165"/>
    <mergeCell ref="B166:C166"/>
    <mergeCell ref="D166:O166"/>
    <mergeCell ref="P166:R166"/>
    <mergeCell ref="S166:T166"/>
    <mergeCell ref="U166:W166"/>
    <mergeCell ref="X166:Z166"/>
    <mergeCell ref="AA166:AC166"/>
    <mergeCell ref="AD166:AF166"/>
    <mergeCell ref="AG166:AI166"/>
    <mergeCell ref="AJ166:AL166"/>
    <mergeCell ref="AM166:AP166"/>
    <mergeCell ref="AQ166:AT166"/>
    <mergeCell ref="B157:C157"/>
    <mergeCell ref="D157:O157"/>
    <mergeCell ref="P157:R157"/>
    <mergeCell ref="S157:T157"/>
    <mergeCell ref="U157:W157"/>
    <mergeCell ref="X157:Z157"/>
    <mergeCell ref="AA157:AC157"/>
    <mergeCell ref="AD157:AF157"/>
    <mergeCell ref="AG157:AI157"/>
    <mergeCell ref="AJ157:AL157"/>
    <mergeCell ref="AM157:AP157"/>
    <mergeCell ref="AQ157:AT157"/>
    <mergeCell ref="B158:C158"/>
    <mergeCell ref="D158:O158"/>
    <mergeCell ref="P158:R158"/>
    <mergeCell ref="S158:T158"/>
    <mergeCell ref="U158:W158"/>
    <mergeCell ref="X158:Z158"/>
    <mergeCell ref="AA158:AC158"/>
    <mergeCell ref="AD158:AF158"/>
    <mergeCell ref="B162:C162"/>
    <mergeCell ref="D162:O162"/>
    <mergeCell ref="P162:R162"/>
    <mergeCell ref="S162:T162"/>
    <mergeCell ref="U162:W162"/>
    <mergeCell ref="X162:Z162"/>
    <mergeCell ref="AA162:AC162"/>
    <mergeCell ref="AD162:AF162"/>
    <mergeCell ref="AG162:AI162"/>
    <mergeCell ref="AJ162:AL162"/>
    <mergeCell ref="AM162:AP162"/>
    <mergeCell ref="AQ162:AT162"/>
    <mergeCell ref="AA217:AC217"/>
    <mergeCell ref="AD217:AF217"/>
    <mergeCell ref="AG217:AI217"/>
    <mergeCell ref="AJ217:AL217"/>
    <mergeCell ref="AM217:AP217"/>
    <mergeCell ref="AQ217:AT217"/>
    <mergeCell ref="B163:C163"/>
    <mergeCell ref="D163:O163"/>
    <mergeCell ref="P163:R163"/>
    <mergeCell ref="S163:T163"/>
    <mergeCell ref="U163:W163"/>
    <mergeCell ref="X163:Z163"/>
    <mergeCell ref="AA163:AC163"/>
    <mergeCell ref="AD163:AF163"/>
    <mergeCell ref="AG163:AI163"/>
    <mergeCell ref="AJ163:AL163"/>
    <mergeCell ref="AM163:AP163"/>
    <mergeCell ref="AQ163:AT163"/>
    <mergeCell ref="B164:C164"/>
    <mergeCell ref="D164:O164"/>
    <mergeCell ref="P164:R164"/>
    <mergeCell ref="S164:T164"/>
    <mergeCell ref="U164:W164"/>
    <mergeCell ref="X164:Z164"/>
    <mergeCell ref="AA164:AC164"/>
    <mergeCell ref="AD164:AF164"/>
    <mergeCell ref="AG164:AI164"/>
    <mergeCell ref="AJ164:AL164"/>
    <mergeCell ref="AM164:AP164"/>
    <mergeCell ref="AQ164:AT164"/>
    <mergeCell ref="B167:C167"/>
    <mergeCell ref="D167:O167"/>
    <mergeCell ref="P167:R167"/>
    <mergeCell ref="S167:T167"/>
    <mergeCell ref="U167:W167"/>
    <mergeCell ref="X167:Z167"/>
    <mergeCell ref="AA167:AC167"/>
    <mergeCell ref="AD167:AF167"/>
    <mergeCell ref="AG167:AI167"/>
    <mergeCell ref="AJ167:AL167"/>
    <mergeCell ref="AM167:AP167"/>
    <mergeCell ref="AQ167:AT167"/>
    <mergeCell ref="B168:C168"/>
    <mergeCell ref="D168:O168"/>
    <mergeCell ref="P168:R168"/>
    <mergeCell ref="S168:T168"/>
    <mergeCell ref="U168:W168"/>
    <mergeCell ref="X168:Z168"/>
    <mergeCell ref="AA168:AC168"/>
    <mergeCell ref="AD168:AF168"/>
    <mergeCell ref="AG168:AI168"/>
    <mergeCell ref="AJ168:AL168"/>
    <mergeCell ref="AM168:AP168"/>
    <mergeCell ref="AQ168:AT168"/>
    <mergeCell ref="B165:C165"/>
    <mergeCell ref="D165:O165"/>
    <mergeCell ref="P165:R165"/>
    <mergeCell ref="S165:T165"/>
    <mergeCell ref="B214:C214"/>
    <mergeCell ref="D214:O214"/>
    <mergeCell ref="P214:R214"/>
    <mergeCell ref="S214:T214"/>
    <mergeCell ref="U214:W214"/>
    <mergeCell ref="X214:Z214"/>
    <mergeCell ref="AA214:AC214"/>
    <mergeCell ref="AD214:AF214"/>
    <mergeCell ref="AG214:AI214"/>
    <mergeCell ref="AJ214:AL214"/>
    <mergeCell ref="AM214:AP214"/>
    <mergeCell ref="AQ214:AT214"/>
    <mergeCell ref="B215:C215"/>
    <mergeCell ref="D215:O215"/>
    <mergeCell ref="P215:R215"/>
    <mergeCell ref="S215:T215"/>
    <mergeCell ref="U215:W215"/>
    <mergeCell ref="X215:Z215"/>
    <mergeCell ref="AA215:AC215"/>
    <mergeCell ref="AD215:AF215"/>
    <mergeCell ref="AG215:AI215"/>
    <mergeCell ref="AJ215:AL215"/>
    <mergeCell ref="AM215:AP215"/>
    <mergeCell ref="AQ215:AT215"/>
    <mergeCell ref="P216:R216"/>
    <mergeCell ref="S216:T216"/>
    <mergeCell ref="U216:W216"/>
    <mergeCell ref="X216:Z216"/>
    <mergeCell ref="AA216:AC216"/>
    <mergeCell ref="AD216:AF216"/>
    <mergeCell ref="AG216:AI216"/>
    <mergeCell ref="AJ216:AL216"/>
    <mergeCell ref="AM216:AP216"/>
    <mergeCell ref="AQ216:AT216"/>
    <mergeCell ref="AG208:AI208"/>
    <mergeCell ref="AJ208:AL208"/>
    <mergeCell ref="AM208:AP208"/>
    <mergeCell ref="AQ208:AT208"/>
    <mergeCell ref="B209:C209"/>
    <mergeCell ref="D209:O209"/>
    <mergeCell ref="P209:R209"/>
    <mergeCell ref="S209:T209"/>
    <mergeCell ref="U209:W209"/>
    <mergeCell ref="X209:Z209"/>
    <mergeCell ref="AA209:AC209"/>
    <mergeCell ref="AD209:AF209"/>
    <mergeCell ref="AG209:AI209"/>
    <mergeCell ref="AJ209:AL209"/>
    <mergeCell ref="AM209:AP209"/>
    <mergeCell ref="AQ209:AT209"/>
    <mergeCell ref="B212:C212"/>
    <mergeCell ref="D212:O212"/>
    <mergeCell ref="P212:R212"/>
    <mergeCell ref="S212:T212"/>
    <mergeCell ref="U212:W212"/>
    <mergeCell ref="X212:Z212"/>
    <mergeCell ref="AA212:AC212"/>
    <mergeCell ref="AD212:AF212"/>
    <mergeCell ref="AA211:AC211"/>
    <mergeCell ref="AD211:AF211"/>
    <mergeCell ref="AG211:AI211"/>
    <mergeCell ref="AJ211:AL211"/>
    <mergeCell ref="AM211:AP211"/>
    <mergeCell ref="AQ211:AT211"/>
    <mergeCell ref="B200:C200"/>
    <mergeCell ref="D200:O200"/>
    <mergeCell ref="P200:R200"/>
    <mergeCell ref="S200:T200"/>
    <mergeCell ref="U200:W200"/>
    <mergeCell ref="X200:Z200"/>
    <mergeCell ref="AA200:AC200"/>
    <mergeCell ref="AD200:AF200"/>
    <mergeCell ref="AG200:AI200"/>
    <mergeCell ref="AJ200:AL200"/>
    <mergeCell ref="AM200:AP200"/>
    <mergeCell ref="AQ200:AT200"/>
    <mergeCell ref="B201:C201"/>
    <mergeCell ref="D201:O201"/>
    <mergeCell ref="P201:R201"/>
    <mergeCell ref="S201:T201"/>
    <mergeCell ref="U201:W201"/>
    <mergeCell ref="X201:Z201"/>
    <mergeCell ref="AA201:AC201"/>
    <mergeCell ref="AD201:AF201"/>
    <mergeCell ref="AG201:AI201"/>
    <mergeCell ref="AJ201:AL201"/>
    <mergeCell ref="AM201:AP201"/>
    <mergeCell ref="AQ201:AT201"/>
    <mergeCell ref="B205:C205"/>
    <mergeCell ref="D205:O205"/>
    <mergeCell ref="P205:R205"/>
    <mergeCell ref="S205:T205"/>
    <mergeCell ref="U205:W205"/>
    <mergeCell ref="X205:Z205"/>
    <mergeCell ref="AA205:AC205"/>
    <mergeCell ref="AD205:AF205"/>
    <mergeCell ref="AG205:AI205"/>
    <mergeCell ref="AJ205:AL205"/>
    <mergeCell ref="AM205:AP205"/>
    <mergeCell ref="AQ205:AT205"/>
    <mergeCell ref="B198:C198"/>
    <mergeCell ref="D198:O198"/>
    <mergeCell ref="P198:R198"/>
    <mergeCell ref="S198:T198"/>
    <mergeCell ref="U198:W198"/>
    <mergeCell ref="X198:Z198"/>
    <mergeCell ref="AA198:AC198"/>
    <mergeCell ref="AD198:AF198"/>
    <mergeCell ref="AG198:AI198"/>
    <mergeCell ref="AJ198:AL198"/>
    <mergeCell ref="AM198:AP198"/>
    <mergeCell ref="AQ198:AT198"/>
    <mergeCell ref="B199:C199"/>
    <mergeCell ref="D199:O199"/>
    <mergeCell ref="P199:R199"/>
    <mergeCell ref="S199:T199"/>
    <mergeCell ref="U199:W199"/>
    <mergeCell ref="X199:Z199"/>
    <mergeCell ref="AA199:AC199"/>
    <mergeCell ref="AD199:AF199"/>
    <mergeCell ref="AG199:AI199"/>
    <mergeCell ref="AJ199:AL199"/>
    <mergeCell ref="AM199:AP199"/>
    <mergeCell ref="AQ199:AT199"/>
    <mergeCell ref="B204:C204"/>
    <mergeCell ref="D204:O204"/>
    <mergeCell ref="P204:R204"/>
    <mergeCell ref="S204:T204"/>
    <mergeCell ref="U204:W204"/>
    <mergeCell ref="X204:Z204"/>
    <mergeCell ref="AA204:AC204"/>
    <mergeCell ref="AD204:AF204"/>
    <mergeCell ref="AG204:AI204"/>
    <mergeCell ref="AJ204:AL204"/>
    <mergeCell ref="AM204:AP204"/>
    <mergeCell ref="AQ204:AT204"/>
    <mergeCell ref="B202:C202"/>
    <mergeCell ref="D202:O202"/>
    <mergeCell ref="P202:R202"/>
    <mergeCell ref="S202:T202"/>
    <mergeCell ref="U202:W202"/>
    <mergeCell ref="X202:Z202"/>
    <mergeCell ref="AA202:AC202"/>
    <mergeCell ref="AD202:AF202"/>
    <mergeCell ref="AG202:AI202"/>
    <mergeCell ref="AJ202:AL202"/>
    <mergeCell ref="AM202:AP202"/>
    <mergeCell ref="AQ202:AT202"/>
    <mergeCell ref="B203:C203"/>
    <mergeCell ref="D203:O203"/>
    <mergeCell ref="P203:R203"/>
    <mergeCell ref="S203:T203"/>
    <mergeCell ref="U203:W203"/>
    <mergeCell ref="X203:Z203"/>
    <mergeCell ref="AA203:AC203"/>
    <mergeCell ref="AD203:AF203"/>
    <mergeCell ref="AG203:AI203"/>
    <mergeCell ref="AJ203:AL203"/>
    <mergeCell ref="AM203:AP203"/>
    <mergeCell ref="AQ203:AT203"/>
    <mergeCell ref="B261:C261"/>
    <mergeCell ref="D261:O261"/>
    <mergeCell ref="P261:R261"/>
    <mergeCell ref="S261:T261"/>
    <mergeCell ref="U261:W261"/>
    <mergeCell ref="X261:Z261"/>
    <mergeCell ref="AA261:AC261"/>
    <mergeCell ref="AD261:AF261"/>
    <mergeCell ref="AG261:AI261"/>
    <mergeCell ref="AJ261:AL261"/>
    <mergeCell ref="AM261:AP261"/>
    <mergeCell ref="AQ261:AT261"/>
    <mergeCell ref="B258:C258"/>
    <mergeCell ref="D258:O258"/>
    <mergeCell ref="P258:R258"/>
    <mergeCell ref="S258:T258"/>
    <mergeCell ref="U258:W258"/>
    <mergeCell ref="X258:Z258"/>
    <mergeCell ref="AA258:AC258"/>
    <mergeCell ref="AD258:AF258"/>
    <mergeCell ref="AG258:AI258"/>
    <mergeCell ref="AJ258:AL258"/>
    <mergeCell ref="AM258:AP258"/>
    <mergeCell ref="AQ258:AT258"/>
    <mergeCell ref="B260:C260"/>
    <mergeCell ref="D260:O260"/>
    <mergeCell ref="P260:R260"/>
    <mergeCell ref="S260:T260"/>
    <mergeCell ref="U260:W260"/>
    <mergeCell ref="X260:Z260"/>
    <mergeCell ref="AA260:AC260"/>
    <mergeCell ref="AD260:AF260"/>
    <mergeCell ref="B206:C206"/>
    <mergeCell ref="D206:O206"/>
    <mergeCell ref="P206:R206"/>
    <mergeCell ref="S206:T206"/>
    <mergeCell ref="U206:W206"/>
    <mergeCell ref="X206:Z206"/>
    <mergeCell ref="AA206:AC206"/>
    <mergeCell ref="AD206:AF206"/>
    <mergeCell ref="AG206:AI206"/>
    <mergeCell ref="AJ206:AL206"/>
    <mergeCell ref="AM206:AP206"/>
    <mergeCell ref="AQ206:AT206"/>
    <mergeCell ref="B207:C207"/>
    <mergeCell ref="D207:O207"/>
    <mergeCell ref="P207:R207"/>
    <mergeCell ref="S207:T207"/>
    <mergeCell ref="U207:W207"/>
    <mergeCell ref="X207:Z207"/>
    <mergeCell ref="AA207:AC207"/>
    <mergeCell ref="AD207:AF207"/>
    <mergeCell ref="AG207:AI207"/>
    <mergeCell ref="AJ207:AL207"/>
    <mergeCell ref="AM207:AP207"/>
    <mergeCell ref="AQ207:AT207"/>
    <mergeCell ref="B208:C208"/>
    <mergeCell ref="D208:O208"/>
    <mergeCell ref="P208:R208"/>
    <mergeCell ref="S208:T208"/>
    <mergeCell ref="U208:W208"/>
    <mergeCell ref="X208:Z208"/>
    <mergeCell ref="AA208:AC208"/>
    <mergeCell ref="AD208:AF208"/>
    <mergeCell ref="AD257:AF257"/>
    <mergeCell ref="AG257:AI257"/>
    <mergeCell ref="AJ257:AL257"/>
    <mergeCell ref="AM257:AP257"/>
    <mergeCell ref="AQ257:AT257"/>
    <mergeCell ref="AG260:AI260"/>
    <mergeCell ref="AJ260:AL260"/>
    <mergeCell ref="AM260:AP260"/>
    <mergeCell ref="AQ260:AT260"/>
    <mergeCell ref="B254:C254"/>
    <mergeCell ref="D254:O254"/>
    <mergeCell ref="P254:R254"/>
    <mergeCell ref="S254:T254"/>
    <mergeCell ref="U254:W254"/>
    <mergeCell ref="X254:Z254"/>
    <mergeCell ref="AA254:AC254"/>
    <mergeCell ref="AD254:AF254"/>
    <mergeCell ref="AG254:AI254"/>
    <mergeCell ref="AJ254:AL254"/>
    <mergeCell ref="AM254:AP254"/>
    <mergeCell ref="AQ254:AT254"/>
    <mergeCell ref="B255:C255"/>
    <mergeCell ref="D255:O255"/>
    <mergeCell ref="P255:R255"/>
    <mergeCell ref="S255:T255"/>
    <mergeCell ref="U255:W255"/>
    <mergeCell ref="X255:Z255"/>
    <mergeCell ref="AA255:AC255"/>
    <mergeCell ref="AD255:AF255"/>
    <mergeCell ref="AG255:AI255"/>
    <mergeCell ref="AJ255:AL255"/>
    <mergeCell ref="AM255:AP255"/>
    <mergeCell ref="AQ255:AT255"/>
    <mergeCell ref="B256:C256"/>
    <mergeCell ref="D256:O256"/>
    <mergeCell ref="P256:R256"/>
    <mergeCell ref="S256:T256"/>
    <mergeCell ref="B259:C259"/>
    <mergeCell ref="D259:O259"/>
    <mergeCell ref="P259:R259"/>
    <mergeCell ref="S259:T259"/>
    <mergeCell ref="U259:W259"/>
    <mergeCell ref="X259:Z259"/>
    <mergeCell ref="AA259:AC259"/>
    <mergeCell ref="AD259:AF259"/>
    <mergeCell ref="AG259:AI259"/>
    <mergeCell ref="AJ259:AL259"/>
    <mergeCell ref="AM259:AP259"/>
    <mergeCell ref="AQ259:AT259"/>
    <mergeCell ref="B244:C244"/>
    <mergeCell ref="D244:O244"/>
    <mergeCell ref="P244:R244"/>
    <mergeCell ref="S244:T244"/>
    <mergeCell ref="U244:W244"/>
    <mergeCell ref="X244:Z244"/>
    <mergeCell ref="AA244:AC244"/>
    <mergeCell ref="AD244:AF244"/>
    <mergeCell ref="AG244:AI244"/>
    <mergeCell ref="AJ244:AL244"/>
    <mergeCell ref="AM244:AP244"/>
    <mergeCell ref="AQ244:AT244"/>
    <mergeCell ref="B245:C245"/>
    <mergeCell ref="D245:O245"/>
    <mergeCell ref="P245:R245"/>
    <mergeCell ref="S245:T245"/>
    <mergeCell ref="U245:W245"/>
    <mergeCell ref="X245:Z245"/>
    <mergeCell ref="AA245:AC245"/>
    <mergeCell ref="AD245:AF245"/>
    <mergeCell ref="AG245:AI245"/>
    <mergeCell ref="AJ245:AL245"/>
    <mergeCell ref="AM245:AP245"/>
    <mergeCell ref="AQ245:AT245"/>
    <mergeCell ref="B242:C242"/>
    <mergeCell ref="D242:O242"/>
    <mergeCell ref="P242:R242"/>
    <mergeCell ref="S242:T242"/>
    <mergeCell ref="U242:W242"/>
    <mergeCell ref="X242:Z242"/>
    <mergeCell ref="AA242:AC242"/>
    <mergeCell ref="AD242:AF242"/>
    <mergeCell ref="AG242:AI242"/>
    <mergeCell ref="AJ242:AL242"/>
    <mergeCell ref="AM242:AP242"/>
    <mergeCell ref="AQ242:AT242"/>
    <mergeCell ref="B243:C243"/>
    <mergeCell ref="D243:O243"/>
    <mergeCell ref="P243:R243"/>
    <mergeCell ref="S243:T243"/>
    <mergeCell ref="U243:W243"/>
    <mergeCell ref="X243:Z243"/>
    <mergeCell ref="AA243:AC243"/>
    <mergeCell ref="AD243:AF243"/>
    <mergeCell ref="AG243:AI243"/>
    <mergeCell ref="AJ243:AL243"/>
    <mergeCell ref="AM243:AP243"/>
    <mergeCell ref="AQ243:AT243"/>
    <mergeCell ref="B248:C248"/>
    <mergeCell ref="D248:O248"/>
    <mergeCell ref="P248:R248"/>
    <mergeCell ref="S248:T248"/>
    <mergeCell ref="U248:W248"/>
    <mergeCell ref="X248:Z248"/>
    <mergeCell ref="AA248:AC248"/>
    <mergeCell ref="AD248:AF248"/>
    <mergeCell ref="AG248:AI248"/>
    <mergeCell ref="AJ248:AL248"/>
    <mergeCell ref="AM248:AP248"/>
    <mergeCell ref="AQ248:AT248"/>
    <mergeCell ref="B249:C249"/>
    <mergeCell ref="D249:O249"/>
    <mergeCell ref="P249:R249"/>
    <mergeCell ref="S249:T249"/>
    <mergeCell ref="U249:W249"/>
    <mergeCell ref="X249:Z249"/>
    <mergeCell ref="AA249:AC249"/>
    <mergeCell ref="AD249:AF249"/>
    <mergeCell ref="AG249:AI249"/>
    <mergeCell ref="AJ249:AL249"/>
    <mergeCell ref="AM249:AP249"/>
    <mergeCell ref="AQ249:AT249"/>
    <mergeCell ref="B246:C246"/>
    <mergeCell ref="D246:O246"/>
    <mergeCell ref="P246:R246"/>
    <mergeCell ref="S246:T246"/>
    <mergeCell ref="U246:W246"/>
    <mergeCell ref="X246:Z246"/>
    <mergeCell ref="AA246:AC246"/>
    <mergeCell ref="AD246:AF246"/>
    <mergeCell ref="AG246:AI246"/>
    <mergeCell ref="AJ246:AL246"/>
    <mergeCell ref="AM246:AP246"/>
    <mergeCell ref="AQ246:AT246"/>
    <mergeCell ref="B247:C247"/>
    <mergeCell ref="D247:O247"/>
    <mergeCell ref="P247:R247"/>
    <mergeCell ref="S247:T247"/>
    <mergeCell ref="U247:W247"/>
    <mergeCell ref="X247:Z247"/>
    <mergeCell ref="AA247:AC247"/>
    <mergeCell ref="AD247:AF247"/>
    <mergeCell ref="AG247:AI247"/>
    <mergeCell ref="AJ247:AL247"/>
    <mergeCell ref="AM247:AP247"/>
    <mergeCell ref="AQ247:AT247"/>
    <mergeCell ref="AQ280:AT280"/>
    <mergeCell ref="B250:C250"/>
    <mergeCell ref="D250:O250"/>
    <mergeCell ref="P250:R250"/>
    <mergeCell ref="S250:T250"/>
    <mergeCell ref="U250:W250"/>
    <mergeCell ref="X250:Z250"/>
    <mergeCell ref="AA250:AC250"/>
    <mergeCell ref="AD250:AF250"/>
    <mergeCell ref="AG250:AI250"/>
    <mergeCell ref="AJ250:AL250"/>
    <mergeCell ref="AM250:AP250"/>
    <mergeCell ref="AQ250:AT250"/>
    <mergeCell ref="B251:C251"/>
    <mergeCell ref="D251:O251"/>
    <mergeCell ref="P251:R251"/>
    <mergeCell ref="S251:T251"/>
    <mergeCell ref="U251:W251"/>
    <mergeCell ref="X251:Z251"/>
    <mergeCell ref="AA251:AC251"/>
    <mergeCell ref="AD251:AF251"/>
    <mergeCell ref="AG251:AI251"/>
    <mergeCell ref="AJ251:AL251"/>
    <mergeCell ref="AM251:AP251"/>
    <mergeCell ref="AQ251:AT251"/>
    <mergeCell ref="B252:C252"/>
    <mergeCell ref="D252:O252"/>
    <mergeCell ref="P252:R252"/>
    <mergeCell ref="S252:T252"/>
    <mergeCell ref="U252:W252"/>
    <mergeCell ref="X252:Z252"/>
    <mergeCell ref="AA252:AC252"/>
    <mergeCell ref="AD252:AF252"/>
    <mergeCell ref="AG252:AI252"/>
    <mergeCell ref="AJ252:AL252"/>
    <mergeCell ref="AM252:AP252"/>
    <mergeCell ref="AQ252:AT252"/>
    <mergeCell ref="B253:C253"/>
    <mergeCell ref="D253:O253"/>
    <mergeCell ref="P253:R253"/>
    <mergeCell ref="S253:T253"/>
    <mergeCell ref="U253:W253"/>
    <mergeCell ref="X253:Z253"/>
    <mergeCell ref="AA253:AC253"/>
    <mergeCell ref="AD253:AF253"/>
    <mergeCell ref="AG253:AI253"/>
    <mergeCell ref="AJ253:AL253"/>
    <mergeCell ref="AM253:AP253"/>
    <mergeCell ref="AQ253:AT253"/>
    <mergeCell ref="U256:W256"/>
    <mergeCell ref="X256:Z256"/>
    <mergeCell ref="AA256:AC256"/>
    <mergeCell ref="AD256:AF256"/>
    <mergeCell ref="AG256:AI256"/>
    <mergeCell ref="AJ256:AL256"/>
    <mergeCell ref="AM256:AP256"/>
    <mergeCell ref="AQ256:AT256"/>
    <mergeCell ref="B257:C257"/>
    <mergeCell ref="D257:O257"/>
    <mergeCell ref="P257:R257"/>
    <mergeCell ref="S257:T257"/>
    <mergeCell ref="U257:W257"/>
    <mergeCell ref="X257:Z257"/>
    <mergeCell ref="AA257:AC257"/>
    <mergeCell ref="AQ283:AT283"/>
    <mergeCell ref="B284:C284"/>
    <mergeCell ref="D284:O284"/>
    <mergeCell ref="P284:R284"/>
    <mergeCell ref="S284:T284"/>
    <mergeCell ref="U284:W284"/>
    <mergeCell ref="X284:Z284"/>
    <mergeCell ref="AA284:AC284"/>
    <mergeCell ref="AD284:AF284"/>
    <mergeCell ref="AG284:AI284"/>
    <mergeCell ref="AJ284:AL284"/>
    <mergeCell ref="AM284:AP284"/>
    <mergeCell ref="AQ284:AT284"/>
    <mergeCell ref="B281:C281"/>
    <mergeCell ref="D281:O281"/>
    <mergeCell ref="P281:R281"/>
    <mergeCell ref="S281:T281"/>
    <mergeCell ref="U281:W281"/>
    <mergeCell ref="X281:Z281"/>
    <mergeCell ref="AA281:AC281"/>
    <mergeCell ref="AD281:AF281"/>
    <mergeCell ref="AG281:AI281"/>
    <mergeCell ref="AJ281:AL281"/>
    <mergeCell ref="AM281:AP281"/>
    <mergeCell ref="AQ281:AT281"/>
    <mergeCell ref="B282:C282"/>
    <mergeCell ref="D282:O282"/>
    <mergeCell ref="P282:R282"/>
    <mergeCell ref="S282:T282"/>
    <mergeCell ref="U282:W282"/>
    <mergeCell ref="X282:Z282"/>
    <mergeCell ref="AA282:AC282"/>
    <mergeCell ref="AD282:AF282"/>
    <mergeCell ref="AG282:AI282"/>
    <mergeCell ref="AJ282:AL282"/>
    <mergeCell ref="AM282:AP282"/>
    <mergeCell ref="AQ282:AT282"/>
    <mergeCell ref="AQ287:AT287"/>
    <mergeCell ref="B296:C296"/>
    <mergeCell ref="D296:O296"/>
    <mergeCell ref="P296:R296"/>
    <mergeCell ref="S296:T296"/>
    <mergeCell ref="U296:W296"/>
    <mergeCell ref="X296:Z296"/>
    <mergeCell ref="AA296:AC296"/>
    <mergeCell ref="AD296:AF296"/>
    <mergeCell ref="AG296:AI296"/>
    <mergeCell ref="AJ296:AL296"/>
    <mergeCell ref="AM296:AP296"/>
    <mergeCell ref="AQ296:AT296"/>
    <mergeCell ref="B285:C285"/>
    <mergeCell ref="D285:O285"/>
    <mergeCell ref="P285:R285"/>
    <mergeCell ref="S285:T285"/>
    <mergeCell ref="U285:W285"/>
    <mergeCell ref="X285:Z285"/>
    <mergeCell ref="AA285:AC285"/>
    <mergeCell ref="AD285:AF285"/>
    <mergeCell ref="AG285:AI285"/>
    <mergeCell ref="AJ285:AL285"/>
    <mergeCell ref="AM285:AP285"/>
    <mergeCell ref="AQ285:AT285"/>
    <mergeCell ref="B286:C286"/>
    <mergeCell ref="D286:O286"/>
    <mergeCell ref="P286:R286"/>
    <mergeCell ref="S286:T286"/>
    <mergeCell ref="U286:W286"/>
    <mergeCell ref="X286:Z286"/>
    <mergeCell ref="AA286:AC286"/>
    <mergeCell ref="AD286:AF286"/>
    <mergeCell ref="AG286:AI286"/>
    <mergeCell ref="AJ286:AL286"/>
    <mergeCell ref="AM286:AP286"/>
    <mergeCell ref="AQ286:AT286"/>
    <mergeCell ref="AQ291:AT291"/>
    <mergeCell ref="AA288:AC288"/>
    <mergeCell ref="AD288:AF288"/>
    <mergeCell ref="AG288:AI288"/>
    <mergeCell ref="AJ288:AL288"/>
    <mergeCell ref="AM288:AP288"/>
    <mergeCell ref="D288:O288"/>
    <mergeCell ref="U293:W293"/>
    <mergeCell ref="B291:C291"/>
    <mergeCell ref="D291:O291"/>
    <mergeCell ref="P291:R291"/>
    <mergeCell ref="S291:T291"/>
    <mergeCell ref="U291:W291"/>
    <mergeCell ref="X291:Z291"/>
    <mergeCell ref="AA291:AC291"/>
    <mergeCell ref="AD291:AF291"/>
    <mergeCell ref="AG291:AI291"/>
    <mergeCell ref="AJ291:AL291"/>
    <mergeCell ref="AM291:AP291"/>
    <mergeCell ref="B290:C290"/>
    <mergeCell ref="P290:R290"/>
    <mergeCell ref="S290:T290"/>
    <mergeCell ref="U290:W290"/>
    <mergeCell ref="X290:Z290"/>
    <mergeCell ref="AA290:AC290"/>
    <mergeCell ref="AD290:AF290"/>
    <mergeCell ref="AG290:AI290"/>
    <mergeCell ref="B299:C299"/>
    <mergeCell ref="D299:O299"/>
    <mergeCell ref="P299:R299"/>
    <mergeCell ref="S299:T299"/>
    <mergeCell ref="U299:W299"/>
    <mergeCell ref="X299:Z299"/>
    <mergeCell ref="AA299:AC299"/>
    <mergeCell ref="AD299:AF299"/>
    <mergeCell ref="AG299:AI299"/>
    <mergeCell ref="AJ299:AL299"/>
    <mergeCell ref="AM299:AP299"/>
    <mergeCell ref="AQ299:AT299"/>
    <mergeCell ref="B300:C300"/>
    <mergeCell ref="D300:O300"/>
    <mergeCell ref="P300:R300"/>
    <mergeCell ref="S300:T300"/>
    <mergeCell ref="U300:W300"/>
    <mergeCell ref="X300:Z300"/>
    <mergeCell ref="AA300:AC300"/>
    <mergeCell ref="AD300:AF300"/>
    <mergeCell ref="AG300:AI300"/>
    <mergeCell ref="AJ300:AL300"/>
    <mergeCell ref="AM300:AP300"/>
    <mergeCell ref="AQ300:AT300"/>
    <mergeCell ref="B297:C297"/>
    <mergeCell ref="D297:O297"/>
    <mergeCell ref="P297:R297"/>
    <mergeCell ref="S297:T297"/>
    <mergeCell ref="U297:W297"/>
    <mergeCell ref="X297:Z297"/>
    <mergeCell ref="AA297:AC297"/>
    <mergeCell ref="AD297:AF297"/>
    <mergeCell ref="AG297:AI297"/>
    <mergeCell ref="AJ297:AL297"/>
    <mergeCell ref="AM297:AP297"/>
    <mergeCell ref="AQ297:AT297"/>
    <mergeCell ref="B298:C298"/>
    <mergeCell ref="D298:O298"/>
    <mergeCell ref="P298:R298"/>
    <mergeCell ref="S298:T298"/>
    <mergeCell ref="U298:W298"/>
    <mergeCell ref="X298:Z298"/>
    <mergeCell ref="AA298:AC298"/>
    <mergeCell ref="AD298:AF298"/>
    <mergeCell ref="AG298:AI298"/>
    <mergeCell ref="AJ298:AL298"/>
    <mergeCell ref="AM298:AP298"/>
    <mergeCell ref="AQ298:AT298"/>
    <mergeCell ref="B303:C303"/>
    <mergeCell ref="D303:O303"/>
    <mergeCell ref="P303:R303"/>
    <mergeCell ref="S303:T303"/>
    <mergeCell ref="U303:W303"/>
    <mergeCell ref="X303:Z303"/>
    <mergeCell ref="AA303:AC303"/>
    <mergeCell ref="AD303:AF303"/>
    <mergeCell ref="AG303:AI303"/>
    <mergeCell ref="AJ303:AL303"/>
    <mergeCell ref="AM303:AP303"/>
    <mergeCell ref="AQ303:AT303"/>
    <mergeCell ref="B304:C304"/>
    <mergeCell ref="D304:O304"/>
    <mergeCell ref="P304:R304"/>
    <mergeCell ref="S304:T304"/>
    <mergeCell ref="U304:W304"/>
    <mergeCell ref="X304:Z304"/>
    <mergeCell ref="AA304:AC304"/>
    <mergeCell ref="AD304:AF304"/>
    <mergeCell ref="AG304:AI304"/>
    <mergeCell ref="AJ304:AL304"/>
    <mergeCell ref="AM304:AP304"/>
    <mergeCell ref="AQ304:AT304"/>
    <mergeCell ref="B301:C301"/>
    <mergeCell ref="D301:O301"/>
    <mergeCell ref="P301:R301"/>
    <mergeCell ref="S301:T301"/>
    <mergeCell ref="U301:W301"/>
    <mergeCell ref="X301:Z301"/>
    <mergeCell ref="AA301:AC301"/>
    <mergeCell ref="AD301:AF301"/>
    <mergeCell ref="AG301:AI301"/>
    <mergeCell ref="AJ301:AL301"/>
    <mergeCell ref="AM301:AP301"/>
    <mergeCell ref="AQ301:AT301"/>
    <mergeCell ref="B302:C302"/>
    <mergeCell ref="D302:O302"/>
    <mergeCell ref="P302:R302"/>
    <mergeCell ref="S302:T302"/>
    <mergeCell ref="U302:W302"/>
    <mergeCell ref="X302:Z302"/>
    <mergeCell ref="AA302:AC302"/>
    <mergeCell ref="AD302:AF302"/>
    <mergeCell ref="AG302:AI302"/>
    <mergeCell ref="AJ302:AL302"/>
    <mergeCell ref="AM302:AP302"/>
    <mergeCell ref="AQ302:AT302"/>
    <mergeCell ref="B307:C307"/>
    <mergeCell ref="D307:O307"/>
    <mergeCell ref="P307:R307"/>
    <mergeCell ref="S307:T307"/>
    <mergeCell ref="U307:W307"/>
    <mergeCell ref="X307:Z307"/>
    <mergeCell ref="AA307:AC307"/>
    <mergeCell ref="AD307:AF307"/>
    <mergeCell ref="AG307:AI307"/>
    <mergeCell ref="AJ307:AL307"/>
    <mergeCell ref="AM307:AP307"/>
    <mergeCell ref="AQ307:AT307"/>
    <mergeCell ref="B305:C305"/>
    <mergeCell ref="D305:O305"/>
    <mergeCell ref="P305:R305"/>
    <mergeCell ref="S305:T305"/>
    <mergeCell ref="U305:W305"/>
    <mergeCell ref="X305:Z305"/>
    <mergeCell ref="AA305:AC305"/>
    <mergeCell ref="AD305:AF305"/>
    <mergeCell ref="AG305:AI305"/>
    <mergeCell ref="AJ305:AL305"/>
    <mergeCell ref="AM305:AP305"/>
    <mergeCell ref="AQ305:AT305"/>
    <mergeCell ref="B306:C306"/>
    <mergeCell ref="D306:O306"/>
    <mergeCell ref="P306:R306"/>
    <mergeCell ref="S306:T306"/>
    <mergeCell ref="U306:W306"/>
    <mergeCell ref="X306:Z306"/>
    <mergeCell ref="AA306:AC306"/>
    <mergeCell ref="AD306:AF306"/>
    <mergeCell ref="AG306:AI306"/>
    <mergeCell ref="AJ306:AL306"/>
    <mergeCell ref="AM306:AP306"/>
    <mergeCell ref="AQ306:AT306"/>
    <mergeCell ref="S339:T339"/>
    <mergeCell ref="U339:W339"/>
    <mergeCell ref="X339:Z339"/>
    <mergeCell ref="AA339:AC339"/>
    <mergeCell ref="AD339:AF339"/>
    <mergeCell ref="AG339:AI339"/>
    <mergeCell ref="AJ339:AL339"/>
    <mergeCell ref="AM339:AP339"/>
    <mergeCell ref="AQ339:AT339"/>
    <mergeCell ref="B336:C336"/>
    <mergeCell ref="D336:O336"/>
    <mergeCell ref="P336:R336"/>
    <mergeCell ref="S336:T336"/>
    <mergeCell ref="U336:W336"/>
    <mergeCell ref="X336:Z336"/>
    <mergeCell ref="AA336:AC336"/>
    <mergeCell ref="AD336:AF336"/>
    <mergeCell ref="AG336:AI336"/>
    <mergeCell ref="AJ336:AL336"/>
    <mergeCell ref="AM336:AP336"/>
    <mergeCell ref="AQ336:AT336"/>
    <mergeCell ref="B337:C337"/>
    <mergeCell ref="D337:O337"/>
    <mergeCell ref="P337:R337"/>
    <mergeCell ref="S337:T337"/>
    <mergeCell ref="U337:W337"/>
    <mergeCell ref="X337:Z337"/>
    <mergeCell ref="AA337:AC337"/>
    <mergeCell ref="AD337:AF337"/>
    <mergeCell ref="AG337:AI337"/>
    <mergeCell ref="AJ337:AL337"/>
    <mergeCell ref="AM337:AP337"/>
    <mergeCell ref="AQ337:AT337"/>
    <mergeCell ref="AD334:AF334"/>
    <mergeCell ref="B342:C342"/>
    <mergeCell ref="D342:O342"/>
    <mergeCell ref="P342:R342"/>
    <mergeCell ref="S342:T342"/>
    <mergeCell ref="U342:W342"/>
    <mergeCell ref="X342:Z342"/>
    <mergeCell ref="AA342:AC342"/>
    <mergeCell ref="AD342:AF342"/>
    <mergeCell ref="AG342:AI342"/>
    <mergeCell ref="AJ342:AL342"/>
    <mergeCell ref="AM342:AP342"/>
    <mergeCell ref="AQ342:AT342"/>
    <mergeCell ref="B343:C343"/>
    <mergeCell ref="D343:O343"/>
    <mergeCell ref="P343:R343"/>
    <mergeCell ref="S343:T343"/>
    <mergeCell ref="U343:W343"/>
    <mergeCell ref="X343:Z343"/>
    <mergeCell ref="AA343:AC343"/>
    <mergeCell ref="AD343:AF343"/>
    <mergeCell ref="AG343:AI343"/>
    <mergeCell ref="AJ343:AL343"/>
    <mergeCell ref="AM343:AP343"/>
    <mergeCell ref="AQ343:AT343"/>
    <mergeCell ref="B340:C340"/>
    <mergeCell ref="D340:O340"/>
    <mergeCell ref="P340:R340"/>
    <mergeCell ref="S340:T340"/>
    <mergeCell ref="U340:W340"/>
    <mergeCell ref="X340:Z340"/>
    <mergeCell ref="AA340:AC340"/>
    <mergeCell ref="AD340:AF340"/>
    <mergeCell ref="AG340:AI340"/>
    <mergeCell ref="AJ340:AL340"/>
    <mergeCell ref="AM340:AP340"/>
    <mergeCell ref="AQ340:AT340"/>
    <mergeCell ref="B341:C341"/>
    <mergeCell ref="D341:O341"/>
    <mergeCell ref="P341:R341"/>
    <mergeCell ref="S341:T341"/>
    <mergeCell ref="U341:W341"/>
    <mergeCell ref="X341:Z341"/>
    <mergeCell ref="AA341:AC341"/>
    <mergeCell ref="AD341:AF341"/>
    <mergeCell ref="AG341:AI341"/>
    <mergeCell ref="AJ341:AL341"/>
    <mergeCell ref="AM341:AP341"/>
    <mergeCell ref="AQ341:AT341"/>
    <mergeCell ref="B338:C338"/>
    <mergeCell ref="D338:O338"/>
    <mergeCell ref="P338:R338"/>
    <mergeCell ref="S338:T338"/>
    <mergeCell ref="U338:W338"/>
    <mergeCell ref="X338:Z338"/>
    <mergeCell ref="AA338:AC338"/>
    <mergeCell ref="AD338:AF338"/>
    <mergeCell ref="AG338:AI338"/>
    <mergeCell ref="AJ338:AL338"/>
    <mergeCell ref="AM338:AP338"/>
    <mergeCell ref="AQ338:AT338"/>
    <mergeCell ref="B339:C339"/>
    <mergeCell ref="D339:O339"/>
    <mergeCell ref="P339:R339"/>
    <mergeCell ref="B346:C346"/>
    <mergeCell ref="D346:O346"/>
    <mergeCell ref="P346:R346"/>
    <mergeCell ref="S346:T346"/>
    <mergeCell ref="U346:W346"/>
    <mergeCell ref="X346:Z346"/>
    <mergeCell ref="AA346:AC346"/>
    <mergeCell ref="AD346:AF346"/>
    <mergeCell ref="AG346:AI346"/>
    <mergeCell ref="AJ346:AL346"/>
    <mergeCell ref="AM346:AP346"/>
    <mergeCell ref="AQ346:AT346"/>
    <mergeCell ref="B347:C347"/>
    <mergeCell ref="D347:O347"/>
    <mergeCell ref="P347:R347"/>
    <mergeCell ref="S347:T347"/>
    <mergeCell ref="U347:W347"/>
    <mergeCell ref="X347:Z347"/>
    <mergeCell ref="AA347:AC347"/>
    <mergeCell ref="AD347:AF347"/>
    <mergeCell ref="AG347:AI347"/>
    <mergeCell ref="AJ347:AL347"/>
    <mergeCell ref="AM347:AP347"/>
    <mergeCell ref="AQ347:AT347"/>
    <mergeCell ref="B344:C344"/>
    <mergeCell ref="D344:O344"/>
    <mergeCell ref="P344:R344"/>
    <mergeCell ref="S344:T344"/>
    <mergeCell ref="U344:W344"/>
    <mergeCell ref="X344:Z344"/>
    <mergeCell ref="AA344:AC344"/>
    <mergeCell ref="AD344:AF344"/>
    <mergeCell ref="AG344:AI344"/>
    <mergeCell ref="AJ344:AL344"/>
    <mergeCell ref="AM344:AP344"/>
    <mergeCell ref="AQ344:AT344"/>
    <mergeCell ref="B345:C345"/>
    <mergeCell ref="D345:O345"/>
    <mergeCell ref="P345:R345"/>
    <mergeCell ref="S345:T345"/>
    <mergeCell ref="U345:W345"/>
    <mergeCell ref="X345:Z345"/>
    <mergeCell ref="AA345:AC345"/>
    <mergeCell ref="AD345:AF345"/>
    <mergeCell ref="AG345:AI345"/>
    <mergeCell ref="AJ345:AL345"/>
    <mergeCell ref="AM345:AP345"/>
    <mergeCell ref="AQ345:AT345"/>
    <mergeCell ref="B350:C350"/>
    <mergeCell ref="D350:O350"/>
    <mergeCell ref="P350:R350"/>
    <mergeCell ref="S350:T350"/>
    <mergeCell ref="U350:W350"/>
    <mergeCell ref="X350:Z350"/>
    <mergeCell ref="AA350:AC350"/>
    <mergeCell ref="AD350:AF350"/>
    <mergeCell ref="AG350:AI350"/>
    <mergeCell ref="AJ350:AL350"/>
    <mergeCell ref="AM350:AP350"/>
    <mergeCell ref="AQ350:AT350"/>
    <mergeCell ref="B351:C351"/>
    <mergeCell ref="D351:O351"/>
    <mergeCell ref="P351:R351"/>
    <mergeCell ref="S351:T351"/>
    <mergeCell ref="U351:W351"/>
    <mergeCell ref="X351:Z351"/>
    <mergeCell ref="AA351:AC351"/>
    <mergeCell ref="AD351:AF351"/>
    <mergeCell ref="AG351:AI351"/>
    <mergeCell ref="AJ351:AL351"/>
    <mergeCell ref="AM351:AP351"/>
    <mergeCell ref="AQ351:AT351"/>
    <mergeCell ref="B348:C348"/>
    <mergeCell ref="D348:O348"/>
    <mergeCell ref="P348:R348"/>
    <mergeCell ref="S348:T348"/>
    <mergeCell ref="U348:W348"/>
    <mergeCell ref="X348:Z348"/>
    <mergeCell ref="AA348:AC348"/>
    <mergeCell ref="AD348:AF348"/>
    <mergeCell ref="AG348:AI348"/>
    <mergeCell ref="AJ348:AL348"/>
    <mergeCell ref="AM348:AP348"/>
    <mergeCell ref="AQ348:AT348"/>
    <mergeCell ref="B349:C349"/>
    <mergeCell ref="D349:O349"/>
    <mergeCell ref="P349:R349"/>
    <mergeCell ref="S349:T349"/>
    <mergeCell ref="U349:W349"/>
    <mergeCell ref="X349:Z349"/>
    <mergeCell ref="AA349:AC349"/>
    <mergeCell ref="AD349:AF349"/>
    <mergeCell ref="AG349:AI349"/>
    <mergeCell ref="AJ349:AL349"/>
    <mergeCell ref="AM349:AP349"/>
    <mergeCell ref="AQ349:AT349"/>
    <mergeCell ref="B352:C352"/>
    <mergeCell ref="D352:O352"/>
    <mergeCell ref="P352:R352"/>
    <mergeCell ref="S352:T352"/>
    <mergeCell ref="U352:W352"/>
    <mergeCell ref="X352:Z352"/>
    <mergeCell ref="AA352:AC352"/>
    <mergeCell ref="AD352:AF352"/>
    <mergeCell ref="AG352:AI352"/>
    <mergeCell ref="AJ352:AL352"/>
    <mergeCell ref="AM352:AP352"/>
    <mergeCell ref="AQ352:AT352"/>
    <mergeCell ref="B378:C378"/>
    <mergeCell ref="D378:O378"/>
    <mergeCell ref="P378:R378"/>
    <mergeCell ref="S378:T378"/>
    <mergeCell ref="U378:W378"/>
    <mergeCell ref="X378:Z378"/>
    <mergeCell ref="AA378:AC378"/>
    <mergeCell ref="AD378:AF378"/>
    <mergeCell ref="AG378:AI378"/>
    <mergeCell ref="AJ378:AL378"/>
    <mergeCell ref="AM378:AP378"/>
    <mergeCell ref="AQ378:AT378"/>
    <mergeCell ref="B376:C376"/>
    <mergeCell ref="D376:O376"/>
    <mergeCell ref="P376:R376"/>
    <mergeCell ref="S376:T376"/>
    <mergeCell ref="U376:W376"/>
    <mergeCell ref="X376:Z376"/>
    <mergeCell ref="AA376:AC376"/>
    <mergeCell ref="AD376:AF376"/>
    <mergeCell ref="AG376:AI376"/>
    <mergeCell ref="AJ376:AL376"/>
    <mergeCell ref="AM376:AP376"/>
    <mergeCell ref="AQ376:AT376"/>
    <mergeCell ref="B377:C377"/>
    <mergeCell ref="D377:O377"/>
    <mergeCell ref="P377:R377"/>
    <mergeCell ref="S377:T377"/>
    <mergeCell ref="AJ374:AL374"/>
    <mergeCell ref="AM374:AP374"/>
    <mergeCell ref="AQ374:AT374"/>
    <mergeCell ref="B375:C375"/>
    <mergeCell ref="D375:O375"/>
    <mergeCell ref="P375:R375"/>
    <mergeCell ref="S375:T375"/>
    <mergeCell ref="U375:W375"/>
    <mergeCell ref="X375:Z375"/>
    <mergeCell ref="AA375:AC375"/>
    <mergeCell ref="AD375:AF375"/>
    <mergeCell ref="AG375:AI375"/>
    <mergeCell ref="AJ375:AL375"/>
    <mergeCell ref="AM375:AP375"/>
    <mergeCell ref="AQ375:AT375"/>
    <mergeCell ref="B371:C371"/>
    <mergeCell ref="D371:O371"/>
    <mergeCell ref="P371:R371"/>
    <mergeCell ref="S371:T371"/>
    <mergeCell ref="U371:W371"/>
    <mergeCell ref="X371:Z371"/>
    <mergeCell ref="AA371:AC371"/>
    <mergeCell ref="AD371:AF371"/>
    <mergeCell ref="AG371:AI371"/>
    <mergeCell ref="B381:C381"/>
    <mergeCell ref="D381:O381"/>
    <mergeCell ref="P381:R381"/>
    <mergeCell ref="S381:T381"/>
    <mergeCell ref="U381:W381"/>
    <mergeCell ref="X381:Z381"/>
    <mergeCell ref="AA381:AC381"/>
    <mergeCell ref="AD381:AF381"/>
    <mergeCell ref="AG381:AI381"/>
    <mergeCell ref="AJ381:AL381"/>
    <mergeCell ref="AM381:AP381"/>
    <mergeCell ref="AQ381:AT381"/>
    <mergeCell ref="B382:C382"/>
    <mergeCell ref="D382:O382"/>
    <mergeCell ref="P382:R382"/>
    <mergeCell ref="S382:T382"/>
    <mergeCell ref="U382:W382"/>
    <mergeCell ref="X382:Z382"/>
    <mergeCell ref="AA382:AC382"/>
    <mergeCell ref="AD382:AF382"/>
    <mergeCell ref="AG382:AI382"/>
    <mergeCell ref="AJ382:AL382"/>
    <mergeCell ref="AM382:AP382"/>
    <mergeCell ref="AQ382:AT382"/>
    <mergeCell ref="AD379:AF379"/>
    <mergeCell ref="AG379:AI379"/>
    <mergeCell ref="AJ379:AL379"/>
    <mergeCell ref="AM379:AP379"/>
    <mergeCell ref="AQ379:AT379"/>
    <mergeCell ref="B380:C380"/>
    <mergeCell ref="D380:O380"/>
    <mergeCell ref="P380:R380"/>
    <mergeCell ref="S380:T380"/>
    <mergeCell ref="U380:W380"/>
    <mergeCell ref="X380:Z380"/>
    <mergeCell ref="AA380:AC380"/>
    <mergeCell ref="AD380:AF380"/>
    <mergeCell ref="AG380:AI380"/>
    <mergeCell ref="AJ380:AL380"/>
    <mergeCell ref="AM380:AP380"/>
    <mergeCell ref="AQ380:AT380"/>
    <mergeCell ref="B385:C385"/>
    <mergeCell ref="D385:O385"/>
    <mergeCell ref="P385:R385"/>
    <mergeCell ref="S385:T385"/>
    <mergeCell ref="U385:W385"/>
    <mergeCell ref="X385:Z385"/>
    <mergeCell ref="AA385:AC385"/>
    <mergeCell ref="AD385:AF385"/>
    <mergeCell ref="AG385:AI385"/>
    <mergeCell ref="AJ385:AL385"/>
    <mergeCell ref="AM385:AP385"/>
    <mergeCell ref="AQ385:AT385"/>
    <mergeCell ref="B386:C386"/>
    <mergeCell ref="D386:O386"/>
    <mergeCell ref="P386:R386"/>
    <mergeCell ref="S386:T386"/>
    <mergeCell ref="U386:W386"/>
    <mergeCell ref="X386:Z386"/>
    <mergeCell ref="AA386:AC386"/>
    <mergeCell ref="AD386:AF386"/>
    <mergeCell ref="AG386:AI386"/>
    <mergeCell ref="AJ386:AL386"/>
    <mergeCell ref="AM386:AP386"/>
    <mergeCell ref="AQ386:AT386"/>
    <mergeCell ref="B383:C383"/>
    <mergeCell ref="D383:O383"/>
    <mergeCell ref="P383:R383"/>
    <mergeCell ref="S383:T383"/>
    <mergeCell ref="U383:W383"/>
    <mergeCell ref="X383:Z383"/>
    <mergeCell ref="AA383:AC383"/>
    <mergeCell ref="AD383:AF383"/>
    <mergeCell ref="AG383:AI383"/>
    <mergeCell ref="AJ383:AL383"/>
    <mergeCell ref="AM383:AP383"/>
    <mergeCell ref="AQ383:AT383"/>
    <mergeCell ref="B384:C384"/>
    <mergeCell ref="D384:O384"/>
    <mergeCell ref="P384:R384"/>
    <mergeCell ref="S384:T384"/>
    <mergeCell ref="U384:W384"/>
    <mergeCell ref="X384:Z384"/>
    <mergeCell ref="AA384:AC384"/>
    <mergeCell ref="AD384:AF384"/>
    <mergeCell ref="AG384:AI384"/>
    <mergeCell ref="AJ384:AL384"/>
    <mergeCell ref="AM384:AP384"/>
    <mergeCell ref="AQ384:AT384"/>
    <mergeCell ref="B389:C389"/>
    <mergeCell ref="D389:O389"/>
    <mergeCell ref="P389:R389"/>
    <mergeCell ref="S389:T389"/>
    <mergeCell ref="U389:W389"/>
    <mergeCell ref="X389:Z389"/>
    <mergeCell ref="AA389:AC389"/>
    <mergeCell ref="AD389:AF389"/>
    <mergeCell ref="AG389:AI389"/>
    <mergeCell ref="AJ389:AL389"/>
    <mergeCell ref="AM389:AP389"/>
    <mergeCell ref="AQ389:AT389"/>
    <mergeCell ref="B390:C390"/>
    <mergeCell ref="D390:O390"/>
    <mergeCell ref="P390:R390"/>
    <mergeCell ref="S390:T390"/>
    <mergeCell ref="U390:W390"/>
    <mergeCell ref="X390:Z390"/>
    <mergeCell ref="AA390:AC390"/>
    <mergeCell ref="AD390:AF390"/>
    <mergeCell ref="AG390:AI390"/>
    <mergeCell ref="AJ390:AL390"/>
    <mergeCell ref="AM390:AP390"/>
    <mergeCell ref="AQ390:AT390"/>
    <mergeCell ref="B387:C387"/>
    <mergeCell ref="D387:O387"/>
    <mergeCell ref="P387:R387"/>
    <mergeCell ref="S387:T387"/>
    <mergeCell ref="U387:W387"/>
    <mergeCell ref="X387:Z387"/>
    <mergeCell ref="AA387:AC387"/>
    <mergeCell ref="AD387:AF387"/>
    <mergeCell ref="AG387:AI387"/>
    <mergeCell ref="AJ387:AL387"/>
    <mergeCell ref="AM387:AP387"/>
    <mergeCell ref="AQ387:AT387"/>
    <mergeCell ref="B388:C388"/>
    <mergeCell ref="D388:O388"/>
    <mergeCell ref="P388:R388"/>
    <mergeCell ref="S388:T388"/>
    <mergeCell ref="U388:W388"/>
    <mergeCell ref="X388:Z388"/>
    <mergeCell ref="AA388:AC388"/>
    <mergeCell ref="AD388:AF388"/>
    <mergeCell ref="AG388:AI388"/>
    <mergeCell ref="AJ388:AL388"/>
    <mergeCell ref="AM388:AP388"/>
    <mergeCell ref="AQ388:AT388"/>
    <mergeCell ref="B393:C393"/>
    <mergeCell ref="D393:O393"/>
    <mergeCell ref="P393:R393"/>
    <mergeCell ref="S393:T393"/>
    <mergeCell ref="U393:W393"/>
    <mergeCell ref="X393:Z393"/>
    <mergeCell ref="AA393:AC393"/>
    <mergeCell ref="AD393:AF393"/>
    <mergeCell ref="AG393:AI393"/>
    <mergeCell ref="AJ393:AL393"/>
    <mergeCell ref="AM393:AP393"/>
    <mergeCell ref="AQ393:AT393"/>
    <mergeCell ref="B394:C394"/>
    <mergeCell ref="D394:O394"/>
    <mergeCell ref="P394:R394"/>
    <mergeCell ref="S394:T394"/>
    <mergeCell ref="U394:W394"/>
    <mergeCell ref="X394:Z394"/>
    <mergeCell ref="AA394:AC394"/>
    <mergeCell ref="AD394:AF394"/>
    <mergeCell ref="AG394:AI394"/>
    <mergeCell ref="AJ394:AL394"/>
    <mergeCell ref="AM394:AP394"/>
    <mergeCell ref="AQ394:AT394"/>
    <mergeCell ref="B391:C391"/>
    <mergeCell ref="D391:O391"/>
    <mergeCell ref="P391:R391"/>
    <mergeCell ref="S391:T391"/>
    <mergeCell ref="U391:W391"/>
    <mergeCell ref="X391:Z391"/>
    <mergeCell ref="AA391:AC391"/>
    <mergeCell ref="AD391:AF391"/>
    <mergeCell ref="AG391:AI391"/>
    <mergeCell ref="AJ391:AL391"/>
    <mergeCell ref="AM391:AP391"/>
    <mergeCell ref="AQ391:AT391"/>
    <mergeCell ref="B392:C392"/>
    <mergeCell ref="D392:O392"/>
    <mergeCell ref="P392:R392"/>
    <mergeCell ref="S392:T392"/>
    <mergeCell ref="U392:W392"/>
    <mergeCell ref="X392:Z392"/>
    <mergeCell ref="AA392:AC392"/>
    <mergeCell ref="AD392:AF392"/>
    <mergeCell ref="AG392:AI392"/>
    <mergeCell ref="AJ392:AL392"/>
    <mergeCell ref="AM392:AP392"/>
    <mergeCell ref="AQ392:AT392"/>
    <mergeCell ref="AQ440:AT440"/>
    <mergeCell ref="B437:C437"/>
    <mergeCell ref="D437:O437"/>
    <mergeCell ref="P437:R437"/>
    <mergeCell ref="S437:T437"/>
    <mergeCell ref="U437:W437"/>
    <mergeCell ref="X437:Z437"/>
    <mergeCell ref="AA437:AC437"/>
    <mergeCell ref="AD437:AF437"/>
    <mergeCell ref="AG437:AI437"/>
    <mergeCell ref="AJ437:AL437"/>
    <mergeCell ref="B395:C395"/>
    <mergeCell ref="D395:O395"/>
    <mergeCell ref="P395:R395"/>
    <mergeCell ref="S395:T395"/>
    <mergeCell ref="U395:W395"/>
    <mergeCell ref="X395:Z395"/>
    <mergeCell ref="AA395:AC395"/>
    <mergeCell ref="AD395:AF395"/>
    <mergeCell ref="AG395:AI395"/>
    <mergeCell ref="AJ395:AL395"/>
    <mergeCell ref="AM395:AP395"/>
    <mergeCell ref="AQ395:AT395"/>
    <mergeCell ref="B396:C396"/>
    <mergeCell ref="D396:O396"/>
    <mergeCell ref="P396:R396"/>
    <mergeCell ref="S396:T396"/>
    <mergeCell ref="U396:W396"/>
    <mergeCell ref="X396:Z396"/>
    <mergeCell ref="AA396:AC396"/>
    <mergeCell ref="AD396:AF396"/>
    <mergeCell ref="AG396:AI396"/>
    <mergeCell ref="AJ396:AL396"/>
    <mergeCell ref="AM396:AP396"/>
    <mergeCell ref="AQ396:AT396"/>
    <mergeCell ref="AQ418:AT418"/>
    <mergeCell ref="AQ408:AT408"/>
    <mergeCell ref="AD402:AF402"/>
    <mergeCell ref="AG402:AI402"/>
    <mergeCell ref="AJ402:AL402"/>
    <mergeCell ref="AM402:AP402"/>
    <mergeCell ref="B404:C404"/>
    <mergeCell ref="P404:R404"/>
    <mergeCell ref="S404:T404"/>
    <mergeCell ref="U404:W404"/>
    <mergeCell ref="X404:Z404"/>
    <mergeCell ref="AA404:AC404"/>
    <mergeCell ref="AD404:AF404"/>
    <mergeCell ref="AQ413:AT413"/>
    <mergeCell ref="AQ414:AT414"/>
    <mergeCell ref="AQ415:AT415"/>
    <mergeCell ref="AJ403:AL403"/>
    <mergeCell ref="AD403:AF403"/>
    <mergeCell ref="AG403:AI403"/>
    <mergeCell ref="AG404:AI404"/>
    <mergeCell ref="AJ404:AL404"/>
    <mergeCell ref="B399:C399"/>
    <mergeCell ref="AD399:AF399"/>
    <mergeCell ref="AJ413:AL413"/>
    <mergeCell ref="AM413:AP413"/>
    <mergeCell ref="AG399:AI399"/>
    <mergeCell ref="AJ399:AL399"/>
    <mergeCell ref="AQ404:AT404"/>
    <mergeCell ref="B432:C432"/>
    <mergeCell ref="S432:T432"/>
    <mergeCell ref="U432:W432"/>
    <mergeCell ref="X432:Z432"/>
    <mergeCell ref="AA432:AC432"/>
    <mergeCell ref="AD432:AF432"/>
    <mergeCell ref="AG432:AI432"/>
    <mergeCell ref="AJ432:AL432"/>
    <mergeCell ref="AM432:AP432"/>
    <mergeCell ref="AQ432:AT432"/>
    <mergeCell ref="AM442:AP442"/>
    <mergeCell ref="AQ442:AT442"/>
    <mergeCell ref="B397:C397"/>
    <mergeCell ref="D397:O397"/>
    <mergeCell ref="P397:R397"/>
    <mergeCell ref="S397:T397"/>
    <mergeCell ref="U397:W397"/>
    <mergeCell ref="X397:Z397"/>
    <mergeCell ref="AA397:AC397"/>
    <mergeCell ref="AD397:AF397"/>
    <mergeCell ref="AG397:AI397"/>
    <mergeCell ref="AJ397:AL397"/>
    <mergeCell ref="AM397:AP397"/>
    <mergeCell ref="AQ397:AT397"/>
    <mergeCell ref="AD419:AF419"/>
    <mergeCell ref="AG419:AI419"/>
    <mergeCell ref="AJ419:AL419"/>
    <mergeCell ref="AM419:AP419"/>
    <mergeCell ref="AQ419:AT419"/>
    <mergeCell ref="B420:C420"/>
    <mergeCell ref="D420:O420"/>
    <mergeCell ref="P420:R420"/>
    <mergeCell ref="S420:T420"/>
    <mergeCell ref="U420:W420"/>
    <mergeCell ref="X420:Z420"/>
    <mergeCell ref="AA420:AC420"/>
    <mergeCell ref="AD420:AF420"/>
    <mergeCell ref="AG420:AI420"/>
    <mergeCell ref="AJ420:AL420"/>
    <mergeCell ref="AM420:AP420"/>
    <mergeCell ref="AQ420:AT420"/>
    <mergeCell ref="B418:C418"/>
    <mergeCell ref="D418:O418"/>
    <mergeCell ref="P418:R418"/>
    <mergeCell ref="S418:T418"/>
    <mergeCell ref="U418:W418"/>
    <mergeCell ref="X418:Z418"/>
    <mergeCell ref="AA418:AC418"/>
    <mergeCell ref="AD418:AF418"/>
    <mergeCell ref="AG418:AI418"/>
    <mergeCell ref="AJ418:AL418"/>
    <mergeCell ref="AM418:AP418"/>
    <mergeCell ref="B440:C440"/>
    <mergeCell ref="D440:O440"/>
    <mergeCell ref="P440:R440"/>
    <mergeCell ref="S440:T440"/>
    <mergeCell ref="U440:W440"/>
    <mergeCell ref="X440:Z440"/>
    <mergeCell ref="AA440:AC440"/>
    <mergeCell ref="AD440:AF440"/>
    <mergeCell ref="AG440:AI440"/>
    <mergeCell ref="AJ440:AL440"/>
    <mergeCell ref="B429:C429"/>
    <mergeCell ref="D429:O429"/>
    <mergeCell ref="P429:R429"/>
    <mergeCell ref="S429:T429"/>
    <mergeCell ref="U429:W429"/>
    <mergeCell ref="X429:Z429"/>
    <mergeCell ref="AA429:AC429"/>
    <mergeCell ref="AD429:AF429"/>
    <mergeCell ref="AG429:AI429"/>
    <mergeCell ref="AJ429:AL429"/>
    <mergeCell ref="AM429:AP429"/>
    <mergeCell ref="AQ429:AT429"/>
    <mergeCell ref="B430:C430"/>
    <mergeCell ref="D430:O430"/>
    <mergeCell ref="P430:R430"/>
    <mergeCell ref="S430:T430"/>
    <mergeCell ref="U430:W430"/>
    <mergeCell ref="X430:Z430"/>
    <mergeCell ref="AA430:AC430"/>
    <mergeCell ref="AD430:AF430"/>
    <mergeCell ref="AG430:AI430"/>
    <mergeCell ref="AJ430:AL430"/>
    <mergeCell ref="AM430:AP430"/>
    <mergeCell ref="AQ430:AT430"/>
    <mergeCell ref="B431:C431"/>
    <mergeCell ref="D431:O431"/>
    <mergeCell ref="P431:R431"/>
    <mergeCell ref="S431:T431"/>
    <mergeCell ref="U431:W431"/>
    <mergeCell ref="X431:Z431"/>
    <mergeCell ref="AA431:AC431"/>
    <mergeCell ref="AD431:AF431"/>
    <mergeCell ref="AG431:AI431"/>
    <mergeCell ref="AJ431:AL431"/>
    <mergeCell ref="AM431:AP431"/>
    <mergeCell ref="AQ431:AT431"/>
    <mergeCell ref="B439:C439"/>
    <mergeCell ref="D439:O439"/>
    <mergeCell ref="P439:R439"/>
    <mergeCell ref="S439:T439"/>
    <mergeCell ref="U439:W439"/>
    <mergeCell ref="X439:Z439"/>
    <mergeCell ref="AA439:AC439"/>
    <mergeCell ref="AD439:AF439"/>
    <mergeCell ref="AG439:AI439"/>
    <mergeCell ref="AJ439:AL439"/>
    <mergeCell ref="AM439:AP439"/>
    <mergeCell ref="AQ439:AT439"/>
    <mergeCell ref="U436:W436"/>
    <mergeCell ref="X436:Z436"/>
    <mergeCell ref="AA436:AC436"/>
    <mergeCell ref="AD436:AF436"/>
    <mergeCell ref="AG436:AI436"/>
    <mergeCell ref="AJ436:AL436"/>
    <mergeCell ref="AM436:AP436"/>
    <mergeCell ref="AQ436:AT436"/>
    <mergeCell ref="B433:C433"/>
    <mergeCell ref="D433:O433"/>
    <mergeCell ref="P433:R433"/>
    <mergeCell ref="S433:T433"/>
    <mergeCell ref="U433:W433"/>
    <mergeCell ref="X433:Z433"/>
    <mergeCell ref="AA433:AC433"/>
    <mergeCell ref="AD433:AF433"/>
    <mergeCell ref="AG433:AI433"/>
    <mergeCell ref="AJ433:AL433"/>
    <mergeCell ref="AM433:AP433"/>
    <mergeCell ref="AQ433:AT433"/>
    <mergeCell ref="B434:C434"/>
    <mergeCell ref="D434:O434"/>
    <mergeCell ref="P434:R434"/>
    <mergeCell ref="S434:T434"/>
    <mergeCell ref="U434:W434"/>
    <mergeCell ref="X434:Z434"/>
    <mergeCell ref="AA434:AC434"/>
    <mergeCell ref="AD434:AF434"/>
    <mergeCell ref="AG434:AI434"/>
    <mergeCell ref="AJ434:AL434"/>
    <mergeCell ref="AM434:AP434"/>
    <mergeCell ref="AQ434:AT434"/>
    <mergeCell ref="AM437:AP437"/>
    <mergeCell ref="AQ437:AT437"/>
    <mergeCell ref="B438:C438"/>
    <mergeCell ref="D438:O438"/>
    <mergeCell ref="P438:R438"/>
    <mergeCell ref="S438:T438"/>
    <mergeCell ref="U438:W438"/>
    <mergeCell ref="X438:Z438"/>
    <mergeCell ref="AA438:AC438"/>
    <mergeCell ref="AD438:AF438"/>
    <mergeCell ref="AG438:AI438"/>
    <mergeCell ref="AJ438:AL438"/>
    <mergeCell ref="AM438:AP438"/>
    <mergeCell ref="AQ438:AT438"/>
    <mergeCell ref="B425:C425"/>
    <mergeCell ref="D425:O425"/>
    <mergeCell ref="P425:R425"/>
    <mergeCell ref="S425:T425"/>
    <mergeCell ref="U425:W425"/>
    <mergeCell ref="X425:Z425"/>
    <mergeCell ref="AA425:AC425"/>
    <mergeCell ref="AD425:AF425"/>
    <mergeCell ref="AG425:AI425"/>
    <mergeCell ref="AJ425:AL425"/>
    <mergeCell ref="AM425:AP425"/>
    <mergeCell ref="AQ425:AT425"/>
    <mergeCell ref="B426:C426"/>
    <mergeCell ref="D426:O426"/>
    <mergeCell ref="P426:R426"/>
    <mergeCell ref="S426:T426"/>
    <mergeCell ref="U426:W426"/>
    <mergeCell ref="X426:Z426"/>
    <mergeCell ref="AA426:AC426"/>
    <mergeCell ref="AD426:AF426"/>
    <mergeCell ref="AG426:AI426"/>
    <mergeCell ref="AJ426:AL426"/>
    <mergeCell ref="AM426:AP426"/>
    <mergeCell ref="AQ426:AT426"/>
    <mergeCell ref="B423:C423"/>
    <mergeCell ref="D423:O423"/>
    <mergeCell ref="P423:R423"/>
    <mergeCell ref="S423:T423"/>
    <mergeCell ref="U423:W423"/>
    <mergeCell ref="X423:Z423"/>
    <mergeCell ref="AA423:AC423"/>
    <mergeCell ref="AD423:AF423"/>
    <mergeCell ref="AG423:AI423"/>
    <mergeCell ref="AJ423:AL423"/>
    <mergeCell ref="AM423:AP423"/>
    <mergeCell ref="AQ423:AT423"/>
    <mergeCell ref="B424:C424"/>
    <mergeCell ref="D424:O424"/>
    <mergeCell ref="P424:R424"/>
    <mergeCell ref="S424:T424"/>
    <mergeCell ref="U424:W424"/>
    <mergeCell ref="X424:Z424"/>
    <mergeCell ref="AA424:AC424"/>
    <mergeCell ref="AD424:AF424"/>
    <mergeCell ref="AG424:AI424"/>
    <mergeCell ref="AJ424:AL424"/>
    <mergeCell ref="AM424:AP424"/>
    <mergeCell ref="AQ424:AT424"/>
    <mergeCell ref="B484:C484"/>
    <mergeCell ref="D484:O484"/>
    <mergeCell ref="P484:R484"/>
    <mergeCell ref="S484:T484"/>
    <mergeCell ref="U484:W484"/>
    <mergeCell ref="X484:Z484"/>
    <mergeCell ref="AA484:AC484"/>
    <mergeCell ref="AD484:AF484"/>
    <mergeCell ref="AG484:AI484"/>
    <mergeCell ref="AJ484:AL484"/>
    <mergeCell ref="AM484:AP484"/>
    <mergeCell ref="AQ484:AT484"/>
    <mergeCell ref="B485:C485"/>
    <mergeCell ref="D485:O485"/>
    <mergeCell ref="P485:R485"/>
    <mergeCell ref="S485:T485"/>
    <mergeCell ref="U485:W485"/>
    <mergeCell ref="X485:Z485"/>
    <mergeCell ref="AA485:AC485"/>
    <mergeCell ref="AD485:AF485"/>
    <mergeCell ref="AG485:AI485"/>
    <mergeCell ref="AJ485:AL485"/>
    <mergeCell ref="AM485:AP485"/>
    <mergeCell ref="AQ485:AT485"/>
    <mergeCell ref="B427:C427"/>
    <mergeCell ref="D427:O427"/>
    <mergeCell ref="P427:R427"/>
    <mergeCell ref="S427:T427"/>
    <mergeCell ref="U427:W427"/>
    <mergeCell ref="X427:Z427"/>
    <mergeCell ref="AA427:AC427"/>
    <mergeCell ref="AD427:AF427"/>
    <mergeCell ref="AG427:AI427"/>
    <mergeCell ref="AJ427:AL427"/>
    <mergeCell ref="AM427:AP427"/>
    <mergeCell ref="AQ427:AT427"/>
    <mergeCell ref="B428:C428"/>
    <mergeCell ref="D428:O428"/>
    <mergeCell ref="P428:R428"/>
    <mergeCell ref="S428:T428"/>
    <mergeCell ref="U428:W428"/>
    <mergeCell ref="X428:Z428"/>
    <mergeCell ref="AA428:AC428"/>
    <mergeCell ref="AD428:AF428"/>
    <mergeCell ref="AG428:AI428"/>
    <mergeCell ref="AJ428:AL428"/>
    <mergeCell ref="AM428:AP428"/>
    <mergeCell ref="AQ428:AT428"/>
    <mergeCell ref="B435:C435"/>
    <mergeCell ref="D435:O435"/>
    <mergeCell ref="P435:R435"/>
    <mergeCell ref="S435:T435"/>
    <mergeCell ref="U435:W435"/>
    <mergeCell ref="X435:Z435"/>
    <mergeCell ref="AA435:AC435"/>
    <mergeCell ref="AD435:AF435"/>
    <mergeCell ref="AG435:AI435"/>
    <mergeCell ref="AJ435:AL435"/>
    <mergeCell ref="AM435:AP435"/>
    <mergeCell ref="AQ435:AT435"/>
    <mergeCell ref="B436:C436"/>
    <mergeCell ref="D436:O436"/>
    <mergeCell ref="P436:R436"/>
    <mergeCell ref="S436:T436"/>
    <mergeCell ref="B483:C483"/>
    <mergeCell ref="D483:O483"/>
    <mergeCell ref="P483:R483"/>
    <mergeCell ref="S483:T483"/>
    <mergeCell ref="U483:W483"/>
    <mergeCell ref="X483:Z483"/>
    <mergeCell ref="AA483:AC483"/>
    <mergeCell ref="AD483:AF483"/>
    <mergeCell ref="AG483:AI483"/>
    <mergeCell ref="AJ483:AL483"/>
    <mergeCell ref="AM483:AP483"/>
    <mergeCell ref="AQ483:AT483"/>
    <mergeCell ref="B480:C480"/>
    <mergeCell ref="D480:O480"/>
    <mergeCell ref="P480:R480"/>
    <mergeCell ref="S480:T480"/>
    <mergeCell ref="U480:W480"/>
    <mergeCell ref="X480:Z480"/>
    <mergeCell ref="AA480:AC480"/>
    <mergeCell ref="AD480:AF480"/>
    <mergeCell ref="AG480:AI480"/>
    <mergeCell ref="AJ480:AL480"/>
    <mergeCell ref="AM480:AP480"/>
    <mergeCell ref="AQ480:AT480"/>
    <mergeCell ref="B481:C481"/>
    <mergeCell ref="D481:O481"/>
    <mergeCell ref="P481:R481"/>
    <mergeCell ref="S481:T481"/>
    <mergeCell ref="U481:W481"/>
    <mergeCell ref="X481:Z481"/>
    <mergeCell ref="AA481:AC481"/>
    <mergeCell ref="AD481:AF481"/>
    <mergeCell ref="AG481:AI481"/>
    <mergeCell ref="AJ481:AL481"/>
    <mergeCell ref="AM481:AP481"/>
    <mergeCell ref="AQ481:AT481"/>
    <mergeCell ref="B476:C476"/>
    <mergeCell ref="D476:O476"/>
    <mergeCell ref="P476:R476"/>
    <mergeCell ref="S476:T476"/>
    <mergeCell ref="U476:W476"/>
    <mergeCell ref="X476:Z476"/>
    <mergeCell ref="AA476:AC476"/>
    <mergeCell ref="AD476:AF476"/>
    <mergeCell ref="AG476:AI476"/>
    <mergeCell ref="AJ476:AL476"/>
    <mergeCell ref="AM476:AP476"/>
    <mergeCell ref="AQ476:AT476"/>
    <mergeCell ref="B477:C477"/>
    <mergeCell ref="D477:O477"/>
    <mergeCell ref="P477:R477"/>
    <mergeCell ref="S477:T477"/>
    <mergeCell ref="U477:W477"/>
    <mergeCell ref="X477:Z477"/>
    <mergeCell ref="AA477:AC477"/>
    <mergeCell ref="AD477:AF477"/>
    <mergeCell ref="AG477:AI477"/>
    <mergeCell ref="AJ477:AL477"/>
    <mergeCell ref="AM477:AP477"/>
    <mergeCell ref="AQ477:AT477"/>
    <mergeCell ref="B482:C482"/>
    <mergeCell ref="D482:O482"/>
    <mergeCell ref="P482:R482"/>
    <mergeCell ref="S482:T482"/>
    <mergeCell ref="U482:W482"/>
    <mergeCell ref="X482:Z482"/>
    <mergeCell ref="AA482:AC482"/>
    <mergeCell ref="AD482:AF482"/>
    <mergeCell ref="AG482:AI482"/>
    <mergeCell ref="AJ482:AL482"/>
    <mergeCell ref="AM482:AP482"/>
    <mergeCell ref="AQ482:AT482"/>
    <mergeCell ref="B466:C466"/>
    <mergeCell ref="D466:O466"/>
    <mergeCell ref="P466:R466"/>
    <mergeCell ref="S466:T466"/>
    <mergeCell ref="U466:W466"/>
    <mergeCell ref="X466:Z466"/>
    <mergeCell ref="AA466:AC466"/>
    <mergeCell ref="AD466:AF466"/>
    <mergeCell ref="AG466:AI466"/>
    <mergeCell ref="AJ466:AL466"/>
    <mergeCell ref="AM466:AP466"/>
    <mergeCell ref="AQ466:AT466"/>
    <mergeCell ref="B467:C467"/>
    <mergeCell ref="D467:O467"/>
    <mergeCell ref="P467:R467"/>
    <mergeCell ref="S467:T467"/>
    <mergeCell ref="U467:W467"/>
    <mergeCell ref="X467:Z467"/>
    <mergeCell ref="AA467:AC467"/>
    <mergeCell ref="AD467:AF467"/>
    <mergeCell ref="AG467:AI467"/>
    <mergeCell ref="AJ467:AL467"/>
    <mergeCell ref="AM467:AP467"/>
    <mergeCell ref="AQ467:AT467"/>
    <mergeCell ref="B478:C478"/>
    <mergeCell ref="D478:O478"/>
    <mergeCell ref="P478:R478"/>
    <mergeCell ref="S478:T478"/>
    <mergeCell ref="U478:W478"/>
    <mergeCell ref="X478:Z478"/>
    <mergeCell ref="AA478:AC478"/>
    <mergeCell ref="AD478:AF478"/>
    <mergeCell ref="AG478:AI478"/>
    <mergeCell ref="AJ478:AL478"/>
    <mergeCell ref="AM478:AP478"/>
    <mergeCell ref="AQ478:AT478"/>
    <mergeCell ref="B470:C470"/>
    <mergeCell ref="D470:O470"/>
    <mergeCell ref="P470:R470"/>
    <mergeCell ref="S470:T470"/>
    <mergeCell ref="U470:W470"/>
    <mergeCell ref="X470:Z470"/>
    <mergeCell ref="AA470:AC470"/>
    <mergeCell ref="AD470:AF470"/>
    <mergeCell ref="AG470:AI470"/>
    <mergeCell ref="AJ470:AL470"/>
    <mergeCell ref="AM470:AP470"/>
    <mergeCell ref="AQ470:AT470"/>
    <mergeCell ref="B471:C471"/>
    <mergeCell ref="D471:O471"/>
    <mergeCell ref="P471:R471"/>
    <mergeCell ref="S471:T471"/>
    <mergeCell ref="U471:W471"/>
    <mergeCell ref="X471:Z471"/>
    <mergeCell ref="AA471:AC471"/>
    <mergeCell ref="AD471:AF471"/>
    <mergeCell ref="AG471:AI471"/>
    <mergeCell ref="AJ471:AL471"/>
    <mergeCell ref="AM471:AP471"/>
    <mergeCell ref="AQ471:AT471"/>
    <mergeCell ref="B468:C468"/>
    <mergeCell ref="D468:O468"/>
    <mergeCell ref="P468:R468"/>
    <mergeCell ref="S468:T468"/>
    <mergeCell ref="U468:W468"/>
    <mergeCell ref="X468:Z468"/>
    <mergeCell ref="AA468:AC468"/>
    <mergeCell ref="AD468:AF468"/>
    <mergeCell ref="AG468:AI468"/>
    <mergeCell ref="AJ468:AL468"/>
    <mergeCell ref="AM468:AP468"/>
    <mergeCell ref="AQ468:AT468"/>
    <mergeCell ref="B469:C469"/>
    <mergeCell ref="D469:O469"/>
    <mergeCell ref="P469:R469"/>
    <mergeCell ref="S469:T469"/>
    <mergeCell ref="U469:W469"/>
    <mergeCell ref="X469:Z469"/>
    <mergeCell ref="AA469:AC469"/>
    <mergeCell ref="AD469:AF469"/>
    <mergeCell ref="AG469:AI469"/>
    <mergeCell ref="AJ469:AL469"/>
    <mergeCell ref="AM469:AP469"/>
    <mergeCell ref="AQ469:AT469"/>
    <mergeCell ref="B474:C474"/>
    <mergeCell ref="D474:O474"/>
    <mergeCell ref="P474:R474"/>
    <mergeCell ref="S474:T474"/>
    <mergeCell ref="U474:W474"/>
    <mergeCell ref="X474:Z474"/>
    <mergeCell ref="AA474:AC474"/>
    <mergeCell ref="AD474:AF474"/>
    <mergeCell ref="AG474:AI474"/>
    <mergeCell ref="AJ474:AL474"/>
    <mergeCell ref="AM474:AP474"/>
    <mergeCell ref="AQ474:AT474"/>
    <mergeCell ref="B475:C475"/>
    <mergeCell ref="D475:O475"/>
    <mergeCell ref="P475:R475"/>
    <mergeCell ref="S475:T475"/>
    <mergeCell ref="U475:W475"/>
    <mergeCell ref="X475:Z475"/>
    <mergeCell ref="AA475:AC475"/>
    <mergeCell ref="AD475:AF475"/>
    <mergeCell ref="AG475:AI475"/>
    <mergeCell ref="AJ475:AL475"/>
    <mergeCell ref="AM475:AP475"/>
    <mergeCell ref="AQ475:AT475"/>
    <mergeCell ref="B472:C472"/>
    <mergeCell ref="D472:O472"/>
    <mergeCell ref="P472:R472"/>
    <mergeCell ref="S472:T472"/>
    <mergeCell ref="U472:W472"/>
    <mergeCell ref="X472:Z472"/>
    <mergeCell ref="AA472:AC472"/>
    <mergeCell ref="AD472:AF472"/>
    <mergeCell ref="AG472:AI472"/>
    <mergeCell ref="AJ472:AL472"/>
    <mergeCell ref="AM472:AP472"/>
    <mergeCell ref="AQ472:AT472"/>
    <mergeCell ref="B473:C473"/>
    <mergeCell ref="D473:O473"/>
    <mergeCell ref="P473:R473"/>
    <mergeCell ref="S473:T473"/>
    <mergeCell ref="U473:W473"/>
    <mergeCell ref="X473:Z473"/>
    <mergeCell ref="AA473:AC473"/>
    <mergeCell ref="AD473:AF473"/>
    <mergeCell ref="AG473:AI473"/>
    <mergeCell ref="AJ473:AL473"/>
    <mergeCell ref="AM473:AP473"/>
    <mergeCell ref="AQ473:AT473"/>
    <mergeCell ref="B515:C515"/>
    <mergeCell ref="D515:O515"/>
    <mergeCell ref="P515:R515"/>
    <mergeCell ref="S515:T515"/>
    <mergeCell ref="U515:W515"/>
    <mergeCell ref="X515:Z515"/>
    <mergeCell ref="AA515:AC515"/>
    <mergeCell ref="AD515:AF515"/>
    <mergeCell ref="AG515:AI515"/>
    <mergeCell ref="AJ515:AL515"/>
    <mergeCell ref="AM515:AP515"/>
    <mergeCell ref="AQ515:AT515"/>
    <mergeCell ref="B516:C516"/>
    <mergeCell ref="D516:O516"/>
    <mergeCell ref="P516:R516"/>
    <mergeCell ref="S516:T516"/>
    <mergeCell ref="U516:W516"/>
    <mergeCell ref="X516:Z516"/>
    <mergeCell ref="AA516:AC516"/>
    <mergeCell ref="AD516:AF516"/>
    <mergeCell ref="AG516:AI516"/>
    <mergeCell ref="AJ516:AL516"/>
    <mergeCell ref="AM516:AP516"/>
    <mergeCell ref="AQ516:AT516"/>
    <mergeCell ref="B513:C513"/>
    <mergeCell ref="D513:O513"/>
    <mergeCell ref="P513:R513"/>
    <mergeCell ref="S513:T513"/>
    <mergeCell ref="U513:W513"/>
    <mergeCell ref="X513:Z513"/>
    <mergeCell ref="AA513:AC513"/>
    <mergeCell ref="AD513:AF513"/>
    <mergeCell ref="AG513:AI513"/>
    <mergeCell ref="AJ513:AL513"/>
    <mergeCell ref="AM513:AP513"/>
    <mergeCell ref="AQ513:AT513"/>
    <mergeCell ref="B514:C514"/>
    <mergeCell ref="D514:O514"/>
    <mergeCell ref="P514:R514"/>
    <mergeCell ref="S514:T514"/>
    <mergeCell ref="U514:W514"/>
    <mergeCell ref="X514:Z514"/>
    <mergeCell ref="AA514:AC514"/>
    <mergeCell ref="AD514:AF514"/>
    <mergeCell ref="AG514:AI514"/>
    <mergeCell ref="AJ514:AL514"/>
    <mergeCell ref="AM514:AP514"/>
    <mergeCell ref="AQ514:AT514"/>
    <mergeCell ref="B479:C479"/>
    <mergeCell ref="D479:O479"/>
    <mergeCell ref="P479:R479"/>
    <mergeCell ref="S479:T479"/>
    <mergeCell ref="U479:W479"/>
    <mergeCell ref="X479:Z479"/>
    <mergeCell ref="AA479:AC479"/>
    <mergeCell ref="AD479:AF479"/>
    <mergeCell ref="AG479:AI479"/>
    <mergeCell ref="AJ479:AL479"/>
    <mergeCell ref="AM479:AP479"/>
    <mergeCell ref="AQ479:AT479"/>
    <mergeCell ref="S520:T520"/>
    <mergeCell ref="U520:W520"/>
    <mergeCell ref="X520:Z520"/>
    <mergeCell ref="AA520:AC520"/>
    <mergeCell ref="AD520:AF520"/>
    <mergeCell ref="AG520:AI520"/>
    <mergeCell ref="AJ520:AL520"/>
    <mergeCell ref="AM520:AP520"/>
    <mergeCell ref="AQ520:AT520"/>
    <mergeCell ref="B517:C517"/>
    <mergeCell ref="D517:O517"/>
    <mergeCell ref="P517:R517"/>
    <mergeCell ref="S517:T517"/>
    <mergeCell ref="U517:W517"/>
    <mergeCell ref="X517:Z517"/>
    <mergeCell ref="AA517:AC517"/>
    <mergeCell ref="AD517:AF517"/>
    <mergeCell ref="AG517:AI517"/>
    <mergeCell ref="AJ517:AL517"/>
    <mergeCell ref="AM517:AP517"/>
    <mergeCell ref="AQ517:AT517"/>
    <mergeCell ref="B518:C518"/>
    <mergeCell ref="D518:O518"/>
    <mergeCell ref="P518:R518"/>
    <mergeCell ref="S518:T518"/>
    <mergeCell ref="U518:W518"/>
    <mergeCell ref="X518:Z518"/>
    <mergeCell ref="AA518:AC518"/>
    <mergeCell ref="AD518:AF518"/>
    <mergeCell ref="AG518:AI518"/>
    <mergeCell ref="AJ518:AL518"/>
    <mergeCell ref="AM518:AP518"/>
    <mergeCell ref="AQ518:AT518"/>
    <mergeCell ref="AJ519:AL519"/>
    <mergeCell ref="AM519:AP519"/>
    <mergeCell ref="AQ519:AT519"/>
    <mergeCell ref="B523:C523"/>
    <mergeCell ref="D523:O523"/>
    <mergeCell ref="P523:R523"/>
    <mergeCell ref="S523:T523"/>
    <mergeCell ref="U523:W523"/>
    <mergeCell ref="X523:Z523"/>
    <mergeCell ref="AA523:AC523"/>
    <mergeCell ref="AD523:AF523"/>
    <mergeCell ref="AG523:AI523"/>
    <mergeCell ref="AJ523:AL523"/>
    <mergeCell ref="AM523:AP523"/>
    <mergeCell ref="AQ523:AT523"/>
    <mergeCell ref="B524:C524"/>
    <mergeCell ref="D524:O524"/>
    <mergeCell ref="P524:R524"/>
    <mergeCell ref="S524:T524"/>
    <mergeCell ref="U524:W524"/>
    <mergeCell ref="X524:Z524"/>
    <mergeCell ref="AA524:AC524"/>
    <mergeCell ref="AD524:AF524"/>
    <mergeCell ref="AG524:AI524"/>
    <mergeCell ref="AJ524:AL524"/>
    <mergeCell ref="AM524:AP524"/>
    <mergeCell ref="AQ524:AT524"/>
    <mergeCell ref="B521:C521"/>
    <mergeCell ref="D521:O521"/>
    <mergeCell ref="P521:R521"/>
    <mergeCell ref="S521:T521"/>
    <mergeCell ref="U521:W521"/>
    <mergeCell ref="X521:Z521"/>
    <mergeCell ref="AA521:AC521"/>
    <mergeCell ref="AD521:AF521"/>
    <mergeCell ref="AG521:AI521"/>
    <mergeCell ref="AJ521:AL521"/>
    <mergeCell ref="AM521:AP521"/>
    <mergeCell ref="AQ521:AT521"/>
    <mergeCell ref="B522:C522"/>
    <mergeCell ref="D522:O522"/>
    <mergeCell ref="P522:R522"/>
    <mergeCell ref="S522:T522"/>
    <mergeCell ref="U522:W522"/>
    <mergeCell ref="X522:Z522"/>
    <mergeCell ref="AA522:AC522"/>
    <mergeCell ref="AD522:AF522"/>
    <mergeCell ref="AG522:AI522"/>
    <mergeCell ref="AJ522:AL522"/>
    <mergeCell ref="AM522:AP522"/>
    <mergeCell ref="AQ522:AT522"/>
    <mergeCell ref="B527:C527"/>
    <mergeCell ref="D527:O527"/>
    <mergeCell ref="P527:R527"/>
    <mergeCell ref="S527:T527"/>
    <mergeCell ref="U527:W527"/>
    <mergeCell ref="X527:Z527"/>
    <mergeCell ref="AA527:AC527"/>
    <mergeCell ref="AD527:AF527"/>
    <mergeCell ref="AG527:AI527"/>
    <mergeCell ref="AJ527:AL527"/>
    <mergeCell ref="AM527:AP527"/>
    <mergeCell ref="AQ527:AT527"/>
    <mergeCell ref="B528:C528"/>
    <mergeCell ref="D528:O528"/>
    <mergeCell ref="P528:R528"/>
    <mergeCell ref="S528:T528"/>
    <mergeCell ref="U528:W528"/>
    <mergeCell ref="X528:Z528"/>
    <mergeCell ref="AA528:AC528"/>
    <mergeCell ref="AD528:AF528"/>
    <mergeCell ref="AG528:AI528"/>
    <mergeCell ref="AJ528:AL528"/>
    <mergeCell ref="AM528:AP528"/>
    <mergeCell ref="AQ528:AT528"/>
    <mergeCell ref="B525:C525"/>
    <mergeCell ref="D525:O525"/>
    <mergeCell ref="P525:R525"/>
    <mergeCell ref="S525:T525"/>
    <mergeCell ref="U525:W525"/>
    <mergeCell ref="X525:Z525"/>
    <mergeCell ref="AA525:AC525"/>
    <mergeCell ref="AD525:AF525"/>
    <mergeCell ref="AG525:AI525"/>
    <mergeCell ref="AJ525:AL525"/>
    <mergeCell ref="AM525:AP525"/>
    <mergeCell ref="AQ525:AT525"/>
    <mergeCell ref="B526:C526"/>
    <mergeCell ref="D526:O526"/>
    <mergeCell ref="P526:R526"/>
    <mergeCell ref="S526:T526"/>
    <mergeCell ref="U526:W526"/>
    <mergeCell ref="X526:Z526"/>
    <mergeCell ref="AA526:AC526"/>
    <mergeCell ref="AD526:AF526"/>
    <mergeCell ref="AG526:AI526"/>
    <mergeCell ref="AJ526:AL526"/>
    <mergeCell ref="AM526:AP526"/>
    <mergeCell ref="AQ526:AT526"/>
    <mergeCell ref="B531:C531"/>
    <mergeCell ref="D531:O531"/>
    <mergeCell ref="P531:R531"/>
    <mergeCell ref="S531:T531"/>
    <mergeCell ref="U531:W531"/>
    <mergeCell ref="X531:Z531"/>
    <mergeCell ref="AA531:AC531"/>
    <mergeCell ref="AD531:AF531"/>
    <mergeCell ref="AG531:AI531"/>
    <mergeCell ref="AJ531:AL531"/>
    <mergeCell ref="AM531:AP531"/>
    <mergeCell ref="AQ531:AT531"/>
    <mergeCell ref="B532:C532"/>
    <mergeCell ref="D532:O532"/>
    <mergeCell ref="P532:R532"/>
    <mergeCell ref="S532:T532"/>
    <mergeCell ref="U532:W532"/>
    <mergeCell ref="X532:Z532"/>
    <mergeCell ref="AA532:AC532"/>
    <mergeCell ref="AD532:AF532"/>
    <mergeCell ref="AG532:AI532"/>
    <mergeCell ref="AJ532:AL532"/>
    <mergeCell ref="AM532:AP532"/>
    <mergeCell ref="AQ532:AT532"/>
    <mergeCell ref="B529:C529"/>
    <mergeCell ref="D529:O529"/>
    <mergeCell ref="P529:R529"/>
    <mergeCell ref="S529:T529"/>
    <mergeCell ref="U529:W529"/>
    <mergeCell ref="X529:Z529"/>
    <mergeCell ref="AA529:AC529"/>
    <mergeCell ref="AD529:AF529"/>
    <mergeCell ref="AG529:AI529"/>
    <mergeCell ref="AJ529:AL529"/>
    <mergeCell ref="AM529:AP529"/>
    <mergeCell ref="AQ529:AT529"/>
    <mergeCell ref="B530:C530"/>
    <mergeCell ref="D530:O530"/>
    <mergeCell ref="P530:R530"/>
    <mergeCell ref="S530:T530"/>
    <mergeCell ref="U530:W530"/>
    <mergeCell ref="X530:Z530"/>
    <mergeCell ref="AA530:AC530"/>
    <mergeCell ref="AD530:AF530"/>
    <mergeCell ref="AG530:AI530"/>
    <mergeCell ref="AJ530:AL530"/>
    <mergeCell ref="AM530:AP530"/>
    <mergeCell ref="AQ530:AT530"/>
    <mergeCell ref="B558:C558"/>
    <mergeCell ref="D558:O558"/>
    <mergeCell ref="P558:R558"/>
    <mergeCell ref="S558:T558"/>
    <mergeCell ref="U558:W558"/>
    <mergeCell ref="X558:Z558"/>
    <mergeCell ref="AA558:AC558"/>
    <mergeCell ref="AD558:AF558"/>
    <mergeCell ref="AG558:AI558"/>
    <mergeCell ref="AJ558:AL558"/>
    <mergeCell ref="AM558:AP558"/>
    <mergeCell ref="AQ558:AT558"/>
    <mergeCell ref="B559:C559"/>
    <mergeCell ref="D559:O559"/>
    <mergeCell ref="P559:R559"/>
    <mergeCell ref="S559:T559"/>
    <mergeCell ref="U559:W559"/>
    <mergeCell ref="X559:Z559"/>
    <mergeCell ref="AA559:AC559"/>
    <mergeCell ref="AD559:AF559"/>
    <mergeCell ref="AG559:AI559"/>
    <mergeCell ref="AJ559:AL559"/>
    <mergeCell ref="AM559:AP559"/>
    <mergeCell ref="AQ559:AT559"/>
    <mergeCell ref="B564:C564"/>
    <mergeCell ref="D564:O564"/>
    <mergeCell ref="P564:R564"/>
    <mergeCell ref="S564:T564"/>
    <mergeCell ref="U564:W564"/>
    <mergeCell ref="X564:Z564"/>
    <mergeCell ref="AA564:AC564"/>
    <mergeCell ref="AD564:AF564"/>
    <mergeCell ref="AG564:AI564"/>
    <mergeCell ref="AJ564:AL564"/>
    <mergeCell ref="AM564:AP564"/>
    <mergeCell ref="AQ564:AT564"/>
    <mergeCell ref="U560:W560"/>
    <mergeCell ref="X560:Z560"/>
    <mergeCell ref="AA560:AC560"/>
    <mergeCell ref="AD560:AF560"/>
    <mergeCell ref="AG560:AI560"/>
    <mergeCell ref="AJ560:AL560"/>
    <mergeCell ref="AM560:AP560"/>
    <mergeCell ref="AQ560:AT560"/>
    <mergeCell ref="B561:C561"/>
    <mergeCell ref="D561:O561"/>
    <mergeCell ref="P561:R561"/>
    <mergeCell ref="S561:T561"/>
    <mergeCell ref="U561:W561"/>
    <mergeCell ref="X561:Z561"/>
    <mergeCell ref="AA561:AC561"/>
    <mergeCell ref="AD561:AF561"/>
    <mergeCell ref="AG561:AI561"/>
    <mergeCell ref="AJ561:AL561"/>
    <mergeCell ref="AM561:AP561"/>
    <mergeCell ref="AQ561:AT561"/>
    <mergeCell ref="AG565:AI565"/>
    <mergeCell ref="AJ565:AL565"/>
    <mergeCell ref="AM565:AP565"/>
    <mergeCell ref="AQ565:AT565"/>
    <mergeCell ref="B562:C562"/>
    <mergeCell ref="D562:O562"/>
    <mergeCell ref="P562:R562"/>
    <mergeCell ref="S562:T562"/>
    <mergeCell ref="U562:W562"/>
    <mergeCell ref="X562:Z562"/>
    <mergeCell ref="AA562:AC562"/>
    <mergeCell ref="AD562:AF562"/>
    <mergeCell ref="AG562:AI562"/>
    <mergeCell ref="AJ562:AL562"/>
    <mergeCell ref="AM562:AP562"/>
    <mergeCell ref="AQ562:AT562"/>
    <mergeCell ref="B563:C563"/>
    <mergeCell ref="D563:O563"/>
    <mergeCell ref="P563:R563"/>
    <mergeCell ref="S563:T563"/>
    <mergeCell ref="U563:W563"/>
    <mergeCell ref="X563:Z563"/>
    <mergeCell ref="AA563:AC563"/>
    <mergeCell ref="AD563:AF563"/>
    <mergeCell ref="AG563:AI563"/>
    <mergeCell ref="AJ563:AL563"/>
    <mergeCell ref="AM563:AP563"/>
    <mergeCell ref="AQ563:AT563"/>
    <mergeCell ref="B568:C568"/>
    <mergeCell ref="D568:O568"/>
    <mergeCell ref="P568:R568"/>
    <mergeCell ref="S568:T568"/>
    <mergeCell ref="U568:W568"/>
    <mergeCell ref="X568:Z568"/>
    <mergeCell ref="AA568:AC568"/>
    <mergeCell ref="AD568:AF568"/>
    <mergeCell ref="AG568:AI568"/>
    <mergeCell ref="AJ568:AL568"/>
    <mergeCell ref="AM568:AP568"/>
    <mergeCell ref="AQ568:AT568"/>
    <mergeCell ref="B565:C565"/>
    <mergeCell ref="D565:O565"/>
    <mergeCell ref="P565:R565"/>
    <mergeCell ref="S565:T565"/>
    <mergeCell ref="U565:W565"/>
    <mergeCell ref="X565:Z565"/>
    <mergeCell ref="AA565:AC565"/>
    <mergeCell ref="AD565:AF565"/>
    <mergeCell ref="B569:C569"/>
    <mergeCell ref="D569:O569"/>
    <mergeCell ref="P569:R569"/>
    <mergeCell ref="S569:T569"/>
    <mergeCell ref="U569:W569"/>
    <mergeCell ref="X569:Z569"/>
    <mergeCell ref="AA569:AC569"/>
    <mergeCell ref="AD569:AF569"/>
    <mergeCell ref="AG569:AI569"/>
    <mergeCell ref="AJ569:AL569"/>
    <mergeCell ref="AM569:AP569"/>
    <mergeCell ref="AQ569:AT569"/>
    <mergeCell ref="B566:C566"/>
    <mergeCell ref="D566:O566"/>
    <mergeCell ref="P566:R566"/>
    <mergeCell ref="S566:T566"/>
    <mergeCell ref="U566:W566"/>
    <mergeCell ref="X566:Z566"/>
    <mergeCell ref="AA566:AC566"/>
    <mergeCell ref="AD566:AF566"/>
    <mergeCell ref="AG566:AI566"/>
    <mergeCell ref="AJ566:AL566"/>
    <mergeCell ref="AM566:AP566"/>
    <mergeCell ref="AQ566:AT566"/>
    <mergeCell ref="B567:C567"/>
    <mergeCell ref="D567:O567"/>
    <mergeCell ref="P567:R567"/>
    <mergeCell ref="S567:T567"/>
    <mergeCell ref="U567:W567"/>
    <mergeCell ref="X567:Z567"/>
    <mergeCell ref="AA567:AC567"/>
    <mergeCell ref="AD567:AF567"/>
    <mergeCell ref="AG567:AI567"/>
    <mergeCell ref="AJ567:AL567"/>
    <mergeCell ref="AM567:AP567"/>
    <mergeCell ref="AQ567:AT567"/>
    <mergeCell ref="B572:C572"/>
    <mergeCell ref="D572:O572"/>
    <mergeCell ref="P572:R572"/>
    <mergeCell ref="S572:T572"/>
    <mergeCell ref="U572:W572"/>
    <mergeCell ref="X572:Z572"/>
    <mergeCell ref="AA572:AC572"/>
    <mergeCell ref="AD572:AF572"/>
    <mergeCell ref="AG572:AI572"/>
    <mergeCell ref="AJ572:AL572"/>
    <mergeCell ref="AM572:AP572"/>
    <mergeCell ref="AQ572:AT572"/>
    <mergeCell ref="B573:C573"/>
    <mergeCell ref="D573:O573"/>
    <mergeCell ref="P573:R573"/>
    <mergeCell ref="S573:T573"/>
    <mergeCell ref="U573:W573"/>
    <mergeCell ref="X573:Z573"/>
    <mergeCell ref="AA573:AC573"/>
    <mergeCell ref="AD573:AF573"/>
    <mergeCell ref="AG573:AI573"/>
    <mergeCell ref="AJ573:AL573"/>
    <mergeCell ref="AM573:AP573"/>
    <mergeCell ref="AQ573:AT573"/>
    <mergeCell ref="B570:C570"/>
    <mergeCell ref="D570:O570"/>
    <mergeCell ref="P570:R570"/>
    <mergeCell ref="S570:T570"/>
    <mergeCell ref="U570:W570"/>
    <mergeCell ref="X570:Z570"/>
    <mergeCell ref="AA570:AC570"/>
    <mergeCell ref="AD570:AF570"/>
    <mergeCell ref="AG570:AI570"/>
    <mergeCell ref="AJ570:AL570"/>
    <mergeCell ref="AM570:AP570"/>
    <mergeCell ref="AQ570:AT570"/>
    <mergeCell ref="B571:C571"/>
    <mergeCell ref="D571:O571"/>
    <mergeCell ref="P571:R571"/>
    <mergeCell ref="S571:T571"/>
    <mergeCell ref="U571:W571"/>
    <mergeCell ref="X571:Z571"/>
    <mergeCell ref="AA571:AC571"/>
    <mergeCell ref="AD571:AF571"/>
    <mergeCell ref="AG571:AI571"/>
    <mergeCell ref="AJ571:AL571"/>
    <mergeCell ref="AM571:AP571"/>
    <mergeCell ref="AQ571:AT571"/>
    <mergeCell ref="B576:C576"/>
    <mergeCell ref="D576:O576"/>
    <mergeCell ref="P576:R576"/>
    <mergeCell ref="S576:T576"/>
    <mergeCell ref="U576:W576"/>
    <mergeCell ref="X576:Z576"/>
    <mergeCell ref="AA576:AC576"/>
    <mergeCell ref="AD576:AF576"/>
    <mergeCell ref="AG576:AI576"/>
    <mergeCell ref="AJ576:AL576"/>
    <mergeCell ref="AM576:AP576"/>
    <mergeCell ref="AQ576:AT576"/>
    <mergeCell ref="B577:C577"/>
    <mergeCell ref="D577:O577"/>
    <mergeCell ref="P577:R577"/>
    <mergeCell ref="S577:T577"/>
    <mergeCell ref="U577:W577"/>
    <mergeCell ref="X577:Z577"/>
    <mergeCell ref="AA577:AC577"/>
    <mergeCell ref="AD577:AF577"/>
    <mergeCell ref="AG577:AI577"/>
    <mergeCell ref="AJ577:AL577"/>
    <mergeCell ref="AM577:AP577"/>
    <mergeCell ref="AQ577:AT577"/>
    <mergeCell ref="B574:C574"/>
    <mergeCell ref="D574:O574"/>
    <mergeCell ref="P574:R574"/>
    <mergeCell ref="S574:T574"/>
    <mergeCell ref="U574:W574"/>
    <mergeCell ref="X574:Z574"/>
    <mergeCell ref="AA574:AC574"/>
    <mergeCell ref="AD574:AF574"/>
    <mergeCell ref="AG574:AI574"/>
    <mergeCell ref="AJ574:AL574"/>
    <mergeCell ref="AM574:AP574"/>
    <mergeCell ref="AQ574:AT574"/>
    <mergeCell ref="B575:C575"/>
    <mergeCell ref="D575:O575"/>
    <mergeCell ref="P575:R575"/>
    <mergeCell ref="S575:T575"/>
    <mergeCell ref="U575:W575"/>
    <mergeCell ref="X575:Z575"/>
    <mergeCell ref="AA575:AC575"/>
    <mergeCell ref="AD575:AF575"/>
    <mergeCell ref="AG575:AI575"/>
    <mergeCell ref="AJ575:AL575"/>
    <mergeCell ref="AM575:AP575"/>
    <mergeCell ref="AQ575:AT575"/>
    <mergeCell ref="B622:C622"/>
    <mergeCell ref="D622:O622"/>
    <mergeCell ref="P622:R622"/>
    <mergeCell ref="S622:T622"/>
    <mergeCell ref="U622:W622"/>
    <mergeCell ref="X622:Z622"/>
    <mergeCell ref="AA622:AC622"/>
    <mergeCell ref="AD622:AF622"/>
    <mergeCell ref="AG622:AI622"/>
    <mergeCell ref="AJ622:AL622"/>
    <mergeCell ref="AM622:AP622"/>
    <mergeCell ref="AQ622:AT622"/>
    <mergeCell ref="B619:C619"/>
    <mergeCell ref="D619:O619"/>
    <mergeCell ref="P619:R619"/>
    <mergeCell ref="S619:T619"/>
    <mergeCell ref="U619:W619"/>
    <mergeCell ref="X619:Z619"/>
    <mergeCell ref="AA619:AC619"/>
    <mergeCell ref="AD619:AF619"/>
    <mergeCell ref="AG619:AI619"/>
    <mergeCell ref="AJ619:AL619"/>
    <mergeCell ref="AM619:AP619"/>
    <mergeCell ref="AQ619:AT619"/>
    <mergeCell ref="B620:C620"/>
    <mergeCell ref="D620:O620"/>
    <mergeCell ref="P620:R620"/>
    <mergeCell ref="S620:T620"/>
    <mergeCell ref="U620:W620"/>
    <mergeCell ref="X620:Z620"/>
    <mergeCell ref="AA620:AC620"/>
    <mergeCell ref="AD620:AF620"/>
    <mergeCell ref="AG620:AI620"/>
    <mergeCell ref="AJ620:AL620"/>
    <mergeCell ref="AM620:AP620"/>
    <mergeCell ref="AQ620:AT620"/>
    <mergeCell ref="B617:C617"/>
    <mergeCell ref="D617:O617"/>
    <mergeCell ref="P617:R617"/>
    <mergeCell ref="S617:T617"/>
    <mergeCell ref="U617:W617"/>
    <mergeCell ref="X617:Z617"/>
    <mergeCell ref="AA617:AC617"/>
    <mergeCell ref="AD617:AF617"/>
    <mergeCell ref="AG617:AI617"/>
    <mergeCell ref="AJ617:AL617"/>
    <mergeCell ref="AM617:AP617"/>
    <mergeCell ref="AQ617:AT617"/>
    <mergeCell ref="B618:C618"/>
    <mergeCell ref="D618:O618"/>
    <mergeCell ref="P618:R618"/>
    <mergeCell ref="S618:T618"/>
    <mergeCell ref="U618:W618"/>
    <mergeCell ref="X618:Z618"/>
    <mergeCell ref="AA618:AC618"/>
    <mergeCell ref="AD618:AF618"/>
    <mergeCell ref="AG618:AI618"/>
    <mergeCell ref="AJ618:AL618"/>
    <mergeCell ref="AM618:AP618"/>
    <mergeCell ref="AQ618:AT618"/>
    <mergeCell ref="B615:C615"/>
    <mergeCell ref="D615:O615"/>
    <mergeCell ref="P615:R615"/>
    <mergeCell ref="S615:T615"/>
    <mergeCell ref="U615:W615"/>
    <mergeCell ref="X615:Z615"/>
    <mergeCell ref="AA615:AC615"/>
    <mergeCell ref="AD615:AF615"/>
    <mergeCell ref="AG615:AI615"/>
    <mergeCell ref="AJ615:AL615"/>
    <mergeCell ref="AM615:AP615"/>
    <mergeCell ref="AQ615:AT615"/>
    <mergeCell ref="B616:C616"/>
    <mergeCell ref="D616:O616"/>
    <mergeCell ref="P616:R616"/>
    <mergeCell ref="S616:T616"/>
    <mergeCell ref="U616:W616"/>
    <mergeCell ref="X616:Z616"/>
    <mergeCell ref="AA616:AC616"/>
    <mergeCell ref="AD616:AF616"/>
    <mergeCell ref="AG616:AI616"/>
    <mergeCell ref="AJ616:AL616"/>
    <mergeCell ref="AM616:AP616"/>
    <mergeCell ref="AQ616:AT616"/>
    <mergeCell ref="B603:C603"/>
    <mergeCell ref="D603:O603"/>
    <mergeCell ref="P603:R603"/>
    <mergeCell ref="S603:T603"/>
    <mergeCell ref="U603:W603"/>
    <mergeCell ref="X603:Z603"/>
    <mergeCell ref="AA603:AC603"/>
    <mergeCell ref="AD603:AF603"/>
    <mergeCell ref="AG603:AI603"/>
    <mergeCell ref="AJ603:AL603"/>
    <mergeCell ref="AM603:AP603"/>
    <mergeCell ref="AQ603:AT603"/>
    <mergeCell ref="B604:C604"/>
    <mergeCell ref="D604:O604"/>
    <mergeCell ref="P604:R604"/>
    <mergeCell ref="S604:T604"/>
    <mergeCell ref="U604:W604"/>
    <mergeCell ref="X604:Z604"/>
    <mergeCell ref="AA604:AC604"/>
    <mergeCell ref="AD604:AF604"/>
    <mergeCell ref="AG604:AI604"/>
    <mergeCell ref="AJ604:AL604"/>
    <mergeCell ref="AM604:AP604"/>
    <mergeCell ref="AQ604:AT604"/>
    <mergeCell ref="B613:C613"/>
    <mergeCell ref="D613:O613"/>
    <mergeCell ref="P613:R613"/>
    <mergeCell ref="S613:T613"/>
    <mergeCell ref="U613:W613"/>
    <mergeCell ref="X613:Z613"/>
    <mergeCell ref="AA613:AC613"/>
    <mergeCell ref="AD613:AF613"/>
    <mergeCell ref="AG613:AI613"/>
    <mergeCell ref="AJ613:AL613"/>
    <mergeCell ref="AM613:AP613"/>
    <mergeCell ref="AQ613:AT613"/>
    <mergeCell ref="B607:C607"/>
    <mergeCell ref="D607:O607"/>
    <mergeCell ref="P607:R607"/>
    <mergeCell ref="S607:T607"/>
    <mergeCell ref="U607:W607"/>
    <mergeCell ref="X607:Z607"/>
    <mergeCell ref="AA607:AC607"/>
    <mergeCell ref="AD607:AF607"/>
    <mergeCell ref="AG607:AI607"/>
    <mergeCell ref="AJ607:AL607"/>
    <mergeCell ref="AM607:AP607"/>
    <mergeCell ref="AQ607:AT607"/>
    <mergeCell ref="B608:C608"/>
    <mergeCell ref="D608:O608"/>
    <mergeCell ref="P608:R608"/>
    <mergeCell ref="S608:T608"/>
    <mergeCell ref="U608:W608"/>
    <mergeCell ref="X608:Z608"/>
    <mergeCell ref="AA608:AC608"/>
    <mergeCell ref="AD608:AF608"/>
    <mergeCell ref="AG608:AI608"/>
    <mergeCell ref="AJ608:AL608"/>
    <mergeCell ref="AM608:AP608"/>
    <mergeCell ref="AQ608:AT608"/>
    <mergeCell ref="B605:C605"/>
    <mergeCell ref="D605:O605"/>
    <mergeCell ref="P605:R605"/>
    <mergeCell ref="S605:T605"/>
    <mergeCell ref="U605:W605"/>
    <mergeCell ref="X605:Z605"/>
    <mergeCell ref="AA605:AC605"/>
    <mergeCell ref="AD605:AF605"/>
    <mergeCell ref="AG605:AI605"/>
    <mergeCell ref="AJ605:AL605"/>
    <mergeCell ref="AM605:AP605"/>
    <mergeCell ref="AQ605:AT605"/>
    <mergeCell ref="B606:C606"/>
    <mergeCell ref="D606:O606"/>
    <mergeCell ref="P606:R606"/>
    <mergeCell ref="S606:T606"/>
    <mergeCell ref="U606:W606"/>
    <mergeCell ref="X606:Z606"/>
    <mergeCell ref="AA606:AC606"/>
    <mergeCell ref="AD606:AF606"/>
    <mergeCell ref="AG606:AI606"/>
    <mergeCell ref="AJ606:AL606"/>
    <mergeCell ref="AM606:AP606"/>
    <mergeCell ref="AQ606:AT606"/>
    <mergeCell ref="B611:C611"/>
    <mergeCell ref="D611:O611"/>
    <mergeCell ref="P611:R611"/>
    <mergeCell ref="S611:T611"/>
    <mergeCell ref="U611:W611"/>
    <mergeCell ref="X611:Z611"/>
    <mergeCell ref="AA611:AC611"/>
    <mergeCell ref="AD611:AF611"/>
    <mergeCell ref="AG611:AI611"/>
    <mergeCell ref="AJ611:AL611"/>
    <mergeCell ref="AM611:AP611"/>
    <mergeCell ref="AQ611:AT611"/>
    <mergeCell ref="B612:C612"/>
    <mergeCell ref="D612:O612"/>
    <mergeCell ref="P612:R612"/>
    <mergeCell ref="S612:T612"/>
    <mergeCell ref="U612:W612"/>
    <mergeCell ref="X612:Z612"/>
    <mergeCell ref="AA612:AC612"/>
    <mergeCell ref="AD612:AF612"/>
    <mergeCell ref="AG612:AI612"/>
    <mergeCell ref="AJ612:AL612"/>
    <mergeCell ref="AM612:AP612"/>
    <mergeCell ref="AQ612:AT612"/>
    <mergeCell ref="B609:C609"/>
    <mergeCell ref="D609:O609"/>
    <mergeCell ref="P609:R609"/>
    <mergeCell ref="S609:T609"/>
    <mergeCell ref="U609:W609"/>
    <mergeCell ref="X609:Z609"/>
    <mergeCell ref="AA609:AC609"/>
    <mergeCell ref="AD609:AF609"/>
    <mergeCell ref="AG609:AI609"/>
    <mergeCell ref="AJ609:AL609"/>
    <mergeCell ref="AM609:AP609"/>
    <mergeCell ref="AQ609:AT609"/>
    <mergeCell ref="B610:C610"/>
    <mergeCell ref="D610:O610"/>
    <mergeCell ref="P610:R610"/>
    <mergeCell ref="S610:T610"/>
    <mergeCell ref="U610:W610"/>
    <mergeCell ref="X610:Z610"/>
    <mergeCell ref="AA610:AC610"/>
    <mergeCell ref="AD610:AF610"/>
    <mergeCell ref="AG610:AI610"/>
    <mergeCell ref="AJ610:AL610"/>
    <mergeCell ref="AM610:AP610"/>
    <mergeCell ref="AQ610:AT610"/>
    <mergeCell ref="B650:C650"/>
    <mergeCell ref="D650:O650"/>
    <mergeCell ref="P650:R650"/>
    <mergeCell ref="S650:T650"/>
    <mergeCell ref="U650:W650"/>
    <mergeCell ref="X650:Z650"/>
    <mergeCell ref="AA650:AC650"/>
    <mergeCell ref="AD650:AF650"/>
    <mergeCell ref="AG650:AI650"/>
    <mergeCell ref="AJ650:AL650"/>
    <mergeCell ref="AM650:AP650"/>
    <mergeCell ref="AQ650:AT650"/>
    <mergeCell ref="B651:C651"/>
    <mergeCell ref="D651:O651"/>
    <mergeCell ref="P651:R651"/>
    <mergeCell ref="S651:T651"/>
    <mergeCell ref="U651:W651"/>
    <mergeCell ref="X651:Z651"/>
    <mergeCell ref="AA651:AC651"/>
    <mergeCell ref="AD651:AF651"/>
    <mergeCell ref="AG651:AI651"/>
    <mergeCell ref="AJ651:AL651"/>
    <mergeCell ref="AM651:AP651"/>
    <mergeCell ref="AQ651:AT651"/>
    <mergeCell ref="B648:C648"/>
    <mergeCell ref="D648:O648"/>
    <mergeCell ref="P648:R648"/>
    <mergeCell ref="S648:T648"/>
    <mergeCell ref="U648:W648"/>
    <mergeCell ref="X648:Z648"/>
    <mergeCell ref="AA648:AC648"/>
    <mergeCell ref="AD648:AF648"/>
    <mergeCell ref="AG648:AI648"/>
    <mergeCell ref="AJ648:AL648"/>
    <mergeCell ref="AM648:AP648"/>
    <mergeCell ref="AQ648:AT648"/>
    <mergeCell ref="B649:C649"/>
    <mergeCell ref="D649:O649"/>
    <mergeCell ref="P649:R649"/>
    <mergeCell ref="S649:T649"/>
    <mergeCell ref="U649:W649"/>
    <mergeCell ref="X649:Z649"/>
    <mergeCell ref="AA649:AC649"/>
    <mergeCell ref="AD649:AF649"/>
    <mergeCell ref="AG649:AI649"/>
    <mergeCell ref="AJ649:AL649"/>
    <mergeCell ref="AM649:AP649"/>
    <mergeCell ref="AQ649:AT649"/>
    <mergeCell ref="B614:C614"/>
    <mergeCell ref="D614:O614"/>
    <mergeCell ref="P614:R614"/>
    <mergeCell ref="S614:T614"/>
    <mergeCell ref="U614:W614"/>
    <mergeCell ref="X614:Z614"/>
    <mergeCell ref="AA614:AC614"/>
    <mergeCell ref="AD614:AF614"/>
    <mergeCell ref="AG614:AI614"/>
    <mergeCell ref="AJ614:AL614"/>
    <mergeCell ref="AM614:AP614"/>
    <mergeCell ref="AQ614:AT614"/>
    <mergeCell ref="S655:T655"/>
    <mergeCell ref="U655:W655"/>
    <mergeCell ref="X655:Z655"/>
    <mergeCell ref="AA655:AC655"/>
    <mergeCell ref="AD655:AF655"/>
    <mergeCell ref="AG655:AI655"/>
    <mergeCell ref="AJ655:AL655"/>
    <mergeCell ref="AM655:AP655"/>
    <mergeCell ref="AQ655:AT655"/>
    <mergeCell ref="B652:C652"/>
    <mergeCell ref="D652:O652"/>
    <mergeCell ref="P652:R652"/>
    <mergeCell ref="S652:T652"/>
    <mergeCell ref="U652:W652"/>
    <mergeCell ref="X652:Z652"/>
    <mergeCell ref="AA652:AC652"/>
    <mergeCell ref="AD652:AF652"/>
    <mergeCell ref="AG652:AI652"/>
    <mergeCell ref="AJ652:AL652"/>
    <mergeCell ref="AM652:AP652"/>
    <mergeCell ref="AQ652:AT652"/>
    <mergeCell ref="B653:C653"/>
    <mergeCell ref="D653:O653"/>
    <mergeCell ref="P653:R653"/>
    <mergeCell ref="S653:T653"/>
    <mergeCell ref="U653:W653"/>
    <mergeCell ref="X653:Z653"/>
    <mergeCell ref="AA653:AC653"/>
    <mergeCell ref="AD653:AF653"/>
    <mergeCell ref="AG653:AI653"/>
    <mergeCell ref="AJ653:AL653"/>
    <mergeCell ref="AM653:AP653"/>
    <mergeCell ref="AQ653:AT653"/>
    <mergeCell ref="AQ658:AT658"/>
    <mergeCell ref="B659:C659"/>
    <mergeCell ref="D659:O659"/>
    <mergeCell ref="P659:R659"/>
    <mergeCell ref="S659:T659"/>
    <mergeCell ref="U659:W659"/>
    <mergeCell ref="X659:Z659"/>
    <mergeCell ref="AA659:AC659"/>
    <mergeCell ref="AD659:AF659"/>
    <mergeCell ref="AG659:AI659"/>
    <mergeCell ref="AJ659:AL659"/>
    <mergeCell ref="AM659:AP659"/>
    <mergeCell ref="AQ659:AT659"/>
    <mergeCell ref="B656:C656"/>
    <mergeCell ref="D656:O656"/>
    <mergeCell ref="P656:R656"/>
    <mergeCell ref="S656:T656"/>
    <mergeCell ref="U656:W656"/>
    <mergeCell ref="X656:Z656"/>
    <mergeCell ref="AA656:AC656"/>
    <mergeCell ref="AD656:AF656"/>
    <mergeCell ref="AG656:AI656"/>
    <mergeCell ref="AJ656:AL656"/>
    <mergeCell ref="AM656:AP656"/>
    <mergeCell ref="AQ656:AT656"/>
    <mergeCell ref="B657:C657"/>
    <mergeCell ref="D657:O657"/>
    <mergeCell ref="P657:R657"/>
    <mergeCell ref="S657:T657"/>
    <mergeCell ref="U657:W657"/>
    <mergeCell ref="X657:Z657"/>
    <mergeCell ref="AA657:AC657"/>
    <mergeCell ref="AD657:AF657"/>
    <mergeCell ref="AG657:AI657"/>
    <mergeCell ref="AJ657:AL657"/>
    <mergeCell ref="AM657:AP657"/>
    <mergeCell ref="AQ657:AT657"/>
    <mergeCell ref="U662:W662"/>
    <mergeCell ref="X662:Z662"/>
    <mergeCell ref="AA662:AC662"/>
    <mergeCell ref="AD662:AF662"/>
    <mergeCell ref="AG662:AI662"/>
    <mergeCell ref="AJ662:AL662"/>
    <mergeCell ref="AM662:AP662"/>
    <mergeCell ref="AQ662:AT662"/>
    <mergeCell ref="B663:C663"/>
    <mergeCell ref="D663:O663"/>
    <mergeCell ref="P663:R663"/>
    <mergeCell ref="S663:T663"/>
    <mergeCell ref="U663:W663"/>
    <mergeCell ref="X663:Z663"/>
    <mergeCell ref="AA663:AC663"/>
    <mergeCell ref="AD663:AF663"/>
    <mergeCell ref="AG663:AI663"/>
    <mergeCell ref="AJ663:AL663"/>
    <mergeCell ref="AM663:AP663"/>
    <mergeCell ref="AQ663:AT663"/>
    <mergeCell ref="B660:C660"/>
    <mergeCell ref="D660:O660"/>
    <mergeCell ref="P660:R660"/>
    <mergeCell ref="S660:T660"/>
    <mergeCell ref="U660:W660"/>
    <mergeCell ref="X660:Z660"/>
    <mergeCell ref="AA660:AC660"/>
    <mergeCell ref="AD660:AF660"/>
    <mergeCell ref="AG660:AI660"/>
    <mergeCell ref="AJ660:AL660"/>
    <mergeCell ref="AM660:AP660"/>
    <mergeCell ref="AQ660:AT660"/>
    <mergeCell ref="B661:C661"/>
    <mergeCell ref="D661:O661"/>
    <mergeCell ref="P661:R661"/>
    <mergeCell ref="S661:T661"/>
    <mergeCell ref="U661:W661"/>
    <mergeCell ref="X661:Z661"/>
    <mergeCell ref="AA661:AC661"/>
    <mergeCell ref="AD661:AF661"/>
    <mergeCell ref="AG661:AI661"/>
    <mergeCell ref="AJ661:AL661"/>
    <mergeCell ref="AM661:AP661"/>
    <mergeCell ref="AQ661:AT661"/>
    <mergeCell ref="B666:C666"/>
    <mergeCell ref="D666:O666"/>
    <mergeCell ref="P666:R666"/>
    <mergeCell ref="S666:T666"/>
    <mergeCell ref="U666:W666"/>
    <mergeCell ref="X666:Z666"/>
    <mergeCell ref="AA666:AC666"/>
    <mergeCell ref="AD666:AF666"/>
    <mergeCell ref="AG666:AI666"/>
    <mergeCell ref="AJ666:AL666"/>
    <mergeCell ref="AM666:AP666"/>
    <mergeCell ref="AQ666:AT666"/>
    <mergeCell ref="B667:C667"/>
    <mergeCell ref="D667:O667"/>
    <mergeCell ref="P667:R667"/>
    <mergeCell ref="S667:T667"/>
    <mergeCell ref="U667:W667"/>
    <mergeCell ref="X667:Z667"/>
    <mergeCell ref="AA667:AC667"/>
    <mergeCell ref="AD667:AF667"/>
    <mergeCell ref="AG667:AI667"/>
    <mergeCell ref="AJ667:AL667"/>
    <mergeCell ref="AM667:AP667"/>
    <mergeCell ref="AQ667:AT667"/>
    <mergeCell ref="B664:C664"/>
    <mergeCell ref="D664:O664"/>
    <mergeCell ref="P664:R664"/>
    <mergeCell ref="S664:T664"/>
    <mergeCell ref="U664:W664"/>
    <mergeCell ref="X664:Z664"/>
    <mergeCell ref="AA664:AC664"/>
    <mergeCell ref="AD664:AF664"/>
    <mergeCell ref="AG664:AI664"/>
    <mergeCell ref="AJ664:AL664"/>
    <mergeCell ref="AM664:AP664"/>
    <mergeCell ref="AQ664:AT664"/>
    <mergeCell ref="B665:C665"/>
    <mergeCell ref="D665:O665"/>
    <mergeCell ref="P665:R665"/>
    <mergeCell ref="S665:T665"/>
    <mergeCell ref="U665:W665"/>
    <mergeCell ref="X665:Z665"/>
    <mergeCell ref="AA665:AC665"/>
    <mergeCell ref="AD665:AF665"/>
    <mergeCell ref="AG665:AI665"/>
    <mergeCell ref="AJ665:AL665"/>
    <mergeCell ref="AM665:AP665"/>
    <mergeCell ref="AQ665:AT665"/>
    <mergeCell ref="AQ702:AT702"/>
    <mergeCell ref="B699:C699"/>
    <mergeCell ref="D699:O699"/>
    <mergeCell ref="P699:R699"/>
    <mergeCell ref="S699:T699"/>
    <mergeCell ref="U699:W699"/>
    <mergeCell ref="X699:Z699"/>
    <mergeCell ref="AA699:AC699"/>
    <mergeCell ref="AD699:AF699"/>
    <mergeCell ref="AG699:AI699"/>
    <mergeCell ref="AJ699:AL699"/>
    <mergeCell ref="AM699:AP699"/>
    <mergeCell ref="AQ699:AT699"/>
    <mergeCell ref="B700:C700"/>
    <mergeCell ref="D700:O700"/>
    <mergeCell ref="P700:R700"/>
    <mergeCell ref="S700:T700"/>
    <mergeCell ref="U700:W700"/>
    <mergeCell ref="X700:Z700"/>
    <mergeCell ref="AA700:AC700"/>
    <mergeCell ref="AD700:AF700"/>
    <mergeCell ref="AG700:AI700"/>
    <mergeCell ref="AJ700:AL700"/>
    <mergeCell ref="AM700:AP700"/>
    <mergeCell ref="AQ700:AT700"/>
    <mergeCell ref="B691:C691"/>
    <mergeCell ref="D691:O691"/>
    <mergeCell ref="P691:R691"/>
    <mergeCell ref="S691:T691"/>
    <mergeCell ref="U691:W691"/>
    <mergeCell ref="X691:Z691"/>
    <mergeCell ref="AA691:AC691"/>
    <mergeCell ref="AD691:AF691"/>
    <mergeCell ref="AG691:AI691"/>
    <mergeCell ref="AJ691:AL691"/>
    <mergeCell ref="AM691:AP691"/>
    <mergeCell ref="AQ691:AT691"/>
    <mergeCell ref="B692:C692"/>
    <mergeCell ref="D692:O692"/>
    <mergeCell ref="P692:R692"/>
    <mergeCell ref="S692:T692"/>
    <mergeCell ref="U692:W692"/>
    <mergeCell ref="X692:Z692"/>
    <mergeCell ref="AA692:AC692"/>
    <mergeCell ref="AD692:AF692"/>
    <mergeCell ref="AG692:AI692"/>
    <mergeCell ref="AJ692:AL692"/>
    <mergeCell ref="AM692:AP692"/>
    <mergeCell ref="AQ692:AT692"/>
    <mergeCell ref="B701:C701"/>
    <mergeCell ref="D701:O701"/>
    <mergeCell ref="P701:R701"/>
    <mergeCell ref="S701:T701"/>
    <mergeCell ref="U701:W701"/>
    <mergeCell ref="X701:Z701"/>
    <mergeCell ref="AA701:AC701"/>
    <mergeCell ref="AD701:AF701"/>
    <mergeCell ref="AG701:AI701"/>
    <mergeCell ref="AJ701:AL701"/>
    <mergeCell ref="AM701:AP701"/>
    <mergeCell ref="AQ701:AT701"/>
    <mergeCell ref="AJ697:AL697"/>
    <mergeCell ref="AM697:AP697"/>
    <mergeCell ref="B698:C698"/>
    <mergeCell ref="D695:O695"/>
    <mergeCell ref="P695:R695"/>
    <mergeCell ref="S695:T695"/>
    <mergeCell ref="U695:W695"/>
    <mergeCell ref="X695:Z695"/>
    <mergeCell ref="AA695:AC695"/>
    <mergeCell ref="AD695:AF695"/>
    <mergeCell ref="AG695:AI695"/>
    <mergeCell ref="AJ695:AL695"/>
    <mergeCell ref="AM695:AP695"/>
    <mergeCell ref="AQ695:AT695"/>
    <mergeCell ref="B696:C696"/>
    <mergeCell ref="D696:O696"/>
    <mergeCell ref="P696:R696"/>
    <mergeCell ref="S696:T696"/>
    <mergeCell ref="U696:W696"/>
    <mergeCell ref="X696:Z696"/>
    <mergeCell ref="AA696:AC696"/>
    <mergeCell ref="AD696:AF696"/>
    <mergeCell ref="AG696:AI696"/>
    <mergeCell ref="AJ696:AL696"/>
    <mergeCell ref="AM696:AP696"/>
    <mergeCell ref="AQ696:AT696"/>
    <mergeCell ref="B693:C693"/>
    <mergeCell ref="D693:O693"/>
    <mergeCell ref="P693:R693"/>
    <mergeCell ref="S693:T693"/>
    <mergeCell ref="U693:W693"/>
    <mergeCell ref="X693:Z693"/>
    <mergeCell ref="AA693:AC693"/>
    <mergeCell ref="AD693:AF693"/>
    <mergeCell ref="AG693:AI693"/>
    <mergeCell ref="AJ693:AL693"/>
    <mergeCell ref="AM693:AP693"/>
    <mergeCell ref="AQ693:AT693"/>
    <mergeCell ref="B694:C694"/>
    <mergeCell ref="D694:O694"/>
    <mergeCell ref="P694:R694"/>
    <mergeCell ref="S694:T694"/>
    <mergeCell ref="U694:W694"/>
    <mergeCell ref="X694:Z694"/>
    <mergeCell ref="AA694:AC694"/>
    <mergeCell ref="AD694:AF694"/>
    <mergeCell ref="AG694:AI694"/>
    <mergeCell ref="AJ694:AL694"/>
    <mergeCell ref="AM694:AP694"/>
    <mergeCell ref="AQ694:AT694"/>
    <mergeCell ref="B705:C705"/>
    <mergeCell ref="D705:O705"/>
    <mergeCell ref="P705:R705"/>
    <mergeCell ref="S705:T705"/>
    <mergeCell ref="U705:W705"/>
    <mergeCell ref="X705:Z705"/>
    <mergeCell ref="AA705:AC705"/>
    <mergeCell ref="AD705:AF705"/>
    <mergeCell ref="AG705:AI705"/>
    <mergeCell ref="AJ705:AL705"/>
    <mergeCell ref="AM705:AP705"/>
    <mergeCell ref="AQ705:AT705"/>
    <mergeCell ref="B706:C706"/>
    <mergeCell ref="D706:O706"/>
    <mergeCell ref="P706:R706"/>
    <mergeCell ref="S706:T706"/>
    <mergeCell ref="U706:W706"/>
    <mergeCell ref="X706:Z706"/>
    <mergeCell ref="AA706:AC706"/>
    <mergeCell ref="AD706:AF706"/>
    <mergeCell ref="AG706:AI706"/>
    <mergeCell ref="AJ706:AL706"/>
    <mergeCell ref="AM706:AP706"/>
    <mergeCell ref="AQ706:AT706"/>
    <mergeCell ref="B703:C703"/>
    <mergeCell ref="D703:O703"/>
    <mergeCell ref="P703:R703"/>
    <mergeCell ref="S703:T703"/>
    <mergeCell ref="U703:W703"/>
    <mergeCell ref="X703:Z703"/>
    <mergeCell ref="AA703:AC703"/>
    <mergeCell ref="AD703:AF703"/>
    <mergeCell ref="AG703:AI703"/>
    <mergeCell ref="AJ703:AL703"/>
    <mergeCell ref="AM703:AP703"/>
    <mergeCell ref="AQ703:AT703"/>
    <mergeCell ref="B704:C704"/>
    <mergeCell ref="D704:O704"/>
    <mergeCell ref="P704:R704"/>
    <mergeCell ref="S704:T704"/>
    <mergeCell ref="U704:W704"/>
    <mergeCell ref="X704:Z704"/>
    <mergeCell ref="AA704:AC704"/>
    <mergeCell ref="AD704:AF704"/>
    <mergeCell ref="AG704:AI704"/>
    <mergeCell ref="AJ704:AL704"/>
    <mergeCell ref="AM704:AP704"/>
    <mergeCell ref="AQ704:AT704"/>
    <mergeCell ref="B709:C709"/>
    <mergeCell ref="D709:O709"/>
    <mergeCell ref="P709:R709"/>
    <mergeCell ref="S709:T709"/>
    <mergeCell ref="U709:W709"/>
    <mergeCell ref="X709:Z709"/>
    <mergeCell ref="AA709:AC709"/>
    <mergeCell ref="AD709:AF709"/>
    <mergeCell ref="AG709:AI709"/>
    <mergeCell ref="AJ709:AL709"/>
    <mergeCell ref="AM709:AP709"/>
    <mergeCell ref="AQ709:AT709"/>
    <mergeCell ref="B710:C710"/>
    <mergeCell ref="D710:O710"/>
    <mergeCell ref="P710:R710"/>
    <mergeCell ref="S710:T710"/>
    <mergeCell ref="U710:W710"/>
    <mergeCell ref="X710:Z710"/>
    <mergeCell ref="AA710:AC710"/>
    <mergeCell ref="AD710:AF710"/>
    <mergeCell ref="AG710:AI710"/>
    <mergeCell ref="AJ710:AL710"/>
    <mergeCell ref="AM710:AP710"/>
    <mergeCell ref="AQ710:AT710"/>
    <mergeCell ref="B707:C707"/>
    <mergeCell ref="D707:O707"/>
    <mergeCell ref="P707:R707"/>
    <mergeCell ref="S707:T707"/>
    <mergeCell ref="U707:W707"/>
    <mergeCell ref="X707:Z707"/>
    <mergeCell ref="AA707:AC707"/>
    <mergeCell ref="AD707:AF707"/>
    <mergeCell ref="AG707:AI707"/>
    <mergeCell ref="AJ707:AL707"/>
    <mergeCell ref="AM707:AP707"/>
    <mergeCell ref="AQ707:AT707"/>
    <mergeCell ref="B708:C708"/>
    <mergeCell ref="D708:O708"/>
    <mergeCell ref="P708:R708"/>
    <mergeCell ref="S708:T708"/>
    <mergeCell ref="U708:W708"/>
    <mergeCell ref="X708:Z708"/>
    <mergeCell ref="AA708:AC708"/>
    <mergeCell ref="AD708:AF708"/>
    <mergeCell ref="AG708:AI708"/>
    <mergeCell ref="AJ708:AL708"/>
    <mergeCell ref="AM708:AP708"/>
    <mergeCell ref="AQ708:AT708"/>
    <mergeCell ref="B711:C711"/>
    <mergeCell ref="D711:O711"/>
    <mergeCell ref="P711:R711"/>
    <mergeCell ref="S711:T711"/>
    <mergeCell ref="U711:W711"/>
    <mergeCell ref="X711:Z711"/>
    <mergeCell ref="AA711:AC711"/>
    <mergeCell ref="AD711:AF711"/>
    <mergeCell ref="AG711:AI711"/>
    <mergeCell ref="AJ711:AL711"/>
    <mergeCell ref="AM711:AP711"/>
    <mergeCell ref="AQ711:AT711"/>
    <mergeCell ref="B712:C712"/>
    <mergeCell ref="D712:O712"/>
    <mergeCell ref="P712:R712"/>
    <mergeCell ref="S712:T712"/>
    <mergeCell ref="U712:W712"/>
    <mergeCell ref="X712:Z712"/>
    <mergeCell ref="AA712:AC712"/>
    <mergeCell ref="AD712:AF712"/>
    <mergeCell ref="AG712:AI712"/>
    <mergeCell ref="AJ712:AL712"/>
    <mergeCell ref="AM712:AP712"/>
    <mergeCell ref="AQ712:AT712"/>
    <mergeCell ref="B714:C714"/>
    <mergeCell ref="AD714:AF714"/>
    <mergeCell ref="AG714:AI714"/>
    <mergeCell ref="AJ714:AL714"/>
    <mergeCell ref="AM714:AP714"/>
    <mergeCell ref="B717:C717"/>
    <mergeCell ref="P717:R717"/>
    <mergeCell ref="S717:T717"/>
    <mergeCell ref="U717:W717"/>
    <mergeCell ref="X717:Z717"/>
    <mergeCell ref="AA717:AC717"/>
    <mergeCell ref="AD717:AF717"/>
    <mergeCell ref="AG717:AI717"/>
    <mergeCell ref="AJ717:AL717"/>
    <mergeCell ref="AM717:AP717"/>
    <mergeCell ref="AJ718:AL718"/>
    <mergeCell ref="AM718:AP718"/>
    <mergeCell ref="B719:C719"/>
    <mergeCell ref="P719:R719"/>
    <mergeCell ref="S719:T719"/>
    <mergeCell ref="U719:W719"/>
    <mergeCell ref="X719:Z719"/>
    <mergeCell ref="AA719:AC719"/>
    <mergeCell ref="AD719:AF719"/>
    <mergeCell ref="AG719:AI719"/>
    <mergeCell ref="AJ719:AL719"/>
    <mergeCell ref="AM719:AP719"/>
    <mergeCell ref="B718:C718"/>
    <mergeCell ref="P718:R718"/>
    <mergeCell ref="S718:T718"/>
    <mergeCell ref="U718:W718"/>
    <mergeCell ref="X718:Z718"/>
    <mergeCell ref="AA718:AC718"/>
    <mergeCell ref="AD718:AF718"/>
    <mergeCell ref="AG718:AI718"/>
    <mergeCell ref="AJ720:AL720"/>
    <mergeCell ref="AM720:AP720"/>
    <mergeCell ref="B721:C721"/>
    <mergeCell ref="P721:R721"/>
    <mergeCell ref="AQ741:AT741"/>
    <mergeCell ref="B742:C742"/>
    <mergeCell ref="D742:O742"/>
    <mergeCell ref="P742:R742"/>
    <mergeCell ref="S742:T742"/>
    <mergeCell ref="U742:W742"/>
    <mergeCell ref="X742:Z742"/>
    <mergeCell ref="AA742:AC742"/>
    <mergeCell ref="AD742:AF742"/>
    <mergeCell ref="AG742:AI742"/>
    <mergeCell ref="AJ742:AL742"/>
    <mergeCell ref="AM742:AP742"/>
    <mergeCell ref="AQ742:AT742"/>
    <mergeCell ref="X739:Z739"/>
    <mergeCell ref="AA739:AC739"/>
    <mergeCell ref="AD739:AF739"/>
    <mergeCell ref="AG739:AI739"/>
    <mergeCell ref="AJ739:AL739"/>
    <mergeCell ref="AM739:AP739"/>
    <mergeCell ref="AQ739:AT739"/>
    <mergeCell ref="B740:C740"/>
    <mergeCell ref="D740:O740"/>
    <mergeCell ref="P740:R740"/>
    <mergeCell ref="S740:T740"/>
    <mergeCell ref="U740:W740"/>
    <mergeCell ref="X740:Z740"/>
    <mergeCell ref="AA740:AC740"/>
    <mergeCell ref="AD740:AF740"/>
    <mergeCell ref="AG740:AI740"/>
    <mergeCell ref="AJ740:AL740"/>
    <mergeCell ref="AM740:AP740"/>
    <mergeCell ref="AQ740:AT740"/>
    <mergeCell ref="S721:T721"/>
    <mergeCell ref="U721:W721"/>
    <mergeCell ref="X721:Z721"/>
    <mergeCell ref="AA721:AC721"/>
    <mergeCell ref="AD721:AF721"/>
    <mergeCell ref="AG721:AI721"/>
    <mergeCell ref="AJ721:AL721"/>
    <mergeCell ref="AM721:AP721"/>
    <mergeCell ref="AQ745:AT745"/>
    <mergeCell ref="AG746:AI746"/>
    <mergeCell ref="AJ746:AL746"/>
    <mergeCell ref="AM746:AP746"/>
    <mergeCell ref="AQ746:AT746"/>
    <mergeCell ref="B743:C743"/>
    <mergeCell ref="D743:O743"/>
    <mergeCell ref="P743:R743"/>
    <mergeCell ref="S743:T743"/>
    <mergeCell ref="U743:W743"/>
    <mergeCell ref="X743:Z743"/>
    <mergeCell ref="AA743:AC743"/>
    <mergeCell ref="AD743:AF743"/>
    <mergeCell ref="AG743:AI743"/>
    <mergeCell ref="AJ743:AL743"/>
    <mergeCell ref="AM743:AP743"/>
    <mergeCell ref="AQ743:AT743"/>
    <mergeCell ref="B744:C744"/>
    <mergeCell ref="D744:O744"/>
    <mergeCell ref="P744:R744"/>
    <mergeCell ref="S744:T744"/>
    <mergeCell ref="U744:W744"/>
    <mergeCell ref="X744:Z744"/>
    <mergeCell ref="AA744:AC744"/>
    <mergeCell ref="AD744:AF744"/>
    <mergeCell ref="AG744:AI744"/>
    <mergeCell ref="AJ744:AL744"/>
    <mergeCell ref="AM744:AP744"/>
    <mergeCell ref="AQ744:AT744"/>
    <mergeCell ref="B749:C749"/>
    <mergeCell ref="D749:O749"/>
    <mergeCell ref="P749:R749"/>
    <mergeCell ref="S749:T749"/>
    <mergeCell ref="U749:W749"/>
    <mergeCell ref="X749:Z749"/>
    <mergeCell ref="AA749:AC749"/>
    <mergeCell ref="AD749:AF749"/>
    <mergeCell ref="AG749:AI749"/>
    <mergeCell ref="AJ749:AL749"/>
    <mergeCell ref="AM749:AP749"/>
    <mergeCell ref="AQ749:AT749"/>
    <mergeCell ref="AQ750:AT750"/>
    <mergeCell ref="B747:C747"/>
    <mergeCell ref="D747:O747"/>
    <mergeCell ref="P747:R747"/>
    <mergeCell ref="S747:T747"/>
    <mergeCell ref="U747:W747"/>
    <mergeCell ref="X747:Z747"/>
    <mergeCell ref="AA747:AC747"/>
    <mergeCell ref="AD747:AF747"/>
    <mergeCell ref="AG747:AI747"/>
    <mergeCell ref="AJ747:AL747"/>
    <mergeCell ref="AM747:AP747"/>
    <mergeCell ref="AQ747:AT747"/>
    <mergeCell ref="B748:C748"/>
    <mergeCell ref="D748:O748"/>
    <mergeCell ref="P748:R748"/>
    <mergeCell ref="S748:T748"/>
    <mergeCell ref="U748:W748"/>
    <mergeCell ref="X748:Z748"/>
    <mergeCell ref="AA748:AC748"/>
    <mergeCell ref="AD748:AF748"/>
    <mergeCell ref="AG748:AI748"/>
    <mergeCell ref="AJ748:AL748"/>
    <mergeCell ref="AM748:AP748"/>
    <mergeCell ref="AQ748:AT748"/>
    <mergeCell ref="B753:C753"/>
    <mergeCell ref="D753:O753"/>
    <mergeCell ref="P753:R753"/>
    <mergeCell ref="S753:T753"/>
    <mergeCell ref="U753:W753"/>
    <mergeCell ref="X753:Z753"/>
    <mergeCell ref="AA753:AC753"/>
    <mergeCell ref="AD753:AF753"/>
    <mergeCell ref="AG753:AI753"/>
    <mergeCell ref="AJ753:AL753"/>
    <mergeCell ref="AM753:AP753"/>
    <mergeCell ref="AQ753:AT753"/>
    <mergeCell ref="B754:C754"/>
    <mergeCell ref="D754:O754"/>
    <mergeCell ref="P754:R754"/>
    <mergeCell ref="S754:T754"/>
    <mergeCell ref="U754:W754"/>
    <mergeCell ref="X754:Z754"/>
    <mergeCell ref="AA754:AC754"/>
    <mergeCell ref="AD754:AF754"/>
    <mergeCell ref="AG754:AI754"/>
    <mergeCell ref="AJ754:AL754"/>
    <mergeCell ref="AM754:AP754"/>
    <mergeCell ref="AQ754:AT754"/>
    <mergeCell ref="B751:C751"/>
    <mergeCell ref="D751:O751"/>
    <mergeCell ref="P751:R751"/>
    <mergeCell ref="S751:T751"/>
    <mergeCell ref="U751:W751"/>
    <mergeCell ref="X751:Z751"/>
    <mergeCell ref="AA751:AC751"/>
    <mergeCell ref="AD751:AF751"/>
    <mergeCell ref="AG751:AI751"/>
    <mergeCell ref="AJ751:AL751"/>
    <mergeCell ref="AM751:AP751"/>
    <mergeCell ref="AQ751:AT751"/>
    <mergeCell ref="B752:C752"/>
    <mergeCell ref="D752:O752"/>
    <mergeCell ref="P752:R752"/>
    <mergeCell ref="S752:T752"/>
    <mergeCell ref="U752:W752"/>
    <mergeCell ref="X752:Z752"/>
    <mergeCell ref="AA752:AC752"/>
    <mergeCell ref="AD752:AF752"/>
    <mergeCell ref="AG752:AI752"/>
    <mergeCell ref="AJ752:AL752"/>
    <mergeCell ref="AM752:AP752"/>
    <mergeCell ref="AQ752:AT752"/>
    <mergeCell ref="B757:C757"/>
    <mergeCell ref="D757:O757"/>
    <mergeCell ref="P757:R757"/>
    <mergeCell ref="S757:T757"/>
    <mergeCell ref="U757:W757"/>
    <mergeCell ref="X757:Z757"/>
    <mergeCell ref="AA757:AC757"/>
    <mergeCell ref="AD757:AF757"/>
    <mergeCell ref="AG757:AI757"/>
    <mergeCell ref="AJ757:AL757"/>
    <mergeCell ref="AM757:AP757"/>
    <mergeCell ref="AQ757:AT757"/>
    <mergeCell ref="B783:C783"/>
    <mergeCell ref="D783:O783"/>
    <mergeCell ref="P783:R783"/>
    <mergeCell ref="S783:T783"/>
    <mergeCell ref="U783:W783"/>
    <mergeCell ref="X783:Z783"/>
    <mergeCell ref="AA783:AC783"/>
    <mergeCell ref="AD783:AF783"/>
    <mergeCell ref="AG783:AI783"/>
    <mergeCell ref="AJ783:AL783"/>
    <mergeCell ref="AM783:AP783"/>
    <mergeCell ref="AQ783:AT783"/>
    <mergeCell ref="B755:C755"/>
    <mergeCell ref="D755:O755"/>
    <mergeCell ref="P755:R755"/>
    <mergeCell ref="S755:T755"/>
    <mergeCell ref="U755:W755"/>
    <mergeCell ref="X755:Z755"/>
    <mergeCell ref="AA755:AC755"/>
    <mergeCell ref="AD755:AF755"/>
    <mergeCell ref="AG755:AI755"/>
    <mergeCell ref="AJ755:AL755"/>
    <mergeCell ref="AM755:AP755"/>
    <mergeCell ref="AQ755:AT755"/>
    <mergeCell ref="B756:C756"/>
    <mergeCell ref="D756:O756"/>
    <mergeCell ref="P756:R756"/>
    <mergeCell ref="S756:T756"/>
    <mergeCell ref="U756:W756"/>
    <mergeCell ref="X756:Z756"/>
    <mergeCell ref="AA756:AC756"/>
    <mergeCell ref="AD756:AF756"/>
    <mergeCell ref="AG756:AI756"/>
    <mergeCell ref="AJ756:AL756"/>
    <mergeCell ref="AM756:AP756"/>
    <mergeCell ref="AQ756:AT756"/>
    <mergeCell ref="B781:C781"/>
    <mergeCell ref="D781:O781"/>
    <mergeCell ref="P781:R781"/>
    <mergeCell ref="S781:T781"/>
    <mergeCell ref="U781:W781"/>
    <mergeCell ref="X781:Z781"/>
    <mergeCell ref="AA781:AC781"/>
    <mergeCell ref="AD781:AF781"/>
    <mergeCell ref="AG781:AI781"/>
    <mergeCell ref="AJ781:AL781"/>
    <mergeCell ref="AM781:AP781"/>
    <mergeCell ref="AQ781:AT781"/>
    <mergeCell ref="B782:C782"/>
    <mergeCell ref="D782:O782"/>
    <mergeCell ref="P782:R782"/>
    <mergeCell ref="S782:T782"/>
    <mergeCell ref="S786:T786"/>
    <mergeCell ref="U786:W786"/>
    <mergeCell ref="X786:Z786"/>
    <mergeCell ref="AA786:AC786"/>
    <mergeCell ref="AD786:AF786"/>
    <mergeCell ref="AG786:AI786"/>
    <mergeCell ref="AJ786:AL786"/>
    <mergeCell ref="AM786:AP786"/>
    <mergeCell ref="AQ786:AT786"/>
    <mergeCell ref="B787:C787"/>
    <mergeCell ref="D787:O787"/>
    <mergeCell ref="P787:R787"/>
    <mergeCell ref="S787:T787"/>
    <mergeCell ref="U787:W787"/>
    <mergeCell ref="X787:Z787"/>
    <mergeCell ref="AA787:AC787"/>
    <mergeCell ref="AD787:AF787"/>
    <mergeCell ref="AG787:AI787"/>
    <mergeCell ref="AJ787:AL787"/>
    <mergeCell ref="AM787:AP787"/>
    <mergeCell ref="AQ787:AT787"/>
    <mergeCell ref="B784:C784"/>
    <mergeCell ref="D784:O784"/>
    <mergeCell ref="P784:R784"/>
    <mergeCell ref="S784:T784"/>
    <mergeCell ref="U784:W784"/>
    <mergeCell ref="X784:Z784"/>
    <mergeCell ref="AA784:AC784"/>
    <mergeCell ref="AD784:AF784"/>
    <mergeCell ref="AG784:AI784"/>
    <mergeCell ref="AJ784:AL784"/>
    <mergeCell ref="AM784:AP784"/>
    <mergeCell ref="AQ784:AT784"/>
    <mergeCell ref="B785:C785"/>
    <mergeCell ref="D785:O785"/>
    <mergeCell ref="P785:R785"/>
    <mergeCell ref="S785:T785"/>
    <mergeCell ref="U785:W785"/>
    <mergeCell ref="X785:Z785"/>
    <mergeCell ref="AA785:AC785"/>
    <mergeCell ref="AD785:AF785"/>
    <mergeCell ref="AG785:AI785"/>
    <mergeCell ref="AJ785:AL785"/>
    <mergeCell ref="AM785:AP785"/>
    <mergeCell ref="AQ785:AT785"/>
    <mergeCell ref="B790:C790"/>
    <mergeCell ref="D790:O790"/>
    <mergeCell ref="P790:R790"/>
    <mergeCell ref="S790:T790"/>
    <mergeCell ref="U790:W790"/>
    <mergeCell ref="X790:Z790"/>
    <mergeCell ref="AA790:AC790"/>
    <mergeCell ref="AD790:AF790"/>
    <mergeCell ref="AG790:AI790"/>
    <mergeCell ref="AJ790:AL790"/>
    <mergeCell ref="AM790:AP790"/>
    <mergeCell ref="AQ790:AT790"/>
    <mergeCell ref="B791:C791"/>
    <mergeCell ref="D791:O791"/>
    <mergeCell ref="P791:R791"/>
    <mergeCell ref="S791:T791"/>
    <mergeCell ref="U791:W791"/>
    <mergeCell ref="X791:Z791"/>
    <mergeCell ref="AA791:AC791"/>
    <mergeCell ref="AD791:AF791"/>
    <mergeCell ref="AG791:AI791"/>
    <mergeCell ref="AJ791:AL791"/>
    <mergeCell ref="AM791:AP791"/>
    <mergeCell ref="AQ791:AT791"/>
    <mergeCell ref="B788:C788"/>
    <mergeCell ref="D788:O788"/>
    <mergeCell ref="P788:R788"/>
    <mergeCell ref="S788:T788"/>
    <mergeCell ref="U788:W788"/>
    <mergeCell ref="X788:Z788"/>
    <mergeCell ref="AA788:AC788"/>
    <mergeCell ref="AD788:AF788"/>
    <mergeCell ref="AG788:AI788"/>
    <mergeCell ref="AJ788:AL788"/>
    <mergeCell ref="AM788:AP788"/>
    <mergeCell ref="AQ788:AT788"/>
    <mergeCell ref="B789:C789"/>
    <mergeCell ref="D789:O789"/>
    <mergeCell ref="P789:R789"/>
    <mergeCell ref="S789:T789"/>
    <mergeCell ref="U789:W789"/>
    <mergeCell ref="X789:Z789"/>
    <mergeCell ref="AA789:AC789"/>
    <mergeCell ref="AD789:AF789"/>
    <mergeCell ref="AG789:AI789"/>
    <mergeCell ref="AJ789:AL789"/>
    <mergeCell ref="AM789:AP789"/>
    <mergeCell ref="AQ789:AT789"/>
    <mergeCell ref="B794:C794"/>
    <mergeCell ref="D794:O794"/>
    <mergeCell ref="P794:R794"/>
    <mergeCell ref="S794:T794"/>
    <mergeCell ref="U794:W794"/>
    <mergeCell ref="X794:Z794"/>
    <mergeCell ref="AA794:AC794"/>
    <mergeCell ref="AD794:AF794"/>
    <mergeCell ref="AG794:AI794"/>
    <mergeCell ref="AJ794:AL794"/>
    <mergeCell ref="AM794:AP794"/>
    <mergeCell ref="AQ794:AT794"/>
    <mergeCell ref="B795:C795"/>
    <mergeCell ref="D795:O795"/>
    <mergeCell ref="P795:R795"/>
    <mergeCell ref="S795:T795"/>
    <mergeCell ref="U795:W795"/>
    <mergeCell ref="X795:Z795"/>
    <mergeCell ref="AA795:AC795"/>
    <mergeCell ref="AD795:AF795"/>
    <mergeCell ref="AG795:AI795"/>
    <mergeCell ref="AJ795:AL795"/>
    <mergeCell ref="AM795:AP795"/>
    <mergeCell ref="AQ795:AT795"/>
    <mergeCell ref="B792:C792"/>
    <mergeCell ref="D792:O792"/>
    <mergeCell ref="P792:R792"/>
    <mergeCell ref="S792:T792"/>
    <mergeCell ref="U792:W792"/>
    <mergeCell ref="X792:Z792"/>
    <mergeCell ref="AA792:AC792"/>
    <mergeCell ref="AD792:AF792"/>
    <mergeCell ref="AG792:AI792"/>
    <mergeCell ref="AJ792:AL792"/>
    <mergeCell ref="AM792:AP792"/>
    <mergeCell ref="AQ792:AT792"/>
    <mergeCell ref="B793:C793"/>
    <mergeCell ref="D793:O793"/>
    <mergeCell ref="P793:R793"/>
    <mergeCell ref="S793:T793"/>
    <mergeCell ref="U793:W793"/>
    <mergeCell ref="X793:Z793"/>
    <mergeCell ref="AA793:AC793"/>
    <mergeCell ref="AD793:AF793"/>
    <mergeCell ref="AG793:AI793"/>
    <mergeCell ref="AJ793:AL793"/>
    <mergeCell ref="AM793:AP793"/>
    <mergeCell ref="AQ793:AT793"/>
    <mergeCell ref="B798:C798"/>
    <mergeCell ref="D798:O798"/>
    <mergeCell ref="P798:R798"/>
    <mergeCell ref="S798:T798"/>
    <mergeCell ref="U798:W798"/>
    <mergeCell ref="X798:Z798"/>
    <mergeCell ref="AA798:AC798"/>
    <mergeCell ref="AD798:AF798"/>
    <mergeCell ref="AG798:AI798"/>
    <mergeCell ref="AJ798:AL798"/>
    <mergeCell ref="AM798:AP798"/>
    <mergeCell ref="AQ798:AT798"/>
    <mergeCell ref="B799:C799"/>
    <mergeCell ref="D799:O799"/>
    <mergeCell ref="P799:R799"/>
    <mergeCell ref="S799:T799"/>
    <mergeCell ref="U799:W799"/>
    <mergeCell ref="X799:Z799"/>
    <mergeCell ref="AA799:AC799"/>
    <mergeCell ref="AD799:AF799"/>
    <mergeCell ref="AG799:AI799"/>
    <mergeCell ref="AJ799:AL799"/>
    <mergeCell ref="AM799:AP799"/>
    <mergeCell ref="AQ799:AT799"/>
    <mergeCell ref="B796:C796"/>
    <mergeCell ref="D796:O796"/>
    <mergeCell ref="P796:R796"/>
    <mergeCell ref="S796:T796"/>
    <mergeCell ref="U796:W796"/>
    <mergeCell ref="X796:Z796"/>
    <mergeCell ref="AA796:AC796"/>
    <mergeCell ref="AD796:AF796"/>
    <mergeCell ref="AG796:AI796"/>
    <mergeCell ref="AJ796:AL796"/>
    <mergeCell ref="AM796:AP796"/>
    <mergeCell ref="AQ796:AT796"/>
    <mergeCell ref="B797:C797"/>
    <mergeCell ref="D797:O797"/>
    <mergeCell ref="P797:R797"/>
    <mergeCell ref="S797:T797"/>
    <mergeCell ref="U797:W797"/>
    <mergeCell ref="X797:Z797"/>
    <mergeCell ref="AA797:AC797"/>
    <mergeCell ref="AD797:AF797"/>
    <mergeCell ref="AG797:AI797"/>
    <mergeCell ref="AJ797:AL797"/>
    <mergeCell ref="AM797:AP797"/>
    <mergeCell ref="AQ797:AT797"/>
    <mergeCell ref="B802:C802"/>
    <mergeCell ref="D802:O802"/>
    <mergeCell ref="P802:R802"/>
    <mergeCell ref="S802:T802"/>
    <mergeCell ref="U802:W802"/>
    <mergeCell ref="X802:Z802"/>
    <mergeCell ref="AA802:AC802"/>
    <mergeCell ref="AD802:AF802"/>
    <mergeCell ref="AG802:AI802"/>
    <mergeCell ref="AJ802:AL802"/>
    <mergeCell ref="AM802:AP802"/>
    <mergeCell ref="AQ802:AT802"/>
    <mergeCell ref="B828:C828"/>
    <mergeCell ref="D828:O828"/>
    <mergeCell ref="P828:R828"/>
    <mergeCell ref="S828:T828"/>
    <mergeCell ref="U828:W828"/>
    <mergeCell ref="X828:Z828"/>
    <mergeCell ref="AA828:AC828"/>
    <mergeCell ref="AD828:AF828"/>
    <mergeCell ref="AG828:AI828"/>
    <mergeCell ref="AJ828:AL828"/>
    <mergeCell ref="AM828:AP828"/>
    <mergeCell ref="AQ828:AT828"/>
    <mergeCell ref="B800:C800"/>
    <mergeCell ref="D800:O800"/>
    <mergeCell ref="P800:R800"/>
    <mergeCell ref="S800:T800"/>
    <mergeCell ref="U800:W800"/>
    <mergeCell ref="X800:Z800"/>
    <mergeCell ref="AA800:AC800"/>
    <mergeCell ref="AD800:AF800"/>
    <mergeCell ref="AG800:AI800"/>
    <mergeCell ref="AJ800:AL800"/>
    <mergeCell ref="AM800:AP800"/>
    <mergeCell ref="AQ800:AT800"/>
    <mergeCell ref="B801:C801"/>
    <mergeCell ref="D801:O801"/>
    <mergeCell ref="P801:R801"/>
    <mergeCell ref="S801:T801"/>
    <mergeCell ref="U801:W801"/>
    <mergeCell ref="X801:Z801"/>
    <mergeCell ref="AA801:AC801"/>
    <mergeCell ref="AD801:AF801"/>
    <mergeCell ref="AG801:AI801"/>
    <mergeCell ref="AJ801:AL801"/>
    <mergeCell ref="AM801:AP801"/>
    <mergeCell ref="AQ801:AT801"/>
    <mergeCell ref="B824:C824"/>
    <mergeCell ref="D824:O824"/>
    <mergeCell ref="P824:R824"/>
    <mergeCell ref="S824:T824"/>
    <mergeCell ref="U824:W824"/>
    <mergeCell ref="X824:Z824"/>
    <mergeCell ref="AA824:AC824"/>
    <mergeCell ref="AD824:AF824"/>
    <mergeCell ref="AG824:AI824"/>
    <mergeCell ref="AJ824:AL824"/>
    <mergeCell ref="AM824:AP824"/>
    <mergeCell ref="AQ824:AT824"/>
    <mergeCell ref="B825:C825"/>
    <mergeCell ref="D825:O825"/>
    <mergeCell ref="P825:R825"/>
    <mergeCell ref="S825:T825"/>
    <mergeCell ref="B829:C829"/>
    <mergeCell ref="D829:O829"/>
    <mergeCell ref="P829:R829"/>
    <mergeCell ref="S829:T829"/>
    <mergeCell ref="U829:W829"/>
    <mergeCell ref="X829:Z829"/>
    <mergeCell ref="AA829:AC829"/>
    <mergeCell ref="AD829:AF829"/>
    <mergeCell ref="AG829:AI829"/>
    <mergeCell ref="AJ829:AL829"/>
    <mergeCell ref="AM829:AP829"/>
    <mergeCell ref="AQ829:AT829"/>
    <mergeCell ref="B830:C830"/>
    <mergeCell ref="D830:O830"/>
    <mergeCell ref="P830:R830"/>
    <mergeCell ref="S830:T830"/>
    <mergeCell ref="U830:W830"/>
    <mergeCell ref="X830:Z830"/>
    <mergeCell ref="AA830:AC830"/>
    <mergeCell ref="AD830:AF830"/>
    <mergeCell ref="AG830:AI830"/>
    <mergeCell ref="AJ830:AL830"/>
    <mergeCell ref="AM830:AP830"/>
    <mergeCell ref="AQ830:AT830"/>
    <mergeCell ref="B835:C835"/>
    <mergeCell ref="D835:O835"/>
    <mergeCell ref="P835:R835"/>
    <mergeCell ref="S835:T835"/>
    <mergeCell ref="U835:W835"/>
    <mergeCell ref="X835:Z835"/>
    <mergeCell ref="AA835:AC835"/>
    <mergeCell ref="AD835:AF835"/>
    <mergeCell ref="AG835:AI835"/>
    <mergeCell ref="AJ835:AL835"/>
    <mergeCell ref="AM835:AP835"/>
    <mergeCell ref="AQ835:AT835"/>
    <mergeCell ref="B831:C831"/>
    <mergeCell ref="D831:O831"/>
    <mergeCell ref="P831:R831"/>
    <mergeCell ref="S831:T831"/>
    <mergeCell ref="U831:W831"/>
    <mergeCell ref="X831:Z831"/>
    <mergeCell ref="AA831:AC831"/>
    <mergeCell ref="AD831:AF831"/>
    <mergeCell ref="AG831:AI831"/>
    <mergeCell ref="AJ831:AL831"/>
    <mergeCell ref="AM831:AP831"/>
    <mergeCell ref="B832:C832"/>
    <mergeCell ref="D832:O832"/>
    <mergeCell ref="P832:R832"/>
    <mergeCell ref="AQ832:AT832"/>
    <mergeCell ref="AQ831:AT831"/>
    <mergeCell ref="U836:W836"/>
    <mergeCell ref="X836:Z836"/>
    <mergeCell ref="AA836:AC836"/>
    <mergeCell ref="AD836:AF836"/>
    <mergeCell ref="AG836:AI836"/>
    <mergeCell ref="AJ836:AL836"/>
    <mergeCell ref="AM836:AP836"/>
    <mergeCell ref="AQ836:AT836"/>
    <mergeCell ref="B833:C833"/>
    <mergeCell ref="D833:O833"/>
    <mergeCell ref="P833:R833"/>
    <mergeCell ref="S833:T833"/>
    <mergeCell ref="U833:W833"/>
    <mergeCell ref="X833:Z833"/>
    <mergeCell ref="AA833:AC833"/>
    <mergeCell ref="AD833:AF833"/>
    <mergeCell ref="AG833:AI833"/>
    <mergeCell ref="AJ833:AL833"/>
    <mergeCell ref="AM833:AP833"/>
    <mergeCell ref="AQ833:AT833"/>
    <mergeCell ref="B834:C834"/>
    <mergeCell ref="D834:O834"/>
    <mergeCell ref="P834:R834"/>
    <mergeCell ref="S834:T834"/>
    <mergeCell ref="U834:W834"/>
    <mergeCell ref="X834:Z834"/>
    <mergeCell ref="AA834:AC834"/>
    <mergeCell ref="AD834:AF834"/>
    <mergeCell ref="AG834:AI834"/>
    <mergeCell ref="AJ834:AL834"/>
    <mergeCell ref="AM834:AP834"/>
    <mergeCell ref="AQ834:AT834"/>
    <mergeCell ref="B839:C839"/>
    <mergeCell ref="D839:O839"/>
    <mergeCell ref="P839:R839"/>
    <mergeCell ref="S839:T839"/>
    <mergeCell ref="U839:W839"/>
    <mergeCell ref="X839:Z839"/>
    <mergeCell ref="AA839:AC839"/>
    <mergeCell ref="AD839:AF839"/>
    <mergeCell ref="AG839:AI839"/>
    <mergeCell ref="AJ839:AL839"/>
    <mergeCell ref="AM839:AP839"/>
    <mergeCell ref="AQ839:AT839"/>
    <mergeCell ref="S836:T836"/>
    <mergeCell ref="B840:C840"/>
    <mergeCell ref="D840:O840"/>
    <mergeCell ref="P840:R840"/>
    <mergeCell ref="S840:T840"/>
    <mergeCell ref="U840:W840"/>
    <mergeCell ref="X840:Z840"/>
    <mergeCell ref="AA840:AC840"/>
    <mergeCell ref="AD840:AF840"/>
    <mergeCell ref="AG840:AI840"/>
    <mergeCell ref="AJ840:AL840"/>
    <mergeCell ref="AM840:AP840"/>
    <mergeCell ref="AQ840:AT840"/>
    <mergeCell ref="B837:C837"/>
    <mergeCell ref="D837:O837"/>
    <mergeCell ref="P837:R837"/>
    <mergeCell ref="S837:T837"/>
    <mergeCell ref="U837:W837"/>
    <mergeCell ref="X837:Z837"/>
    <mergeCell ref="AA837:AC837"/>
    <mergeCell ref="AD837:AF837"/>
    <mergeCell ref="AG837:AI837"/>
    <mergeCell ref="AJ837:AL837"/>
    <mergeCell ref="AM837:AP837"/>
    <mergeCell ref="AQ837:AT837"/>
    <mergeCell ref="B838:C838"/>
    <mergeCell ref="D838:O838"/>
    <mergeCell ref="P838:R838"/>
    <mergeCell ref="S838:T838"/>
    <mergeCell ref="U838:W838"/>
    <mergeCell ref="X838:Z838"/>
    <mergeCell ref="AA838:AC838"/>
    <mergeCell ref="AD838:AF838"/>
    <mergeCell ref="AG838:AI838"/>
    <mergeCell ref="AJ838:AL838"/>
    <mergeCell ref="AM838:AP838"/>
    <mergeCell ref="AQ838:AT838"/>
    <mergeCell ref="B843:C843"/>
    <mergeCell ref="D843:O843"/>
    <mergeCell ref="P843:R843"/>
    <mergeCell ref="S843:T843"/>
    <mergeCell ref="U843:W843"/>
    <mergeCell ref="X843:Z843"/>
    <mergeCell ref="AA843:AC843"/>
    <mergeCell ref="AD843:AF843"/>
    <mergeCell ref="AG843:AI843"/>
    <mergeCell ref="AJ843:AL843"/>
    <mergeCell ref="AM843:AP843"/>
    <mergeCell ref="AQ843:AT843"/>
    <mergeCell ref="B844:C844"/>
    <mergeCell ref="D844:O844"/>
    <mergeCell ref="P844:R844"/>
    <mergeCell ref="S844:T844"/>
    <mergeCell ref="U844:W844"/>
    <mergeCell ref="X844:Z844"/>
    <mergeCell ref="AA844:AC844"/>
    <mergeCell ref="AD844:AF844"/>
    <mergeCell ref="AG844:AI844"/>
    <mergeCell ref="AJ844:AL844"/>
    <mergeCell ref="AM844:AP844"/>
    <mergeCell ref="AQ844:AT844"/>
    <mergeCell ref="B841:C841"/>
    <mergeCell ref="D841:O841"/>
    <mergeCell ref="P841:R841"/>
    <mergeCell ref="S841:T841"/>
    <mergeCell ref="U841:W841"/>
    <mergeCell ref="X841:Z841"/>
    <mergeCell ref="AA841:AC841"/>
    <mergeCell ref="AD841:AF841"/>
    <mergeCell ref="AG841:AI841"/>
    <mergeCell ref="AJ841:AL841"/>
    <mergeCell ref="AM841:AP841"/>
    <mergeCell ref="AQ841:AT841"/>
    <mergeCell ref="B842:C842"/>
    <mergeCell ref="D842:O842"/>
    <mergeCell ref="P842:R842"/>
    <mergeCell ref="S842:T842"/>
    <mergeCell ref="U842:W842"/>
    <mergeCell ref="X842:Z842"/>
    <mergeCell ref="AA842:AC842"/>
    <mergeCell ref="AD842:AF842"/>
    <mergeCell ref="AG842:AI842"/>
    <mergeCell ref="AJ842:AL842"/>
    <mergeCell ref="AM842:AP842"/>
    <mergeCell ref="AQ842:AT842"/>
    <mergeCell ref="B847:C847"/>
    <mergeCell ref="D847:O847"/>
    <mergeCell ref="P847:R847"/>
    <mergeCell ref="S847:T847"/>
    <mergeCell ref="U847:W847"/>
    <mergeCell ref="X847:Z847"/>
    <mergeCell ref="AA847:AC847"/>
    <mergeCell ref="AD847:AF847"/>
    <mergeCell ref="AG847:AI847"/>
    <mergeCell ref="AJ847:AL847"/>
    <mergeCell ref="AM847:AP847"/>
    <mergeCell ref="AQ847:AT847"/>
    <mergeCell ref="B873:C873"/>
    <mergeCell ref="D873:O873"/>
    <mergeCell ref="P873:R873"/>
    <mergeCell ref="S873:T873"/>
    <mergeCell ref="U873:W873"/>
    <mergeCell ref="X873:Z873"/>
    <mergeCell ref="AA873:AC873"/>
    <mergeCell ref="AD873:AF873"/>
    <mergeCell ref="AG873:AI873"/>
    <mergeCell ref="AJ873:AL873"/>
    <mergeCell ref="AM873:AP873"/>
    <mergeCell ref="AQ873:AT873"/>
    <mergeCell ref="B845:C845"/>
    <mergeCell ref="D845:O845"/>
    <mergeCell ref="P845:R845"/>
    <mergeCell ref="S845:T845"/>
    <mergeCell ref="U845:W845"/>
    <mergeCell ref="X845:Z845"/>
    <mergeCell ref="AA845:AC845"/>
    <mergeCell ref="AD845:AF845"/>
    <mergeCell ref="AG845:AI845"/>
    <mergeCell ref="AJ845:AL845"/>
    <mergeCell ref="AM845:AP845"/>
    <mergeCell ref="AQ845:AT845"/>
    <mergeCell ref="B846:C846"/>
    <mergeCell ref="D846:O846"/>
    <mergeCell ref="P846:R846"/>
    <mergeCell ref="S846:T846"/>
    <mergeCell ref="U846:W846"/>
    <mergeCell ref="X846:Z846"/>
    <mergeCell ref="AA846:AC846"/>
    <mergeCell ref="AD846:AF846"/>
    <mergeCell ref="AG846:AI846"/>
    <mergeCell ref="AJ846:AL846"/>
    <mergeCell ref="AM846:AP846"/>
    <mergeCell ref="AQ846:AT846"/>
    <mergeCell ref="AM855:AP855"/>
    <mergeCell ref="B854:C854"/>
    <mergeCell ref="P854:R854"/>
    <mergeCell ref="S854:T854"/>
    <mergeCell ref="U854:W854"/>
    <mergeCell ref="X854:Z854"/>
    <mergeCell ref="AA854:AC854"/>
    <mergeCell ref="AD854:AF854"/>
    <mergeCell ref="AG854:AI854"/>
    <mergeCell ref="D854:O854"/>
    <mergeCell ref="D855:O855"/>
    <mergeCell ref="AJ856:AL856"/>
    <mergeCell ref="AM856:AP856"/>
    <mergeCell ref="B857:C857"/>
    <mergeCell ref="P857:R857"/>
    <mergeCell ref="S857:T857"/>
    <mergeCell ref="B877:C877"/>
    <mergeCell ref="D877:O877"/>
    <mergeCell ref="P877:R877"/>
    <mergeCell ref="S877:T877"/>
    <mergeCell ref="U877:W877"/>
    <mergeCell ref="X877:Z877"/>
    <mergeCell ref="AA877:AC877"/>
    <mergeCell ref="AD877:AF877"/>
    <mergeCell ref="AG877:AI877"/>
    <mergeCell ref="AJ877:AL877"/>
    <mergeCell ref="AM877:AP877"/>
    <mergeCell ref="AQ877:AT877"/>
    <mergeCell ref="X874:Z874"/>
    <mergeCell ref="AA874:AC874"/>
    <mergeCell ref="AD874:AF874"/>
    <mergeCell ref="AG874:AI874"/>
    <mergeCell ref="AJ874:AL874"/>
    <mergeCell ref="AM874:AP874"/>
    <mergeCell ref="AQ874:AT874"/>
    <mergeCell ref="B875:C875"/>
    <mergeCell ref="D875:O875"/>
    <mergeCell ref="P875:R875"/>
    <mergeCell ref="S875:T875"/>
    <mergeCell ref="U875:W875"/>
    <mergeCell ref="X875:Z875"/>
    <mergeCell ref="AA875:AC875"/>
    <mergeCell ref="AD875:AF875"/>
    <mergeCell ref="AG875:AI875"/>
    <mergeCell ref="AJ875:AL875"/>
    <mergeCell ref="AM875:AP875"/>
    <mergeCell ref="AQ875:AT875"/>
    <mergeCell ref="B880:C880"/>
    <mergeCell ref="D880:O880"/>
    <mergeCell ref="P880:R880"/>
    <mergeCell ref="S880:T880"/>
    <mergeCell ref="U880:W880"/>
    <mergeCell ref="X880:Z880"/>
    <mergeCell ref="AA880:AC880"/>
    <mergeCell ref="AD880:AF880"/>
    <mergeCell ref="AG880:AI880"/>
    <mergeCell ref="AJ880:AL880"/>
    <mergeCell ref="AM880:AP880"/>
    <mergeCell ref="AQ880:AT880"/>
    <mergeCell ref="AQ876:AT876"/>
    <mergeCell ref="AM881:AP881"/>
    <mergeCell ref="AQ881:AT881"/>
    <mergeCell ref="B878:C878"/>
    <mergeCell ref="D878:O878"/>
    <mergeCell ref="P878:R878"/>
    <mergeCell ref="S878:T878"/>
    <mergeCell ref="U878:W878"/>
    <mergeCell ref="X878:Z878"/>
    <mergeCell ref="AA878:AC878"/>
    <mergeCell ref="AD878:AF878"/>
    <mergeCell ref="AG878:AI878"/>
    <mergeCell ref="AJ878:AL878"/>
    <mergeCell ref="AM878:AP878"/>
    <mergeCell ref="AQ878:AT878"/>
    <mergeCell ref="B879:C879"/>
    <mergeCell ref="D879:O879"/>
    <mergeCell ref="P879:R879"/>
    <mergeCell ref="S879:T879"/>
    <mergeCell ref="U879:W879"/>
    <mergeCell ref="X879:Z879"/>
    <mergeCell ref="AA879:AC879"/>
    <mergeCell ref="AD879:AF879"/>
    <mergeCell ref="AG879:AI879"/>
    <mergeCell ref="AJ879:AL879"/>
    <mergeCell ref="AM879:AP879"/>
    <mergeCell ref="AQ879:AT879"/>
    <mergeCell ref="B884:C884"/>
    <mergeCell ref="D884:O884"/>
    <mergeCell ref="P884:R884"/>
    <mergeCell ref="S884:T884"/>
    <mergeCell ref="U884:W884"/>
    <mergeCell ref="X884:Z884"/>
    <mergeCell ref="AA884:AC884"/>
    <mergeCell ref="AD884:AF884"/>
    <mergeCell ref="AG884:AI884"/>
    <mergeCell ref="AJ884:AL884"/>
    <mergeCell ref="AM884:AP884"/>
    <mergeCell ref="AQ884:AT884"/>
    <mergeCell ref="B885:C885"/>
    <mergeCell ref="D885:O885"/>
    <mergeCell ref="P885:R885"/>
    <mergeCell ref="S885:T885"/>
    <mergeCell ref="U885:W885"/>
    <mergeCell ref="X885:Z885"/>
    <mergeCell ref="AA885:AC885"/>
    <mergeCell ref="AD885:AF885"/>
    <mergeCell ref="AG885:AI885"/>
    <mergeCell ref="AJ885:AL885"/>
    <mergeCell ref="AM885:AP885"/>
    <mergeCell ref="AQ885:AT885"/>
    <mergeCell ref="B882:C882"/>
    <mergeCell ref="D882:O882"/>
    <mergeCell ref="P882:R882"/>
    <mergeCell ref="S882:T882"/>
    <mergeCell ref="U882:W882"/>
    <mergeCell ref="X882:Z882"/>
    <mergeCell ref="AA882:AC882"/>
    <mergeCell ref="AD882:AF882"/>
    <mergeCell ref="AG882:AI882"/>
    <mergeCell ref="AJ882:AL882"/>
    <mergeCell ref="AM882:AP882"/>
    <mergeCell ref="AQ882:AT882"/>
    <mergeCell ref="B883:C883"/>
    <mergeCell ref="D883:O883"/>
    <mergeCell ref="P883:R883"/>
    <mergeCell ref="S883:T883"/>
    <mergeCell ref="U883:W883"/>
    <mergeCell ref="X883:Z883"/>
    <mergeCell ref="AA883:AC883"/>
    <mergeCell ref="AD883:AF883"/>
    <mergeCell ref="AG883:AI883"/>
    <mergeCell ref="AJ883:AL883"/>
    <mergeCell ref="AM883:AP883"/>
    <mergeCell ref="AQ883:AT883"/>
    <mergeCell ref="B888:C888"/>
    <mergeCell ref="D888:O888"/>
    <mergeCell ref="P888:R888"/>
    <mergeCell ref="S888:T888"/>
    <mergeCell ref="U888:W888"/>
    <mergeCell ref="X888:Z888"/>
    <mergeCell ref="AA888:AC888"/>
    <mergeCell ref="AD888:AF888"/>
    <mergeCell ref="AG888:AI888"/>
    <mergeCell ref="AJ888:AL888"/>
    <mergeCell ref="AM888:AP888"/>
    <mergeCell ref="AQ888:AT888"/>
    <mergeCell ref="B889:C889"/>
    <mergeCell ref="D889:O889"/>
    <mergeCell ref="P889:R889"/>
    <mergeCell ref="S889:T889"/>
    <mergeCell ref="U889:W889"/>
    <mergeCell ref="X889:Z889"/>
    <mergeCell ref="AA889:AC889"/>
    <mergeCell ref="AD889:AF889"/>
    <mergeCell ref="AG889:AI889"/>
    <mergeCell ref="AJ889:AL889"/>
    <mergeCell ref="AM889:AP889"/>
    <mergeCell ref="AQ889:AT889"/>
    <mergeCell ref="B886:C886"/>
    <mergeCell ref="D886:O886"/>
    <mergeCell ref="P886:R886"/>
    <mergeCell ref="S886:T886"/>
    <mergeCell ref="U886:W886"/>
    <mergeCell ref="X886:Z886"/>
    <mergeCell ref="AA886:AC886"/>
    <mergeCell ref="AD886:AF886"/>
    <mergeCell ref="AG886:AI886"/>
    <mergeCell ref="AJ886:AL886"/>
    <mergeCell ref="AM886:AP886"/>
    <mergeCell ref="AQ886:AT886"/>
    <mergeCell ref="B887:C887"/>
    <mergeCell ref="D887:O887"/>
    <mergeCell ref="P887:R887"/>
    <mergeCell ref="S887:T887"/>
    <mergeCell ref="U887:W887"/>
    <mergeCell ref="X887:Z887"/>
    <mergeCell ref="AA887:AC887"/>
    <mergeCell ref="AD887:AF887"/>
    <mergeCell ref="AG887:AI887"/>
    <mergeCell ref="AJ887:AL887"/>
    <mergeCell ref="AM887:AP887"/>
    <mergeCell ref="AQ887:AT887"/>
    <mergeCell ref="B892:C892"/>
    <mergeCell ref="D892:O892"/>
    <mergeCell ref="P892:R892"/>
    <mergeCell ref="S892:T892"/>
    <mergeCell ref="U892:W892"/>
    <mergeCell ref="X892:Z892"/>
    <mergeCell ref="AA892:AC892"/>
    <mergeCell ref="AD892:AF892"/>
    <mergeCell ref="AG892:AI892"/>
    <mergeCell ref="AJ892:AL892"/>
    <mergeCell ref="AM892:AP892"/>
    <mergeCell ref="AQ892:AT892"/>
    <mergeCell ref="B918:C918"/>
    <mergeCell ref="D918:O918"/>
    <mergeCell ref="P918:R918"/>
    <mergeCell ref="S918:T918"/>
    <mergeCell ref="U918:W918"/>
    <mergeCell ref="X918:Z918"/>
    <mergeCell ref="AA918:AC918"/>
    <mergeCell ref="AD918:AF918"/>
    <mergeCell ref="AG918:AI918"/>
    <mergeCell ref="AJ918:AL918"/>
    <mergeCell ref="AM918:AP918"/>
    <mergeCell ref="AQ918:AT918"/>
    <mergeCell ref="B890:C890"/>
    <mergeCell ref="D890:O890"/>
    <mergeCell ref="P890:R890"/>
    <mergeCell ref="S890:T890"/>
    <mergeCell ref="U890:W890"/>
    <mergeCell ref="X890:Z890"/>
    <mergeCell ref="AA890:AC890"/>
    <mergeCell ref="AD890:AF890"/>
    <mergeCell ref="AG890:AI890"/>
    <mergeCell ref="AJ890:AL890"/>
    <mergeCell ref="AM890:AP890"/>
    <mergeCell ref="AQ890:AT890"/>
    <mergeCell ref="B891:C891"/>
    <mergeCell ref="D891:O891"/>
    <mergeCell ref="P891:R891"/>
    <mergeCell ref="S891:T891"/>
    <mergeCell ref="U891:W891"/>
    <mergeCell ref="X891:Z891"/>
    <mergeCell ref="AA891:AC891"/>
    <mergeCell ref="AD891:AF891"/>
    <mergeCell ref="AG891:AI891"/>
    <mergeCell ref="AJ891:AL891"/>
    <mergeCell ref="AM891:AP891"/>
    <mergeCell ref="AQ891:AT891"/>
    <mergeCell ref="B899:C899"/>
    <mergeCell ref="P899:R899"/>
    <mergeCell ref="S899:T899"/>
    <mergeCell ref="U899:W899"/>
    <mergeCell ref="X899:Z899"/>
    <mergeCell ref="AA899:AC899"/>
    <mergeCell ref="AD899:AF899"/>
    <mergeCell ref="AG899:AI899"/>
    <mergeCell ref="AJ899:AL899"/>
    <mergeCell ref="AM899:AP899"/>
    <mergeCell ref="D899:O899"/>
    <mergeCell ref="AJ900:AL900"/>
    <mergeCell ref="AM900:AP900"/>
    <mergeCell ref="B901:C901"/>
    <mergeCell ref="P901:R901"/>
    <mergeCell ref="S901:T901"/>
    <mergeCell ref="AQ921:AT921"/>
    <mergeCell ref="B922:C922"/>
    <mergeCell ref="D922:O922"/>
    <mergeCell ref="P922:R922"/>
    <mergeCell ref="S922:T922"/>
    <mergeCell ref="U922:W922"/>
    <mergeCell ref="X922:Z922"/>
    <mergeCell ref="AA922:AC922"/>
    <mergeCell ref="AD922:AF922"/>
    <mergeCell ref="AG922:AI922"/>
    <mergeCell ref="AJ922:AL922"/>
    <mergeCell ref="AM922:AP922"/>
    <mergeCell ref="AQ922:AT922"/>
    <mergeCell ref="B919:C919"/>
    <mergeCell ref="D919:O919"/>
    <mergeCell ref="P919:R919"/>
    <mergeCell ref="S919:T919"/>
    <mergeCell ref="U919:W919"/>
    <mergeCell ref="X919:Z919"/>
    <mergeCell ref="AA919:AC919"/>
    <mergeCell ref="AD919:AF919"/>
    <mergeCell ref="AG919:AI919"/>
    <mergeCell ref="AJ919:AL919"/>
    <mergeCell ref="AM919:AP919"/>
    <mergeCell ref="AQ919:AT919"/>
    <mergeCell ref="B920:C920"/>
    <mergeCell ref="D920:O920"/>
    <mergeCell ref="P920:R920"/>
    <mergeCell ref="S920:T920"/>
    <mergeCell ref="U920:W920"/>
    <mergeCell ref="X920:Z920"/>
    <mergeCell ref="AA920:AC920"/>
    <mergeCell ref="AD920:AF920"/>
    <mergeCell ref="AG920:AI920"/>
    <mergeCell ref="AJ920:AL920"/>
    <mergeCell ref="AM920:AP920"/>
    <mergeCell ref="AQ920:AT920"/>
    <mergeCell ref="AQ925:AT925"/>
    <mergeCell ref="B926:C926"/>
    <mergeCell ref="D926:O926"/>
    <mergeCell ref="P926:R926"/>
    <mergeCell ref="S926:T926"/>
    <mergeCell ref="U926:W926"/>
    <mergeCell ref="X926:Z926"/>
    <mergeCell ref="AA926:AC926"/>
    <mergeCell ref="AD926:AF926"/>
    <mergeCell ref="AG926:AI926"/>
    <mergeCell ref="AJ926:AL926"/>
    <mergeCell ref="AM926:AP926"/>
    <mergeCell ref="AQ926:AT926"/>
    <mergeCell ref="B923:C923"/>
    <mergeCell ref="D923:O923"/>
    <mergeCell ref="P923:R923"/>
    <mergeCell ref="S923:T923"/>
    <mergeCell ref="U923:W923"/>
    <mergeCell ref="X923:Z923"/>
    <mergeCell ref="AA923:AC923"/>
    <mergeCell ref="AD923:AF923"/>
    <mergeCell ref="AG923:AI923"/>
    <mergeCell ref="AJ923:AL923"/>
    <mergeCell ref="AM923:AP923"/>
    <mergeCell ref="AQ923:AT923"/>
    <mergeCell ref="B924:C924"/>
    <mergeCell ref="D924:O924"/>
    <mergeCell ref="P924:R924"/>
    <mergeCell ref="S924:T924"/>
    <mergeCell ref="U924:W924"/>
    <mergeCell ref="X924:Z924"/>
    <mergeCell ref="AA924:AC924"/>
    <mergeCell ref="AD924:AF924"/>
    <mergeCell ref="AG924:AI924"/>
    <mergeCell ref="AJ924:AL924"/>
    <mergeCell ref="AM924:AP924"/>
    <mergeCell ref="AQ924:AT924"/>
    <mergeCell ref="U929:W929"/>
    <mergeCell ref="X929:Z929"/>
    <mergeCell ref="AA929:AC929"/>
    <mergeCell ref="AD929:AF929"/>
    <mergeCell ref="AG929:AI929"/>
    <mergeCell ref="AJ929:AL929"/>
    <mergeCell ref="AM929:AP929"/>
    <mergeCell ref="AQ929:AT929"/>
    <mergeCell ref="B930:C930"/>
    <mergeCell ref="D930:O930"/>
    <mergeCell ref="P930:R930"/>
    <mergeCell ref="S930:T930"/>
    <mergeCell ref="U930:W930"/>
    <mergeCell ref="X930:Z930"/>
    <mergeCell ref="AA930:AC930"/>
    <mergeCell ref="AD930:AF930"/>
    <mergeCell ref="AG930:AI930"/>
    <mergeCell ref="AJ930:AL930"/>
    <mergeCell ref="AM930:AP930"/>
    <mergeCell ref="AQ930:AT930"/>
    <mergeCell ref="B927:C927"/>
    <mergeCell ref="D927:O927"/>
    <mergeCell ref="P927:R927"/>
    <mergeCell ref="S927:T927"/>
    <mergeCell ref="U927:W927"/>
    <mergeCell ref="X927:Z927"/>
    <mergeCell ref="AA927:AC927"/>
    <mergeCell ref="AD927:AF927"/>
    <mergeCell ref="AG927:AI927"/>
    <mergeCell ref="AJ927:AL927"/>
    <mergeCell ref="AM927:AP927"/>
    <mergeCell ref="AQ927:AT927"/>
    <mergeCell ref="B928:C928"/>
    <mergeCell ref="D928:O928"/>
    <mergeCell ref="P928:R928"/>
    <mergeCell ref="S928:T928"/>
    <mergeCell ref="U928:W928"/>
    <mergeCell ref="X928:Z928"/>
    <mergeCell ref="AA928:AC928"/>
    <mergeCell ref="AD928:AF928"/>
    <mergeCell ref="AG928:AI928"/>
    <mergeCell ref="AJ928:AL928"/>
    <mergeCell ref="AM928:AP928"/>
    <mergeCell ref="AQ928:AT928"/>
    <mergeCell ref="B933:C933"/>
    <mergeCell ref="D933:O933"/>
    <mergeCell ref="P933:R933"/>
    <mergeCell ref="S933:T933"/>
    <mergeCell ref="U933:W933"/>
    <mergeCell ref="X933:Z933"/>
    <mergeCell ref="AA933:AC933"/>
    <mergeCell ref="AD933:AF933"/>
    <mergeCell ref="AG933:AI933"/>
    <mergeCell ref="AJ933:AL933"/>
    <mergeCell ref="AM933:AP933"/>
    <mergeCell ref="AQ933:AT933"/>
    <mergeCell ref="B934:C934"/>
    <mergeCell ref="D934:O934"/>
    <mergeCell ref="P934:R934"/>
    <mergeCell ref="S934:T934"/>
    <mergeCell ref="U934:W934"/>
    <mergeCell ref="X934:Z934"/>
    <mergeCell ref="AA934:AC934"/>
    <mergeCell ref="AD934:AF934"/>
    <mergeCell ref="AG934:AI934"/>
    <mergeCell ref="AJ934:AL934"/>
    <mergeCell ref="AM934:AP934"/>
    <mergeCell ref="AQ934:AT934"/>
    <mergeCell ref="B931:C931"/>
    <mergeCell ref="D931:O931"/>
    <mergeCell ref="P931:R931"/>
    <mergeCell ref="S931:T931"/>
    <mergeCell ref="U931:W931"/>
    <mergeCell ref="X931:Z931"/>
    <mergeCell ref="AA931:AC931"/>
    <mergeCell ref="AD931:AF931"/>
    <mergeCell ref="AG931:AI931"/>
    <mergeCell ref="AJ931:AL931"/>
    <mergeCell ref="AM931:AP931"/>
    <mergeCell ref="AQ931:AT931"/>
    <mergeCell ref="B932:C932"/>
    <mergeCell ref="D932:O932"/>
    <mergeCell ref="P932:R932"/>
    <mergeCell ref="S932:T932"/>
    <mergeCell ref="U932:W932"/>
    <mergeCell ref="X932:Z932"/>
    <mergeCell ref="AA932:AC932"/>
    <mergeCell ref="AD932:AF932"/>
    <mergeCell ref="AG932:AI932"/>
    <mergeCell ref="AJ932:AL932"/>
    <mergeCell ref="AM932:AP932"/>
    <mergeCell ref="AQ932:AT932"/>
    <mergeCell ref="B937:C937"/>
    <mergeCell ref="D937:O937"/>
    <mergeCell ref="P937:R937"/>
    <mergeCell ref="S937:T937"/>
    <mergeCell ref="U937:W937"/>
    <mergeCell ref="X937:Z937"/>
    <mergeCell ref="AA937:AC937"/>
    <mergeCell ref="AD937:AF937"/>
    <mergeCell ref="AG937:AI937"/>
    <mergeCell ref="AJ937:AL937"/>
    <mergeCell ref="AM937:AP937"/>
    <mergeCell ref="AQ937:AT937"/>
    <mergeCell ref="B963:C963"/>
    <mergeCell ref="D963:O963"/>
    <mergeCell ref="P963:R963"/>
    <mergeCell ref="S963:T963"/>
    <mergeCell ref="U963:W963"/>
    <mergeCell ref="X963:Z963"/>
    <mergeCell ref="AA963:AC963"/>
    <mergeCell ref="AD963:AF963"/>
    <mergeCell ref="AG963:AI963"/>
    <mergeCell ref="AJ963:AL963"/>
    <mergeCell ref="AM963:AP963"/>
    <mergeCell ref="AQ963:AT963"/>
    <mergeCell ref="B935:C935"/>
    <mergeCell ref="D935:O935"/>
    <mergeCell ref="P935:R935"/>
    <mergeCell ref="S935:T935"/>
    <mergeCell ref="U935:W935"/>
    <mergeCell ref="X935:Z935"/>
    <mergeCell ref="AA935:AC935"/>
    <mergeCell ref="AD935:AF935"/>
    <mergeCell ref="AG935:AI935"/>
    <mergeCell ref="AJ935:AL935"/>
    <mergeCell ref="AM935:AP935"/>
    <mergeCell ref="AQ935:AT935"/>
    <mergeCell ref="B936:C936"/>
    <mergeCell ref="D936:O936"/>
    <mergeCell ref="P936:R936"/>
    <mergeCell ref="S936:T936"/>
    <mergeCell ref="U936:W936"/>
    <mergeCell ref="X936:Z936"/>
    <mergeCell ref="AA936:AC936"/>
    <mergeCell ref="AD936:AF936"/>
    <mergeCell ref="AG936:AI936"/>
    <mergeCell ref="AJ936:AL936"/>
    <mergeCell ref="AM936:AP936"/>
    <mergeCell ref="AQ936:AT936"/>
    <mergeCell ref="B959:C959"/>
    <mergeCell ref="D959:O959"/>
    <mergeCell ref="P959:R959"/>
    <mergeCell ref="S959:T959"/>
    <mergeCell ref="U959:W959"/>
    <mergeCell ref="X959:Z959"/>
    <mergeCell ref="AA959:AC959"/>
    <mergeCell ref="AD959:AF959"/>
    <mergeCell ref="AG959:AI959"/>
    <mergeCell ref="AJ959:AL959"/>
    <mergeCell ref="AM959:AP959"/>
    <mergeCell ref="AQ959:AT959"/>
    <mergeCell ref="B960:C960"/>
    <mergeCell ref="D960:O960"/>
    <mergeCell ref="P960:R960"/>
    <mergeCell ref="S960:T960"/>
    <mergeCell ref="AD964:AF964"/>
    <mergeCell ref="AG964:AI964"/>
    <mergeCell ref="AJ964:AL964"/>
    <mergeCell ref="AM964:AP964"/>
    <mergeCell ref="AQ964:AT964"/>
    <mergeCell ref="B965:C965"/>
    <mergeCell ref="D965:O965"/>
    <mergeCell ref="P965:R965"/>
    <mergeCell ref="S965:T965"/>
    <mergeCell ref="U965:W965"/>
    <mergeCell ref="X965:Z965"/>
    <mergeCell ref="AA965:AC965"/>
    <mergeCell ref="AD965:AF965"/>
    <mergeCell ref="AG965:AI965"/>
    <mergeCell ref="AJ965:AL965"/>
    <mergeCell ref="AM965:AP965"/>
    <mergeCell ref="AQ965:AT965"/>
    <mergeCell ref="P966:R966"/>
    <mergeCell ref="S966:T966"/>
    <mergeCell ref="U966:W966"/>
    <mergeCell ref="X966:Z966"/>
    <mergeCell ref="AA966:AC966"/>
    <mergeCell ref="AD966:AF966"/>
    <mergeCell ref="AG966:AI966"/>
    <mergeCell ref="AJ966:AL966"/>
    <mergeCell ref="AM966:AP966"/>
    <mergeCell ref="AQ966:AT966"/>
    <mergeCell ref="B967:C967"/>
    <mergeCell ref="D967:O967"/>
    <mergeCell ref="AM970:AP970"/>
    <mergeCell ref="AQ970:AT970"/>
    <mergeCell ref="B971:C971"/>
    <mergeCell ref="D971:O971"/>
    <mergeCell ref="P971:R971"/>
    <mergeCell ref="S971:T971"/>
    <mergeCell ref="U971:W971"/>
    <mergeCell ref="X971:Z971"/>
    <mergeCell ref="AA971:AC971"/>
    <mergeCell ref="AD971:AF971"/>
    <mergeCell ref="AG971:AI971"/>
    <mergeCell ref="AJ971:AL971"/>
    <mergeCell ref="AM971:AP971"/>
    <mergeCell ref="AQ971:AT971"/>
    <mergeCell ref="B968:C968"/>
    <mergeCell ref="D968:O968"/>
    <mergeCell ref="P968:R968"/>
    <mergeCell ref="S968:T968"/>
    <mergeCell ref="U968:W968"/>
    <mergeCell ref="X968:Z968"/>
    <mergeCell ref="AA968:AC968"/>
    <mergeCell ref="AD968:AF968"/>
    <mergeCell ref="AG968:AI968"/>
    <mergeCell ref="AJ968:AL968"/>
    <mergeCell ref="AM968:AP968"/>
    <mergeCell ref="AQ968:AT968"/>
    <mergeCell ref="B969:C969"/>
    <mergeCell ref="D969:O969"/>
    <mergeCell ref="P969:R969"/>
    <mergeCell ref="S969:T969"/>
    <mergeCell ref="U969:W969"/>
    <mergeCell ref="X969:Z969"/>
    <mergeCell ref="AA969:AC969"/>
    <mergeCell ref="AD969:AF969"/>
    <mergeCell ref="AG969:AI969"/>
    <mergeCell ref="AJ969:AL969"/>
    <mergeCell ref="AM969:AP969"/>
    <mergeCell ref="AQ969:AT969"/>
    <mergeCell ref="D970:O970"/>
    <mergeCell ref="B974:C974"/>
    <mergeCell ref="D974:O974"/>
    <mergeCell ref="P974:R974"/>
    <mergeCell ref="S974:T974"/>
    <mergeCell ref="U974:W974"/>
    <mergeCell ref="X974:Z974"/>
    <mergeCell ref="AA974:AC974"/>
    <mergeCell ref="AD974:AF974"/>
    <mergeCell ref="AG974:AI974"/>
    <mergeCell ref="AJ974:AL974"/>
    <mergeCell ref="AM974:AP974"/>
    <mergeCell ref="AQ974:AT974"/>
    <mergeCell ref="B975:C975"/>
    <mergeCell ref="D975:O975"/>
    <mergeCell ref="P975:R975"/>
    <mergeCell ref="S975:T975"/>
    <mergeCell ref="U975:W975"/>
    <mergeCell ref="X975:Z975"/>
    <mergeCell ref="AA975:AC975"/>
    <mergeCell ref="AD975:AF975"/>
    <mergeCell ref="AG975:AI975"/>
    <mergeCell ref="AJ975:AL975"/>
    <mergeCell ref="AM975:AP975"/>
    <mergeCell ref="AQ975:AT975"/>
    <mergeCell ref="B972:C972"/>
    <mergeCell ref="D972:O972"/>
    <mergeCell ref="P972:R972"/>
    <mergeCell ref="S972:T972"/>
    <mergeCell ref="U972:W972"/>
    <mergeCell ref="X972:Z972"/>
    <mergeCell ref="AA972:AC972"/>
    <mergeCell ref="AD972:AF972"/>
    <mergeCell ref="AG972:AI972"/>
    <mergeCell ref="AJ972:AL972"/>
    <mergeCell ref="AM972:AP972"/>
    <mergeCell ref="AQ972:AT972"/>
    <mergeCell ref="B973:C973"/>
    <mergeCell ref="P973:R973"/>
    <mergeCell ref="S973:T973"/>
    <mergeCell ref="U973:W973"/>
    <mergeCell ref="X973:Z973"/>
    <mergeCell ref="AA973:AC973"/>
    <mergeCell ref="AD973:AF973"/>
    <mergeCell ref="AG973:AI973"/>
    <mergeCell ref="AJ973:AL973"/>
    <mergeCell ref="AM973:AP973"/>
    <mergeCell ref="AQ973:AT973"/>
    <mergeCell ref="S979:T979"/>
    <mergeCell ref="U979:W979"/>
    <mergeCell ref="X979:Z979"/>
    <mergeCell ref="AA979:AC979"/>
    <mergeCell ref="AD979:AF979"/>
    <mergeCell ref="AG979:AI979"/>
    <mergeCell ref="AJ979:AL979"/>
    <mergeCell ref="AM979:AP979"/>
    <mergeCell ref="AQ979:AT979"/>
    <mergeCell ref="B976:C976"/>
    <mergeCell ref="D976:O976"/>
    <mergeCell ref="P976:R976"/>
    <mergeCell ref="S976:T976"/>
    <mergeCell ref="U976:W976"/>
    <mergeCell ref="X976:Z976"/>
    <mergeCell ref="AA976:AC976"/>
    <mergeCell ref="AD976:AF976"/>
    <mergeCell ref="AG976:AI976"/>
    <mergeCell ref="AJ976:AL976"/>
    <mergeCell ref="AM976:AP976"/>
    <mergeCell ref="AQ976:AT976"/>
    <mergeCell ref="B977:C977"/>
    <mergeCell ref="D977:O977"/>
    <mergeCell ref="P977:R977"/>
    <mergeCell ref="S977:T977"/>
    <mergeCell ref="U977:W977"/>
    <mergeCell ref="X977:Z977"/>
    <mergeCell ref="AA977:AC977"/>
    <mergeCell ref="AD977:AF977"/>
    <mergeCell ref="AG977:AI977"/>
    <mergeCell ref="AJ977:AL977"/>
    <mergeCell ref="AM977:AP977"/>
    <mergeCell ref="AQ977:AT977"/>
    <mergeCell ref="B982:C982"/>
    <mergeCell ref="D982:O982"/>
    <mergeCell ref="P982:R982"/>
    <mergeCell ref="S982:T982"/>
    <mergeCell ref="U982:W982"/>
    <mergeCell ref="X982:Z982"/>
    <mergeCell ref="AA982:AC982"/>
    <mergeCell ref="AD982:AF982"/>
    <mergeCell ref="AG982:AI982"/>
    <mergeCell ref="AJ982:AL982"/>
    <mergeCell ref="AM982:AP982"/>
    <mergeCell ref="AQ982:AT982"/>
    <mergeCell ref="D973:O973"/>
    <mergeCell ref="B1008:C1008"/>
    <mergeCell ref="D1008:O1008"/>
    <mergeCell ref="P1008:R1008"/>
    <mergeCell ref="S1008:T1008"/>
    <mergeCell ref="U1008:W1008"/>
    <mergeCell ref="X1008:Z1008"/>
    <mergeCell ref="AA1008:AC1008"/>
    <mergeCell ref="AD1008:AF1008"/>
    <mergeCell ref="AG1008:AI1008"/>
    <mergeCell ref="AJ1008:AL1008"/>
    <mergeCell ref="AM1008:AP1008"/>
    <mergeCell ref="AQ1008:AT1008"/>
    <mergeCell ref="B980:C980"/>
    <mergeCell ref="D980:O980"/>
    <mergeCell ref="P980:R980"/>
    <mergeCell ref="S980:T980"/>
    <mergeCell ref="U980:W980"/>
    <mergeCell ref="X980:Z980"/>
    <mergeCell ref="AA980:AC980"/>
    <mergeCell ref="AD980:AF980"/>
    <mergeCell ref="AG980:AI980"/>
    <mergeCell ref="AJ980:AL980"/>
    <mergeCell ref="AM980:AP980"/>
    <mergeCell ref="AQ980:AT980"/>
    <mergeCell ref="B981:C981"/>
    <mergeCell ref="D981:O981"/>
    <mergeCell ref="P981:R981"/>
    <mergeCell ref="S981:T981"/>
    <mergeCell ref="U981:W981"/>
    <mergeCell ref="X981:Z981"/>
    <mergeCell ref="AA981:AC981"/>
    <mergeCell ref="AD981:AF981"/>
    <mergeCell ref="AG981:AI981"/>
    <mergeCell ref="AJ981:AL981"/>
    <mergeCell ref="AM981:AP981"/>
    <mergeCell ref="AQ981:AT981"/>
    <mergeCell ref="B978:C978"/>
    <mergeCell ref="D978:O978"/>
    <mergeCell ref="P978:R978"/>
    <mergeCell ref="S978:T978"/>
    <mergeCell ref="U978:W978"/>
    <mergeCell ref="X978:Z978"/>
    <mergeCell ref="AA978:AC978"/>
    <mergeCell ref="AD978:AF978"/>
    <mergeCell ref="AG978:AI978"/>
    <mergeCell ref="AJ978:AL978"/>
    <mergeCell ref="AM978:AP978"/>
    <mergeCell ref="AQ978:AT978"/>
    <mergeCell ref="B979:C979"/>
    <mergeCell ref="D979:O979"/>
    <mergeCell ref="P979:R979"/>
    <mergeCell ref="B1015:C1015"/>
    <mergeCell ref="D1015:O1015"/>
    <mergeCell ref="P1015:R1015"/>
    <mergeCell ref="S1015:T1015"/>
    <mergeCell ref="U1015:W1015"/>
    <mergeCell ref="X1015:Z1015"/>
    <mergeCell ref="AA1015:AC1015"/>
    <mergeCell ref="AD1015:AF1015"/>
    <mergeCell ref="AG1015:AI1015"/>
    <mergeCell ref="AJ1015:AL1015"/>
    <mergeCell ref="AM1015:AP1015"/>
    <mergeCell ref="AQ1015:AT1015"/>
    <mergeCell ref="B1016:C1016"/>
    <mergeCell ref="D1016:O1016"/>
    <mergeCell ref="P1016:R1016"/>
    <mergeCell ref="S1016:T1016"/>
    <mergeCell ref="U1016:W1016"/>
    <mergeCell ref="X1016:Z1016"/>
    <mergeCell ref="AA1016:AC1016"/>
    <mergeCell ref="AD1016:AF1016"/>
    <mergeCell ref="AG1016:AI1016"/>
    <mergeCell ref="AJ1016:AL1016"/>
    <mergeCell ref="AM1016:AP1016"/>
    <mergeCell ref="AQ1016:AT1016"/>
    <mergeCell ref="B1013:C1013"/>
    <mergeCell ref="D1013:O1013"/>
    <mergeCell ref="P1013:R1013"/>
    <mergeCell ref="S1013:T1013"/>
    <mergeCell ref="U1013:W1013"/>
    <mergeCell ref="X1013:Z1013"/>
    <mergeCell ref="AA1013:AC1013"/>
    <mergeCell ref="AD1013:AF1013"/>
    <mergeCell ref="AG1013:AI1013"/>
    <mergeCell ref="AJ1013:AL1013"/>
    <mergeCell ref="AM1013:AP1013"/>
    <mergeCell ref="AQ1013:AT1013"/>
    <mergeCell ref="B1014:C1014"/>
    <mergeCell ref="D1014:O1014"/>
    <mergeCell ref="P1014:R1014"/>
    <mergeCell ref="S1014:T1014"/>
    <mergeCell ref="U1014:W1014"/>
    <mergeCell ref="X1014:Z1014"/>
    <mergeCell ref="AA1014:AC1014"/>
    <mergeCell ref="AD1014:AF1014"/>
    <mergeCell ref="AG1014:AI1014"/>
    <mergeCell ref="AJ1014:AL1014"/>
    <mergeCell ref="AM1014:AP1014"/>
    <mergeCell ref="B1019:C1019"/>
    <mergeCell ref="D1019:O1019"/>
    <mergeCell ref="P1019:R1019"/>
    <mergeCell ref="S1019:T1019"/>
    <mergeCell ref="U1019:W1019"/>
    <mergeCell ref="X1019:Z1019"/>
    <mergeCell ref="AA1019:AC1019"/>
    <mergeCell ref="AD1019:AF1019"/>
    <mergeCell ref="AG1019:AI1019"/>
    <mergeCell ref="AJ1019:AL1019"/>
    <mergeCell ref="AM1019:AP1019"/>
    <mergeCell ref="AQ1019:AT1019"/>
    <mergeCell ref="B1020:C1020"/>
    <mergeCell ref="D1020:O1020"/>
    <mergeCell ref="P1020:R1020"/>
    <mergeCell ref="S1020:T1020"/>
    <mergeCell ref="U1020:W1020"/>
    <mergeCell ref="X1020:Z1020"/>
    <mergeCell ref="AA1020:AC1020"/>
    <mergeCell ref="AD1020:AF1020"/>
    <mergeCell ref="AG1020:AI1020"/>
    <mergeCell ref="AJ1020:AL1020"/>
    <mergeCell ref="AM1020:AP1020"/>
    <mergeCell ref="AQ1020:AT1020"/>
    <mergeCell ref="B1017:C1017"/>
    <mergeCell ref="D1017:O1017"/>
    <mergeCell ref="P1017:R1017"/>
    <mergeCell ref="S1017:T1017"/>
    <mergeCell ref="U1017:W1017"/>
    <mergeCell ref="X1017:Z1017"/>
    <mergeCell ref="AA1017:AC1017"/>
    <mergeCell ref="AD1017:AF1017"/>
    <mergeCell ref="AG1017:AI1017"/>
    <mergeCell ref="AJ1017:AL1017"/>
    <mergeCell ref="AM1017:AP1017"/>
    <mergeCell ref="AQ1017:AT1017"/>
    <mergeCell ref="B1018:C1018"/>
    <mergeCell ref="D1018:O1018"/>
    <mergeCell ref="P1018:R1018"/>
    <mergeCell ref="S1018:T1018"/>
    <mergeCell ref="U1018:W1018"/>
    <mergeCell ref="X1018:Z1018"/>
    <mergeCell ref="AA1018:AC1018"/>
    <mergeCell ref="AD1018:AF1018"/>
    <mergeCell ref="AG1018:AI1018"/>
    <mergeCell ref="AJ1018:AL1018"/>
    <mergeCell ref="AM1018:AP1018"/>
    <mergeCell ref="AQ1018:AT1018"/>
    <mergeCell ref="B1023:C1023"/>
    <mergeCell ref="D1023:O1023"/>
    <mergeCell ref="P1023:R1023"/>
    <mergeCell ref="S1023:T1023"/>
    <mergeCell ref="U1023:W1023"/>
    <mergeCell ref="X1023:Z1023"/>
    <mergeCell ref="AA1023:AC1023"/>
    <mergeCell ref="AD1023:AF1023"/>
    <mergeCell ref="AG1023:AI1023"/>
    <mergeCell ref="AJ1023:AL1023"/>
    <mergeCell ref="AM1023:AP1023"/>
    <mergeCell ref="AQ1023:AT1023"/>
    <mergeCell ref="B1024:C1024"/>
    <mergeCell ref="D1024:O1024"/>
    <mergeCell ref="P1024:R1024"/>
    <mergeCell ref="S1024:T1024"/>
    <mergeCell ref="U1024:W1024"/>
    <mergeCell ref="X1024:Z1024"/>
    <mergeCell ref="AA1024:AC1024"/>
    <mergeCell ref="AD1024:AF1024"/>
    <mergeCell ref="AG1024:AI1024"/>
    <mergeCell ref="AJ1024:AL1024"/>
    <mergeCell ref="AM1024:AP1024"/>
    <mergeCell ref="AQ1024:AT1024"/>
    <mergeCell ref="B1021:C1021"/>
    <mergeCell ref="D1021:O1021"/>
    <mergeCell ref="P1021:R1021"/>
    <mergeCell ref="S1021:T1021"/>
    <mergeCell ref="U1021:W1021"/>
    <mergeCell ref="X1021:Z1021"/>
    <mergeCell ref="AA1021:AC1021"/>
    <mergeCell ref="AD1021:AF1021"/>
    <mergeCell ref="AG1021:AI1021"/>
    <mergeCell ref="AJ1021:AL1021"/>
    <mergeCell ref="AM1021:AP1021"/>
    <mergeCell ref="AQ1021:AT1021"/>
    <mergeCell ref="B1022:C1022"/>
    <mergeCell ref="D1022:O1022"/>
    <mergeCell ref="P1022:R1022"/>
    <mergeCell ref="S1022:T1022"/>
    <mergeCell ref="U1022:W1022"/>
    <mergeCell ref="X1022:Z1022"/>
    <mergeCell ref="AA1022:AC1022"/>
    <mergeCell ref="AD1022:AF1022"/>
    <mergeCell ref="AG1022:AI1022"/>
    <mergeCell ref="AJ1022:AL1022"/>
    <mergeCell ref="AM1022:AP1022"/>
    <mergeCell ref="AQ1022:AT1022"/>
    <mergeCell ref="B1027:C1027"/>
    <mergeCell ref="D1027:O1027"/>
    <mergeCell ref="P1027:R1027"/>
    <mergeCell ref="S1027:T1027"/>
    <mergeCell ref="U1027:W1027"/>
    <mergeCell ref="X1027:Z1027"/>
    <mergeCell ref="AA1027:AC1027"/>
    <mergeCell ref="AD1027:AF1027"/>
    <mergeCell ref="AG1027:AI1027"/>
    <mergeCell ref="AJ1027:AL1027"/>
    <mergeCell ref="AM1027:AP1027"/>
    <mergeCell ref="AQ1027:AT1027"/>
    <mergeCell ref="B1053:C1053"/>
    <mergeCell ref="D1053:O1053"/>
    <mergeCell ref="P1053:R1053"/>
    <mergeCell ref="S1053:T1053"/>
    <mergeCell ref="U1053:W1053"/>
    <mergeCell ref="X1053:Z1053"/>
    <mergeCell ref="AA1053:AC1053"/>
    <mergeCell ref="AD1053:AF1053"/>
    <mergeCell ref="AG1053:AI1053"/>
    <mergeCell ref="AJ1053:AL1053"/>
    <mergeCell ref="AM1053:AP1053"/>
    <mergeCell ref="AQ1053:AT1053"/>
    <mergeCell ref="B1025:C1025"/>
    <mergeCell ref="D1025:O1025"/>
    <mergeCell ref="P1025:R1025"/>
    <mergeCell ref="S1025:T1025"/>
    <mergeCell ref="U1025:W1025"/>
    <mergeCell ref="X1025:Z1025"/>
    <mergeCell ref="AA1025:AC1025"/>
    <mergeCell ref="AD1025:AF1025"/>
    <mergeCell ref="AG1025:AI1025"/>
    <mergeCell ref="AJ1025:AL1025"/>
    <mergeCell ref="AM1025:AP1025"/>
    <mergeCell ref="AQ1025:AT1025"/>
    <mergeCell ref="B1026:C1026"/>
    <mergeCell ref="D1026:O1026"/>
    <mergeCell ref="P1026:R1026"/>
    <mergeCell ref="S1026:T1026"/>
    <mergeCell ref="U1026:W1026"/>
    <mergeCell ref="X1026:Z1026"/>
    <mergeCell ref="AA1026:AC1026"/>
    <mergeCell ref="AD1026:AF1026"/>
    <mergeCell ref="AG1026:AI1026"/>
    <mergeCell ref="AJ1026:AL1026"/>
    <mergeCell ref="AM1026:AP1026"/>
    <mergeCell ref="AQ1026:AT1026"/>
    <mergeCell ref="B1051:C1051"/>
    <mergeCell ref="D1051:O1051"/>
    <mergeCell ref="P1051:R1051"/>
    <mergeCell ref="S1051:T1051"/>
    <mergeCell ref="U1051:W1051"/>
    <mergeCell ref="X1051:Z1051"/>
    <mergeCell ref="AA1051:AC1051"/>
    <mergeCell ref="AD1051:AF1051"/>
    <mergeCell ref="AG1051:AI1051"/>
    <mergeCell ref="AJ1051:AL1051"/>
    <mergeCell ref="AM1051:AP1051"/>
    <mergeCell ref="AQ1051:AT1051"/>
    <mergeCell ref="B1052:C1052"/>
    <mergeCell ref="D1052:O1052"/>
    <mergeCell ref="P1052:R1052"/>
    <mergeCell ref="S1052:T1052"/>
    <mergeCell ref="AM1063:AP1063"/>
    <mergeCell ref="AQ1063:AT1063"/>
    <mergeCell ref="B1068:C1068"/>
    <mergeCell ref="D1068:O1068"/>
    <mergeCell ref="P1068:R1068"/>
    <mergeCell ref="S1068:T1068"/>
    <mergeCell ref="U1068:W1068"/>
    <mergeCell ref="X1068:Z1068"/>
    <mergeCell ref="AA1068:AC1068"/>
    <mergeCell ref="AD1068:AF1068"/>
    <mergeCell ref="AG1068:AI1068"/>
    <mergeCell ref="AJ1068:AL1068"/>
    <mergeCell ref="AM1068:AP1068"/>
    <mergeCell ref="AQ1068:AT1068"/>
    <mergeCell ref="B1069:C1069"/>
    <mergeCell ref="D1069:O1069"/>
    <mergeCell ref="P1069:R1069"/>
    <mergeCell ref="S1069:T1069"/>
    <mergeCell ref="U1069:W1069"/>
    <mergeCell ref="X1069:Z1069"/>
    <mergeCell ref="AA1069:AC1069"/>
    <mergeCell ref="AD1069:AF1069"/>
    <mergeCell ref="AG1069:AI1069"/>
    <mergeCell ref="AJ1069:AL1069"/>
    <mergeCell ref="AM1069:AP1069"/>
    <mergeCell ref="AQ1069:AT1069"/>
    <mergeCell ref="B1066:C1066"/>
    <mergeCell ref="D1066:O1066"/>
    <mergeCell ref="P1066:R1066"/>
    <mergeCell ref="S1066:T1066"/>
    <mergeCell ref="U1066:W1066"/>
    <mergeCell ref="X1066:Z1066"/>
    <mergeCell ref="AA1066:AC1066"/>
    <mergeCell ref="AD1066:AF1066"/>
    <mergeCell ref="AG1066:AI1066"/>
    <mergeCell ref="AJ1066:AL1066"/>
    <mergeCell ref="AM1066:AP1066"/>
    <mergeCell ref="AQ1066:AT1066"/>
    <mergeCell ref="B1067:C1067"/>
    <mergeCell ref="D1067:O1067"/>
    <mergeCell ref="P1067:R1067"/>
    <mergeCell ref="S1067:T1067"/>
    <mergeCell ref="U1067:W1067"/>
    <mergeCell ref="X1067:Z1067"/>
    <mergeCell ref="AA1067:AC1067"/>
    <mergeCell ref="AD1067:AF1067"/>
    <mergeCell ref="AG1067:AI1067"/>
    <mergeCell ref="AJ1067:AL1067"/>
    <mergeCell ref="AM1067:AP1067"/>
    <mergeCell ref="AQ1067:AT1067"/>
    <mergeCell ref="AM1064:AP1064"/>
    <mergeCell ref="B1065:C1065"/>
    <mergeCell ref="D1072:O1072"/>
    <mergeCell ref="P1072:R1072"/>
    <mergeCell ref="S1072:T1072"/>
    <mergeCell ref="U1072:W1072"/>
    <mergeCell ref="X1072:Z1072"/>
    <mergeCell ref="AA1072:AC1072"/>
    <mergeCell ref="AD1072:AF1072"/>
    <mergeCell ref="AG1072:AI1072"/>
    <mergeCell ref="AJ1072:AL1072"/>
    <mergeCell ref="AM1072:AP1072"/>
    <mergeCell ref="AQ1072:AT1072"/>
    <mergeCell ref="B1098:C1098"/>
    <mergeCell ref="D1098:O1098"/>
    <mergeCell ref="P1098:R1098"/>
    <mergeCell ref="S1098:T1098"/>
    <mergeCell ref="U1098:W1098"/>
    <mergeCell ref="X1098:Z1098"/>
    <mergeCell ref="AA1098:AC1098"/>
    <mergeCell ref="AD1098:AF1098"/>
    <mergeCell ref="AG1098:AI1098"/>
    <mergeCell ref="AJ1098:AL1098"/>
    <mergeCell ref="AM1098:AP1098"/>
    <mergeCell ref="AQ1098:AT1098"/>
    <mergeCell ref="B1070:C1070"/>
    <mergeCell ref="D1070:O1070"/>
    <mergeCell ref="P1070:R1070"/>
    <mergeCell ref="S1070:T1070"/>
    <mergeCell ref="U1070:W1070"/>
    <mergeCell ref="X1070:Z1070"/>
    <mergeCell ref="AA1070:AC1070"/>
    <mergeCell ref="AD1070:AF1070"/>
    <mergeCell ref="AG1070:AI1070"/>
    <mergeCell ref="AJ1070:AL1070"/>
    <mergeCell ref="AM1070:AP1070"/>
    <mergeCell ref="AQ1070:AT1070"/>
    <mergeCell ref="B1071:C1071"/>
    <mergeCell ref="D1071:O1071"/>
    <mergeCell ref="P1071:R1071"/>
    <mergeCell ref="S1071:T1071"/>
    <mergeCell ref="U1071:W1071"/>
    <mergeCell ref="X1071:Z1071"/>
    <mergeCell ref="AA1071:AC1071"/>
    <mergeCell ref="AD1071:AF1071"/>
    <mergeCell ref="AG1071:AI1071"/>
    <mergeCell ref="AJ1071:AL1071"/>
    <mergeCell ref="AM1071:AP1071"/>
    <mergeCell ref="AQ1071:AT1071"/>
    <mergeCell ref="AQ1097:AT1097"/>
    <mergeCell ref="AQ1074:AT1074"/>
    <mergeCell ref="AQ1083:AT1083"/>
    <mergeCell ref="AQ1081:AT1081"/>
    <mergeCell ref="AQ1079:AT1079"/>
    <mergeCell ref="AQ1094:AT1094"/>
    <mergeCell ref="AQ1092:AT1092"/>
    <mergeCell ref="AQ1091:AT1091"/>
    <mergeCell ref="AQ1085:AT1085"/>
    <mergeCell ref="AQ1086:AT1086"/>
    <mergeCell ref="AQ1087:AT1087"/>
    <mergeCell ref="AQ1088:AT1088"/>
    <mergeCell ref="AQ1084:AT1084"/>
    <mergeCell ref="AD1082:AF1082"/>
    <mergeCell ref="AG1082:AI1082"/>
    <mergeCell ref="AJ1082:AL1082"/>
    <mergeCell ref="X1084:Z1084"/>
    <mergeCell ref="S1104:T1104"/>
    <mergeCell ref="U1104:W1104"/>
    <mergeCell ref="X1104:Z1104"/>
    <mergeCell ref="AA1104:AC1104"/>
    <mergeCell ref="AD1104:AF1104"/>
    <mergeCell ref="AG1104:AI1104"/>
    <mergeCell ref="AJ1104:AL1104"/>
    <mergeCell ref="AM1104:AP1104"/>
    <mergeCell ref="AQ1104:AT1104"/>
    <mergeCell ref="B1109:C1109"/>
    <mergeCell ref="D1109:O1109"/>
    <mergeCell ref="P1109:R1109"/>
    <mergeCell ref="S1109:T1109"/>
    <mergeCell ref="U1109:W1109"/>
    <mergeCell ref="X1109:Z1109"/>
    <mergeCell ref="AA1109:AC1109"/>
    <mergeCell ref="AD1109:AF1109"/>
    <mergeCell ref="AG1109:AI1109"/>
    <mergeCell ref="AJ1109:AL1109"/>
    <mergeCell ref="AM1109:AP1109"/>
    <mergeCell ref="AQ1109:AT1109"/>
    <mergeCell ref="B1107:C1107"/>
    <mergeCell ref="D1107:O1107"/>
    <mergeCell ref="P1107:R1107"/>
    <mergeCell ref="S1107:T1107"/>
    <mergeCell ref="U1107:W1107"/>
    <mergeCell ref="X1107:Z1107"/>
    <mergeCell ref="AA1107:AC1107"/>
    <mergeCell ref="AD1107:AF1107"/>
    <mergeCell ref="AG1107:AI1107"/>
    <mergeCell ref="AJ1107:AL1107"/>
    <mergeCell ref="AM1107:AP1107"/>
    <mergeCell ref="AQ1107:AT1107"/>
    <mergeCell ref="B1108:C1108"/>
    <mergeCell ref="D1108:O1108"/>
    <mergeCell ref="P1108:R1108"/>
    <mergeCell ref="S1108:T1108"/>
    <mergeCell ref="U1108:W1108"/>
    <mergeCell ref="X1108:Z1108"/>
    <mergeCell ref="AA1108:AC1108"/>
    <mergeCell ref="AD1108:AF1108"/>
    <mergeCell ref="AG1108:AI1108"/>
    <mergeCell ref="AJ1108:AL1108"/>
    <mergeCell ref="AM1108:AP1108"/>
    <mergeCell ref="AQ1108:AT1108"/>
    <mergeCell ref="S1106:T1106"/>
    <mergeCell ref="U1106:W1106"/>
    <mergeCell ref="X1106:Z1106"/>
    <mergeCell ref="AA1106:AC1106"/>
    <mergeCell ref="AG1110:AI1110"/>
    <mergeCell ref="AJ1110:AL1110"/>
    <mergeCell ref="AM1110:AP1110"/>
    <mergeCell ref="B1110:C1110"/>
    <mergeCell ref="D1110:O1110"/>
    <mergeCell ref="P1110:R1110"/>
    <mergeCell ref="S1110:T1110"/>
    <mergeCell ref="U1110:W1110"/>
    <mergeCell ref="X1110:Z1110"/>
    <mergeCell ref="AA1110:AC1110"/>
    <mergeCell ref="AD1110:AF1110"/>
    <mergeCell ref="B1113:C1113"/>
    <mergeCell ref="D1113:O1113"/>
    <mergeCell ref="P1113:R1113"/>
    <mergeCell ref="S1113:T1113"/>
    <mergeCell ref="U1113:W1113"/>
    <mergeCell ref="X1113:Z1113"/>
    <mergeCell ref="AA1113:AC1113"/>
    <mergeCell ref="AD1113:AF1113"/>
    <mergeCell ref="AG1113:AI1113"/>
    <mergeCell ref="AJ1113:AL1113"/>
    <mergeCell ref="AM1113:AP1113"/>
    <mergeCell ref="AQ1113:AT1113"/>
    <mergeCell ref="B1114:C1114"/>
    <mergeCell ref="D1114:O1114"/>
    <mergeCell ref="P1114:R1114"/>
    <mergeCell ref="S1114:T1114"/>
    <mergeCell ref="U1114:W1114"/>
    <mergeCell ref="X1114:Z1114"/>
    <mergeCell ref="AA1114:AC1114"/>
    <mergeCell ref="AD1114:AF1114"/>
    <mergeCell ref="AG1114:AI1114"/>
    <mergeCell ref="AJ1114:AL1114"/>
    <mergeCell ref="AM1114:AP1114"/>
    <mergeCell ref="AQ1114:AT1114"/>
    <mergeCell ref="B1111:C1111"/>
    <mergeCell ref="D1111:O1111"/>
    <mergeCell ref="P1111:R1111"/>
    <mergeCell ref="S1111:T1111"/>
    <mergeCell ref="U1111:W1111"/>
    <mergeCell ref="X1111:Z1111"/>
    <mergeCell ref="AA1111:AC1111"/>
    <mergeCell ref="AD1111:AF1111"/>
    <mergeCell ref="AG1111:AI1111"/>
    <mergeCell ref="AJ1111:AL1111"/>
    <mergeCell ref="AM1111:AP1111"/>
    <mergeCell ref="AQ1111:AT1111"/>
    <mergeCell ref="B1112:C1112"/>
    <mergeCell ref="D1112:O1112"/>
    <mergeCell ref="P1112:R1112"/>
    <mergeCell ref="S1112:T1112"/>
    <mergeCell ref="U1112:W1112"/>
    <mergeCell ref="X1112:Z1112"/>
    <mergeCell ref="AA1112:AC1112"/>
    <mergeCell ref="AD1112:AF1112"/>
    <mergeCell ref="AG1112:AI1112"/>
    <mergeCell ref="AJ1112:AL1112"/>
    <mergeCell ref="AM1112:AP1112"/>
    <mergeCell ref="AQ1112:AT1112"/>
    <mergeCell ref="AA1142:AC1142"/>
    <mergeCell ref="AD1142:AF1142"/>
    <mergeCell ref="AG1142:AI1142"/>
    <mergeCell ref="AJ1142:AL1142"/>
    <mergeCell ref="AM1142:AP1142"/>
    <mergeCell ref="AQ1142:AT1142"/>
    <mergeCell ref="B1140:C1140"/>
    <mergeCell ref="D1140:O1140"/>
    <mergeCell ref="P1140:R1140"/>
    <mergeCell ref="S1140:T1140"/>
    <mergeCell ref="U1140:W1140"/>
    <mergeCell ref="X1140:Z1140"/>
    <mergeCell ref="AA1140:AC1140"/>
    <mergeCell ref="B1142:C1142"/>
    <mergeCell ref="D1142:O1142"/>
    <mergeCell ref="P1142:R1142"/>
    <mergeCell ref="B1141:C1141"/>
    <mergeCell ref="D1141:O1141"/>
    <mergeCell ref="P1141:R1141"/>
    <mergeCell ref="S1141:T1141"/>
    <mergeCell ref="U1141:W1141"/>
    <mergeCell ref="X1141:Z1141"/>
    <mergeCell ref="AA1141:AC1141"/>
    <mergeCell ref="AD1141:AF1141"/>
    <mergeCell ref="AG1141:AI1141"/>
    <mergeCell ref="AJ1141:AL1141"/>
    <mergeCell ref="AM1141:AP1141"/>
    <mergeCell ref="AQ1141:AT1141"/>
    <mergeCell ref="B1138:C1138"/>
    <mergeCell ref="D1138:O1138"/>
    <mergeCell ref="P1138:R1138"/>
    <mergeCell ref="S1138:T1138"/>
    <mergeCell ref="U1138:W1138"/>
    <mergeCell ref="X1138:Z1138"/>
    <mergeCell ref="AA1138:AC1138"/>
    <mergeCell ref="AD1138:AF1138"/>
    <mergeCell ref="AG1138:AI1138"/>
    <mergeCell ref="AJ1140:AL1140"/>
    <mergeCell ref="AM1140:AP1140"/>
    <mergeCell ref="AQ1140:AT1140"/>
    <mergeCell ref="AG1140:AI1140"/>
    <mergeCell ref="B1115:C1115"/>
    <mergeCell ref="D1115:O1115"/>
    <mergeCell ref="P1115:R1115"/>
    <mergeCell ref="S1115:T1115"/>
    <mergeCell ref="U1115:W1115"/>
    <mergeCell ref="X1115:Z1115"/>
    <mergeCell ref="AA1115:AC1115"/>
    <mergeCell ref="AD1115:AF1115"/>
    <mergeCell ref="AG1115:AI1115"/>
    <mergeCell ref="AJ1115:AL1115"/>
    <mergeCell ref="AM1115:AP1115"/>
    <mergeCell ref="AQ1115:AT1115"/>
    <mergeCell ref="B1116:C1116"/>
    <mergeCell ref="D1116:O1116"/>
    <mergeCell ref="P1116:R1116"/>
    <mergeCell ref="S1116:T1116"/>
    <mergeCell ref="U1116:W1116"/>
    <mergeCell ref="X1116:Z1116"/>
    <mergeCell ref="AA1116:AC1116"/>
    <mergeCell ref="AD1116:AF1116"/>
    <mergeCell ref="AG1116:AI1116"/>
    <mergeCell ref="AJ1116:AL1116"/>
    <mergeCell ref="AM1116:AP1116"/>
    <mergeCell ref="AQ1116:AT1116"/>
    <mergeCell ref="AD1136:AF1136"/>
    <mergeCell ref="AG1136:AI1136"/>
    <mergeCell ref="AJ1136:AL1136"/>
    <mergeCell ref="B1135:C1135"/>
    <mergeCell ref="D1135:O1135"/>
    <mergeCell ref="P1135:R1135"/>
    <mergeCell ref="S1135:T1135"/>
    <mergeCell ref="U1135:W1135"/>
    <mergeCell ref="X1135:Z1135"/>
    <mergeCell ref="AA1135:AC1135"/>
    <mergeCell ref="AD1135:AF1135"/>
    <mergeCell ref="AG1135:AI1135"/>
    <mergeCell ref="AJ1135:AL1135"/>
    <mergeCell ref="AM1135:AP1135"/>
    <mergeCell ref="AQ1135:AT1135"/>
    <mergeCell ref="B1130:C1130"/>
    <mergeCell ref="B1134:C1134"/>
    <mergeCell ref="D1134:O1134"/>
    <mergeCell ref="P1134:R1134"/>
    <mergeCell ref="S1134:T1134"/>
    <mergeCell ref="U1134:W1134"/>
    <mergeCell ref="X1134:Z1134"/>
    <mergeCell ref="AA1134:AC1134"/>
    <mergeCell ref="AD1134:AF1134"/>
    <mergeCell ref="AG1134:AI1134"/>
    <mergeCell ref="AJ1134:AL1134"/>
    <mergeCell ref="AM1134:AP1134"/>
    <mergeCell ref="AQ1134:AT1134"/>
    <mergeCell ref="AA1132:AC1132"/>
    <mergeCell ref="AD1132:AF1132"/>
    <mergeCell ref="AG1132:AI1132"/>
    <mergeCell ref="AJ1132:AL1132"/>
    <mergeCell ref="AM1132:AP1132"/>
    <mergeCell ref="AQ1132:AT1132"/>
    <mergeCell ref="B1133:C1133"/>
    <mergeCell ref="D1133:O1133"/>
    <mergeCell ref="P1133:R1133"/>
    <mergeCell ref="S1133:T1133"/>
    <mergeCell ref="U1133:W1133"/>
    <mergeCell ref="X1133:Z1133"/>
    <mergeCell ref="B1117:C1117"/>
    <mergeCell ref="D1117:O1117"/>
    <mergeCell ref="P1117:R1117"/>
    <mergeCell ref="S1117:T1117"/>
    <mergeCell ref="U1117:W1117"/>
    <mergeCell ref="X1117:Z1117"/>
    <mergeCell ref="AA1117:AC1117"/>
    <mergeCell ref="AD1117:AF1117"/>
    <mergeCell ref="AG1117:AI1117"/>
    <mergeCell ref="AJ1117:AL1117"/>
    <mergeCell ref="AM1117:AP1117"/>
    <mergeCell ref="AQ1117:AT1117"/>
    <mergeCell ref="B1143:C1143"/>
    <mergeCell ref="D1143:O1143"/>
    <mergeCell ref="P1143:R1143"/>
    <mergeCell ref="S1143:T1143"/>
    <mergeCell ref="U1143:W1143"/>
    <mergeCell ref="X1143:Z1143"/>
    <mergeCell ref="AA1143:AC1143"/>
    <mergeCell ref="AD1143:AF1143"/>
    <mergeCell ref="AG1143:AI1143"/>
    <mergeCell ref="AJ1143:AL1143"/>
    <mergeCell ref="AM1143:AP1143"/>
    <mergeCell ref="AQ1143:AT1143"/>
    <mergeCell ref="AJ1138:AL1138"/>
    <mergeCell ref="AM1138:AP1138"/>
    <mergeCell ref="AQ1138:AT1138"/>
    <mergeCell ref="B1139:C1139"/>
    <mergeCell ref="D1139:O1139"/>
    <mergeCell ref="P1139:R1139"/>
    <mergeCell ref="S1139:T1139"/>
    <mergeCell ref="U1139:W1139"/>
    <mergeCell ref="X1139:Z1139"/>
    <mergeCell ref="AA1139:AC1139"/>
    <mergeCell ref="AD1139:AF1139"/>
    <mergeCell ref="AG1139:AI1139"/>
    <mergeCell ref="AJ1139:AL1139"/>
    <mergeCell ref="AM1139:AP1139"/>
    <mergeCell ref="AQ1139:AT1139"/>
    <mergeCell ref="AD1140:AF1140"/>
    <mergeCell ref="AM1136:AP1136"/>
    <mergeCell ref="AQ1136:AT1136"/>
    <mergeCell ref="B1137:C1137"/>
    <mergeCell ref="D1137:O1137"/>
    <mergeCell ref="P1137:R1137"/>
    <mergeCell ref="S1137:T1137"/>
    <mergeCell ref="U1137:W1137"/>
    <mergeCell ref="X1137:Z1137"/>
    <mergeCell ref="AA1137:AC1137"/>
    <mergeCell ref="AD1137:AF1137"/>
    <mergeCell ref="AG1137:AI1137"/>
    <mergeCell ref="AJ1137:AL1137"/>
    <mergeCell ref="AM1137:AP1137"/>
    <mergeCell ref="AQ1137:AT1137"/>
    <mergeCell ref="B1136:C1136"/>
    <mergeCell ref="D1136:O1136"/>
    <mergeCell ref="P1136:R1136"/>
    <mergeCell ref="S1136:T1136"/>
    <mergeCell ref="U1136:W1136"/>
    <mergeCell ref="X1136:Z1136"/>
    <mergeCell ref="AA1136:AC1136"/>
    <mergeCell ref="S1142:T1142"/>
    <mergeCell ref="U1142:W1142"/>
    <mergeCell ref="X1142:Z1142"/>
    <mergeCell ref="B1146:C1146"/>
    <mergeCell ref="D1146:O1146"/>
    <mergeCell ref="P1146:R1146"/>
    <mergeCell ref="S1146:T1146"/>
    <mergeCell ref="U1146:W1146"/>
    <mergeCell ref="X1146:Z1146"/>
    <mergeCell ref="AA1146:AC1146"/>
    <mergeCell ref="AD1146:AF1146"/>
    <mergeCell ref="AG1146:AI1146"/>
    <mergeCell ref="AJ1146:AL1146"/>
    <mergeCell ref="AM1146:AP1146"/>
    <mergeCell ref="AQ1146:AT1146"/>
    <mergeCell ref="B1147:C1147"/>
    <mergeCell ref="D1147:O1147"/>
    <mergeCell ref="P1147:R1147"/>
    <mergeCell ref="S1147:T1147"/>
    <mergeCell ref="U1147:W1147"/>
    <mergeCell ref="X1147:Z1147"/>
    <mergeCell ref="AA1147:AC1147"/>
    <mergeCell ref="AD1147:AF1147"/>
    <mergeCell ref="AG1147:AI1147"/>
    <mergeCell ref="AJ1147:AL1147"/>
    <mergeCell ref="AM1147:AP1147"/>
    <mergeCell ref="AQ1147:AT1147"/>
    <mergeCell ref="B1144:C1144"/>
    <mergeCell ref="D1144:O1144"/>
    <mergeCell ref="P1144:R1144"/>
    <mergeCell ref="S1144:T1144"/>
    <mergeCell ref="U1144:W1144"/>
    <mergeCell ref="X1144:Z1144"/>
    <mergeCell ref="AA1144:AC1144"/>
    <mergeCell ref="AD1144:AF1144"/>
    <mergeCell ref="AG1144:AI1144"/>
    <mergeCell ref="AJ1144:AL1144"/>
    <mergeCell ref="AM1144:AP1144"/>
    <mergeCell ref="AQ1144:AT1144"/>
    <mergeCell ref="B1145:C1145"/>
    <mergeCell ref="D1145:O1145"/>
    <mergeCell ref="P1145:R1145"/>
    <mergeCell ref="S1145:T1145"/>
    <mergeCell ref="U1145:W1145"/>
    <mergeCell ref="X1145:Z1145"/>
    <mergeCell ref="AA1145:AC1145"/>
    <mergeCell ref="AD1145:AF1145"/>
    <mergeCell ref="AG1145:AI1145"/>
    <mergeCell ref="AJ1145:AL1145"/>
    <mergeCell ref="AM1145:AP1145"/>
    <mergeCell ref="AQ1145:AT1145"/>
    <mergeCell ref="B1150:C1150"/>
    <mergeCell ref="D1150:O1150"/>
    <mergeCell ref="P1150:R1150"/>
    <mergeCell ref="S1150:T1150"/>
    <mergeCell ref="U1150:W1150"/>
    <mergeCell ref="X1150:Z1150"/>
    <mergeCell ref="AA1150:AC1150"/>
    <mergeCell ref="AD1150:AF1150"/>
    <mergeCell ref="AG1150:AI1150"/>
    <mergeCell ref="AJ1150:AL1150"/>
    <mergeCell ref="AM1150:AP1150"/>
    <mergeCell ref="AQ1150:AT1150"/>
    <mergeCell ref="B1151:C1151"/>
    <mergeCell ref="D1151:O1151"/>
    <mergeCell ref="P1151:R1151"/>
    <mergeCell ref="S1151:T1151"/>
    <mergeCell ref="U1151:W1151"/>
    <mergeCell ref="X1151:Z1151"/>
    <mergeCell ref="AA1151:AC1151"/>
    <mergeCell ref="AD1151:AF1151"/>
    <mergeCell ref="AG1151:AI1151"/>
    <mergeCell ref="AJ1151:AL1151"/>
    <mergeCell ref="AM1151:AP1151"/>
    <mergeCell ref="AQ1151:AT1151"/>
    <mergeCell ref="B1148:C1148"/>
    <mergeCell ref="D1148:O1148"/>
    <mergeCell ref="P1148:R1148"/>
    <mergeCell ref="S1148:T1148"/>
    <mergeCell ref="U1148:W1148"/>
    <mergeCell ref="X1148:Z1148"/>
    <mergeCell ref="AA1148:AC1148"/>
    <mergeCell ref="AD1148:AF1148"/>
    <mergeCell ref="AG1148:AI1148"/>
    <mergeCell ref="AJ1148:AL1148"/>
    <mergeCell ref="AM1148:AP1148"/>
    <mergeCell ref="AQ1148:AT1148"/>
    <mergeCell ref="B1149:C1149"/>
    <mergeCell ref="D1149:O1149"/>
    <mergeCell ref="P1149:R1149"/>
    <mergeCell ref="S1149:T1149"/>
    <mergeCell ref="U1149:W1149"/>
    <mergeCell ref="X1149:Z1149"/>
    <mergeCell ref="AA1149:AC1149"/>
    <mergeCell ref="AD1149:AF1149"/>
    <mergeCell ref="AG1149:AI1149"/>
    <mergeCell ref="AJ1149:AL1149"/>
    <mergeCell ref="AM1149:AP1149"/>
    <mergeCell ref="AQ1149:AT1149"/>
    <mergeCell ref="B1154:C1154"/>
    <mergeCell ref="D1154:O1154"/>
    <mergeCell ref="P1154:R1154"/>
    <mergeCell ref="S1154:T1154"/>
    <mergeCell ref="U1154:W1154"/>
    <mergeCell ref="X1154:Z1154"/>
    <mergeCell ref="AA1154:AC1154"/>
    <mergeCell ref="AD1154:AF1154"/>
    <mergeCell ref="AG1154:AI1154"/>
    <mergeCell ref="AJ1154:AL1154"/>
    <mergeCell ref="AM1154:AP1154"/>
    <mergeCell ref="AQ1154:AT1154"/>
    <mergeCell ref="B1155:C1155"/>
    <mergeCell ref="D1155:O1155"/>
    <mergeCell ref="P1155:R1155"/>
    <mergeCell ref="S1155:T1155"/>
    <mergeCell ref="U1155:W1155"/>
    <mergeCell ref="X1155:Z1155"/>
    <mergeCell ref="AA1155:AC1155"/>
    <mergeCell ref="AD1155:AF1155"/>
    <mergeCell ref="AG1155:AI1155"/>
    <mergeCell ref="AJ1155:AL1155"/>
    <mergeCell ref="AM1155:AP1155"/>
    <mergeCell ref="B1152:C1152"/>
    <mergeCell ref="D1152:O1152"/>
    <mergeCell ref="P1152:R1152"/>
    <mergeCell ref="S1152:T1152"/>
    <mergeCell ref="U1152:W1152"/>
    <mergeCell ref="X1152:Z1152"/>
    <mergeCell ref="AA1152:AC1152"/>
    <mergeCell ref="AD1152:AF1152"/>
    <mergeCell ref="AG1152:AI1152"/>
    <mergeCell ref="AJ1152:AL1152"/>
    <mergeCell ref="AM1152:AP1152"/>
    <mergeCell ref="AQ1152:AT1152"/>
    <mergeCell ref="B1153:C1153"/>
    <mergeCell ref="D1153:O1153"/>
    <mergeCell ref="P1153:R1153"/>
    <mergeCell ref="S1153:T1153"/>
    <mergeCell ref="U1153:W1153"/>
    <mergeCell ref="X1153:Z1153"/>
    <mergeCell ref="AA1153:AC1153"/>
    <mergeCell ref="AD1153:AF1153"/>
    <mergeCell ref="AG1153:AI1153"/>
    <mergeCell ref="AJ1153:AL1153"/>
    <mergeCell ref="AM1153:AP1153"/>
    <mergeCell ref="AQ1153:AT1153"/>
    <mergeCell ref="AJ1158:AL1158"/>
    <mergeCell ref="AM1158:AP1158"/>
    <mergeCell ref="AQ1158:AT1158"/>
    <mergeCell ref="B1159:C1159"/>
    <mergeCell ref="D1159:O1159"/>
    <mergeCell ref="P1159:R1159"/>
    <mergeCell ref="S1159:T1159"/>
    <mergeCell ref="U1159:W1159"/>
    <mergeCell ref="X1159:Z1159"/>
    <mergeCell ref="AA1159:AC1159"/>
    <mergeCell ref="AD1159:AF1159"/>
    <mergeCell ref="AG1159:AI1159"/>
    <mergeCell ref="AJ1159:AL1159"/>
    <mergeCell ref="AM1159:AP1159"/>
    <mergeCell ref="AQ1159:AT1159"/>
    <mergeCell ref="B1156:C1156"/>
    <mergeCell ref="D1156:O1156"/>
    <mergeCell ref="P1156:R1156"/>
    <mergeCell ref="S1156:T1156"/>
    <mergeCell ref="U1156:W1156"/>
    <mergeCell ref="X1156:Z1156"/>
    <mergeCell ref="AA1156:AC1156"/>
    <mergeCell ref="AD1156:AF1156"/>
    <mergeCell ref="AG1156:AI1156"/>
    <mergeCell ref="AJ1156:AL1156"/>
    <mergeCell ref="AM1156:AP1156"/>
    <mergeCell ref="AQ1156:AT1156"/>
    <mergeCell ref="B1157:C1157"/>
    <mergeCell ref="D1157:O1157"/>
    <mergeCell ref="P1157:R1157"/>
    <mergeCell ref="S1157:T1157"/>
    <mergeCell ref="U1157:W1157"/>
    <mergeCell ref="X1157:Z1157"/>
    <mergeCell ref="AA1157:AC1157"/>
    <mergeCell ref="AD1157:AF1157"/>
    <mergeCell ref="AG1157:AI1157"/>
    <mergeCell ref="AJ1157:AL1157"/>
    <mergeCell ref="AM1157:AP1157"/>
    <mergeCell ref="AQ1157:AT1157"/>
    <mergeCell ref="AO69:AS69"/>
    <mergeCell ref="D24:I24"/>
    <mergeCell ref="K24:P24"/>
    <mergeCell ref="D25:I32"/>
    <mergeCell ref="K25:P32"/>
    <mergeCell ref="R24:W24"/>
    <mergeCell ref="R25:W32"/>
    <mergeCell ref="Y24:AD24"/>
    <mergeCell ref="Y25:AD32"/>
    <mergeCell ref="D40:AD40"/>
    <mergeCell ref="D8:AD11"/>
    <mergeCell ref="AH16:AP16"/>
    <mergeCell ref="AH17:AP17"/>
    <mergeCell ref="AH18:AP18"/>
    <mergeCell ref="AH19:AP19"/>
    <mergeCell ref="AH20:AP20"/>
    <mergeCell ref="D953:O953"/>
    <mergeCell ref="B1162:C1162"/>
    <mergeCell ref="D1162:O1162"/>
    <mergeCell ref="P1162:R1162"/>
    <mergeCell ref="S1162:T1162"/>
    <mergeCell ref="U1162:W1162"/>
    <mergeCell ref="X1162:Z1162"/>
    <mergeCell ref="AA1162:AC1162"/>
    <mergeCell ref="AD1162:AF1162"/>
    <mergeCell ref="AG1162:AI1162"/>
    <mergeCell ref="AJ1162:AL1162"/>
    <mergeCell ref="AM1162:AP1162"/>
    <mergeCell ref="AQ1162:AT1162"/>
    <mergeCell ref="B1160:C1160"/>
    <mergeCell ref="D1160:O1160"/>
    <mergeCell ref="P1160:R1160"/>
    <mergeCell ref="S1160:T1160"/>
    <mergeCell ref="U1160:W1160"/>
    <mergeCell ref="X1160:Z1160"/>
    <mergeCell ref="AA1160:AC1160"/>
    <mergeCell ref="AD1160:AF1160"/>
    <mergeCell ref="AG1160:AI1160"/>
    <mergeCell ref="AJ1160:AL1160"/>
    <mergeCell ref="AM1160:AP1160"/>
    <mergeCell ref="AQ1160:AT1160"/>
    <mergeCell ref="B1161:C1161"/>
    <mergeCell ref="D1161:O1161"/>
    <mergeCell ref="P1161:R1161"/>
    <mergeCell ref="S1161:T1161"/>
    <mergeCell ref="U1161:W1161"/>
    <mergeCell ref="X1161:Z1161"/>
    <mergeCell ref="AA1161:AC1161"/>
    <mergeCell ref="AD1161:AF1161"/>
    <mergeCell ref="AG1161:AI1161"/>
    <mergeCell ref="AJ1161:AL1161"/>
    <mergeCell ref="AM1161:AP1161"/>
    <mergeCell ref="AQ1161:AT1161"/>
    <mergeCell ref="B1158:C1158"/>
    <mergeCell ref="D1158:O1158"/>
    <mergeCell ref="P1158:R1158"/>
    <mergeCell ref="S1158:T1158"/>
    <mergeCell ref="U1158:W1158"/>
    <mergeCell ref="X1158:Z1158"/>
    <mergeCell ref="AA1158:AC1158"/>
    <mergeCell ref="AD1158:AF1158"/>
    <mergeCell ref="AG1158:AI1158"/>
    <mergeCell ref="AG72:AN72"/>
    <mergeCell ref="AO72:AQ72"/>
    <mergeCell ref="C56:J56"/>
    <mergeCell ref="K56:O56"/>
    <mergeCell ref="R64:Y64"/>
    <mergeCell ref="R65:Y65"/>
    <mergeCell ref="R66:Y66"/>
    <mergeCell ref="R67:Y67"/>
    <mergeCell ref="R72:Y72"/>
    <mergeCell ref="Z72:AB72"/>
    <mergeCell ref="R55:AB55"/>
    <mergeCell ref="R56:Y56"/>
    <mergeCell ref="Z56:AD56"/>
    <mergeCell ref="C71:J71"/>
    <mergeCell ref="K71:O71"/>
    <mergeCell ref="C66:J66"/>
    <mergeCell ref="K66:O66"/>
    <mergeCell ref="C67:J67"/>
    <mergeCell ref="K67:O67"/>
    <mergeCell ref="C65:J65"/>
    <mergeCell ref="K65:O65"/>
    <mergeCell ref="C68:J68"/>
    <mergeCell ref="K68:O68"/>
    <mergeCell ref="R71:Y71"/>
    <mergeCell ref="R68:Y68"/>
    <mergeCell ref="Z64:AD64"/>
    <mergeCell ref="Z65:AD65"/>
    <mergeCell ref="Z66:AD66"/>
    <mergeCell ref="Z67:AD67"/>
    <mergeCell ref="Z68:AD68"/>
    <mergeCell ref="D69:J69"/>
    <mergeCell ref="K69:O69"/>
    <mergeCell ref="S69:Y69"/>
    <mergeCell ref="Z69:AD69"/>
    <mergeCell ref="AH69:AN69"/>
    <mergeCell ref="AG59:AN59"/>
    <mergeCell ref="B1166:AT1166"/>
    <mergeCell ref="E1179:AQ1179"/>
    <mergeCell ref="E1183:AQ1183"/>
    <mergeCell ref="E50:AQ52"/>
    <mergeCell ref="D41:AR44"/>
    <mergeCell ref="R57:Y57"/>
    <mergeCell ref="Z57:AD57"/>
    <mergeCell ref="R63:Y63"/>
    <mergeCell ref="Z63:AD63"/>
    <mergeCell ref="R61:Y61"/>
    <mergeCell ref="Z61:AD61"/>
    <mergeCell ref="R62:Y62"/>
    <mergeCell ref="Z62:AD62"/>
    <mergeCell ref="R60:Y60"/>
    <mergeCell ref="Z60:AD60"/>
    <mergeCell ref="Z71:AD71"/>
    <mergeCell ref="R59:Y59"/>
    <mergeCell ref="Z59:AD59"/>
    <mergeCell ref="R58:Y58"/>
    <mergeCell ref="Z58:AD58"/>
    <mergeCell ref="AG55:AQ55"/>
    <mergeCell ref="AG56:AN56"/>
    <mergeCell ref="AO56:AS56"/>
    <mergeCell ref="AG57:AN57"/>
    <mergeCell ref="AO57:AS57"/>
    <mergeCell ref="AG58:AN58"/>
    <mergeCell ref="AO58:AS58"/>
    <mergeCell ref="AG60:AN60"/>
    <mergeCell ref="AO60:AS60"/>
    <mergeCell ref="AG62:AN62"/>
    <mergeCell ref="AO62:AS62"/>
    <mergeCell ref="AG63:AN63"/>
    <mergeCell ref="AO63:AS63"/>
    <mergeCell ref="AG64:AN64"/>
    <mergeCell ref="AO64:AS64"/>
    <mergeCell ref="AG65:AN65"/>
    <mergeCell ref="AO65:AS65"/>
    <mergeCell ref="AG66:AN66"/>
    <mergeCell ref="AO66:AS66"/>
    <mergeCell ref="AG67:AN67"/>
    <mergeCell ref="AO67:AS67"/>
    <mergeCell ref="AO68:AS68"/>
    <mergeCell ref="AG71:AN71"/>
    <mergeCell ref="AO71:AS71"/>
    <mergeCell ref="AO59:AS59"/>
    <mergeCell ref="AG61:AN61"/>
    <mergeCell ref="AO61:AS61"/>
    <mergeCell ref="C55:M55"/>
    <mergeCell ref="K57:O57"/>
    <mergeCell ref="K58:O58"/>
    <mergeCell ref="K59:O59"/>
    <mergeCell ref="C57:J57"/>
    <mergeCell ref="C58:J58"/>
    <mergeCell ref="C59:J59"/>
    <mergeCell ref="C60:J60"/>
    <mergeCell ref="K60:O60"/>
    <mergeCell ref="C61:J61"/>
    <mergeCell ref="K61:O61"/>
    <mergeCell ref="C62:J62"/>
    <mergeCell ref="K62:O62"/>
    <mergeCell ref="C63:J63"/>
    <mergeCell ref="K63:O63"/>
    <mergeCell ref="C64:J64"/>
    <mergeCell ref="K64:O64"/>
  </mergeCells>
  <dataValidations disablePrompts="1" xWindow="708" yWindow="749" count="6">
    <dataValidation type="whole" operator="greaterThanOrEqual" allowBlank="1" showErrorMessage="1" errorTitle="Sorry, no can do!" error="Sorry the quantity must be greater than or equal to 0" sqref="P130:Q130 P1118:Q1118 P1078:R1117 P1073:Q1073 P265:Q265 P310:Q310 P400:Q400 P445:Q445 P490:Q490 P355:Q355 P535:Q535 P580:Q580 P625:Q625 P670:Q670 P760:Q760 P805:Q805 P715:Q715 P850:Q850 P938:Q938 P893:Q893 P1028:Q1028 P983:Q983 P220:Q220 P1120:Q1120 P175:Q175 P1165:Q1165 P218:Q218 P88:Q128 P263:Q263 P133:Q173 P308:Q308 P178:R217 P353:Q353 P223:R262 P398:Q398 P763:R802 P443:Q443 P268:R307 P488:Q488 P313:R352 P533:Q533 P358:R397 P578:Q578 P673:R712 P623:Q623 P668:Q668 P713:Q713 P583:R622 P758:Q758 P628:R667 P803:Q803 P538:R577 P848:Q848 P493:R532 P808:R847 P448:R487 P898:R937 P718:R757 P1163:Q1163 P895:Q895 P940:Q940 P985:Q985 P1030:Q1030 P1075:Q1075 P988:R1027 P403:R442 P853:R892 P943:R982 P1033:R1072 P1123:R1162" xr:uid="{00000000-0002-0000-0A00-000000000000}">
      <formula1>0</formula1>
    </dataValidation>
    <dataValidation allowBlank="1" showInputMessage="1" showErrorMessage="1" promptTitle="TIP: 8-7-6-5 Pier Rule" prompt="-Slab-on-grade - Requires piers 8ft oc_x000a_-1-story w/ basement- Requires piers 7ft oc_x000a_-2-story w/ basement- Requires piers 6ft oc_x000a_-Stone or brick veneer- Requires piers 5ft oc_x000a_-Add 2 piers at each corner_x000a_" sqref="D192:O197 U192:AC197" xr:uid="{00000000-0002-0000-0A00-000001000000}"/>
    <dataValidation type="list" allowBlank="1" showDropDown="1" showInputMessage="1" showErrorMessage="1" errorTitle="Oops, x only!" error="You can only input &quot;x&quot; into this column" promptTitle="Are you DIYing work?" prompt="Place an X next to the work items that you will 'DIY'" sqref="B1123:B1165 C1164 C1123:C1162" xr:uid="{00000000-0002-0000-0A00-000002000000}">
      <formula1>"x"</formula1>
    </dataValidation>
    <dataValidation allowBlank="1" showInputMessage="1" showErrorMessage="1" promptTitle="Sales Tax" prompt="Input Material Sales Tax %" sqref="Y85:Z85" xr:uid="{00000000-0002-0000-0A00-000003000000}"/>
    <dataValidation type="list" allowBlank="1" showInputMessage="1" showErrorMessage="1" errorTitle="Select a Room" error="Select a Room to sort your Estimate information." sqref="AW133:AW172 AW178:AW217 AW223:AW262 AW268:AW307 AW313:AW352 AW358:AW397 AW403:AW442 AW448:AW487 AW493:AW532 AW538:AW577 AW583:AW622 AW628:AW667 AW673:AW712 AW718:AW757 AW763:AW802 AW808:AW847 AW1123:AW1162 AW898:AW937 AW853:AW892 AW943:AW982 AW1033:AW1072 AW1078:AW1117 AW988:AW1027 AW88:AW127" xr:uid="{00000000-0002-0000-0A00-000004000000}">
      <formula1>$AW$75:$AW$82</formula1>
    </dataValidation>
    <dataValidation type="list" allowBlank="1" sqref="S1123:T1162 S1033:T1072 S988:T1027 S943:T982 S898:T937 S853:T892 S808:T847 S763:T802 S718:T757 S673:T712 S628:T667 S583:T622 S538:T577 S493:T532 S448:T487 S403:T442 S358:T397 S313:T352 S268:T307 S223:T262 S178:T217 S133:T172 S88:T127 S1078:T1117" xr:uid="{00000000-0002-0000-0A00-000005000000}">
      <formula1>$B$1192:$B$1203</formula1>
    </dataValidation>
  </dataValidations>
  <pageMargins left="0.25" right="0.25" top="0.75" bottom="0.75" header="0.3" footer="0.3"/>
  <pageSetup scale="55" fitToHeight="6"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wsLISTS">
    <tabColor theme="1" tint="0.249977111117893"/>
    <pageSetUpPr fitToPage="1"/>
  </sheetPr>
  <dimension ref="B1:M451"/>
  <sheetViews>
    <sheetView workbookViewId="0"/>
  </sheetViews>
  <sheetFormatPr defaultColWidth="8.8984375" defaultRowHeight="16.3"/>
  <cols>
    <col min="1" max="3" width="2" style="32" customWidth="1"/>
    <col min="4" max="4" width="13.796875" style="32" bestFit="1" customWidth="1"/>
    <col min="5" max="5" width="2" style="32" customWidth="1"/>
    <col min="6" max="6" width="7.19921875" style="32" bestFit="1" customWidth="1"/>
    <col min="7" max="7" width="2" style="32" customWidth="1"/>
    <col min="8" max="8" width="15" style="32" bestFit="1" customWidth="1"/>
    <col min="9" max="9" width="2" style="32" customWidth="1"/>
    <col min="10" max="10" width="20.19921875" style="32" customWidth="1"/>
    <col min="11" max="11" width="2" style="32" customWidth="1"/>
    <col min="12" max="12" width="8.8984375" style="32"/>
    <col min="13" max="13" width="14.3984375" style="32" customWidth="1"/>
    <col min="14" max="16384" width="8.8984375" style="32"/>
  </cols>
  <sheetData>
    <row r="1" spans="2:13" s="41" customFormat="1" ht="37.549999999999997" customHeight="1">
      <c r="C1" s="426" t="s">
        <v>217</v>
      </c>
      <c r="D1" s="426"/>
      <c r="E1" s="426"/>
      <c r="F1" s="426"/>
      <c r="G1" s="426"/>
      <c r="H1" s="426"/>
      <c r="I1" s="426"/>
      <c r="J1" s="426"/>
      <c r="K1" s="426"/>
    </row>
    <row r="2" spans="2:13" s="15" customFormat="1" ht="7.5" customHeight="1" thickBot="1">
      <c r="E2" s="33"/>
      <c r="F2" s="33"/>
      <c r="G2" s="33"/>
      <c r="H2" s="33"/>
      <c r="I2" s="33"/>
      <c r="J2" s="33"/>
      <c r="K2" s="33"/>
    </row>
    <row r="3" spans="2:13" ht="11.25" customHeight="1">
      <c r="B3" s="425"/>
      <c r="C3" s="34"/>
      <c r="D3" s="35"/>
      <c r="E3" s="35"/>
      <c r="F3" s="35"/>
      <c r="G3" s="35"/>
      <c r="H3" s="35"/>
      <c r="I3" s="35"/>
      <c r="J3" s="35"/>
      <c r="K3" s="35"/>
    </row>
    <row r="4" spans="2:13" ht="11.25" customHeight="1">
      <c r="B4" s="425"/>
      <c r="C4" s="36"/>
      <c r="D4" s="115" t="s">
        <v>325</v>
      </c>
      <c r="E4" s="37"/>
      <c r="F4" s="37"/>
      <c r="G4" s="37"/>
      <c r="H4" s="37"/>
      <c r="I4" s="37"/>
      <c r="J4" s="37"/>
      <c r="K4" s="37"/>
    </row>
    <row r="5" spans="2:13" ht="11.25" customHeight="1">
      <c r="B5" s="425"/>
      <c r="C5" s="36"/>
      <c r="D5" s="113" t="s">
        <v>211</v>
      </c>
      <c r="E5" s="37"/>
      <c r="F5" s="113" t="s">
        <v>645</v>
      </c>
      <c r="G5" s="37"/>
      <c r="H5" s="37"/>
      <c r="I5" s="37"/>
      <c r="J5" s="37"/>
      <c r="K5" s="37"/>
      <c r="M5" s="298" t="s">
        <v>197</v>
      </c>
    </row>
    <row r="6" spans="2:13" ht="11.25" customHeight="1">
      <c r="B6" s="425"/>
      <c r="C6" s="36"/>
      <c r="D6" s="113" t="s">
        <v>212</v>
      </c>
      <c r="E6" s="37"/>
      <c r="F6" s="113" t="s">
        <v>646</v>
      </c>
      <c r="G6" s="37"/>
      <c r="H6" s="37"/>
      <c r="I6" s="37"/>
      <c r="J6" s="37"/>
      <c r="K6" s="37"/>
      <c r="M6" s="298"/>
    </row>
    <row r="7" spans="2:13" ht="11.25" customHeight="1">
      <c r="B7" s="425"/>
      <c r="C7" s="36"/>
      <c r="D7" s="37"/>
      <c r="E7" s="37"/>
      <c r="F7" s="37"/>
      <c r="G7" s="37"/>
      <c r="H7" s="37"/>
      <c r="I7" s="37"/>
      <c r="J7" s="37"/>
      <c r="K7" s="37"/>
      <c r="M7" s="113" t="s">
        <v>198</v>
      </c>
    </row>
    <row r="8" spans="2:13" ht="11.25" customHeight="1">
      <c r="B8" s="425"/>
      <c r="C8" s="36"/>
      <c r="D8" s="117" t="s">
        <v>324</v>
      </c>
      <c r="M8" s="113" t="s">
        <v>195</v>
      </c>
    </row>
    <row r="9" spans="2:13" ht="16.5" customHeight="1">
      <c r="B9" s="112"/>
      <c r="C9" s="36"/>
      <c r="D9" s="113" t="s">
        <v>326</v>
      </c>
      <c r="F9" s="111">
        <v>1.1499999999999999</v>
      </c>
      <c r="H9" s="113" t="s">
        <v>331</v>
      </c>
      <c r="J9" s="114" t="s">
        <v>392</v>
      </c>
      <c r="M9" s="113" t="s">
        <v>199</v>
      </c>
    </row>
    <row r="10" spans="2:13" ht="16.5" customHeight="1">
      <c r="B10" s="425"/>
      <c r="C10" s="36"/>
      <c r="D10" s="113" t="s">
        <v>327</v>
      </c>
      <c r="F10" s="111">
        <v>1.1399999999999999</v>
      </c>
      <c r="H10" s="113" t="s">
        <v>333</v>
      </c>
      <c r="J10" s="113" t="s">
        <v>393</v>
      </c>
      <c r="M10" s="113" t="s">
        <v>200</v>
      </c>
    </row>
    <row r="11" spans="2:13" ht="16.5" customHeight="1">
      <c r="B11" s="425"/>
      <c r="C11" s="36"/>
      <c r="D11" s="113" t="s">
        <v>328</v>
      </c>
      <c r="F11" s="111">
        <v>1.1299999999999999</v>
      </c>
      <c r="H11" s="113" t="s">
        <v>335</v>
      </c>
      <c r="J11" s="113" t="s">
        <v>333</v>
      </c>
      <c r="M11" s="113" t="s">
        <v>201</v>
      </c>
    </row>
    <row r="12" spans="2:13" ht="16.5" customHeight="1">
      <c r="B12" s="425"/>
      <c r="C12" s="36"/>
      <c r="D12" s="113" t="s">
        <v>329</v>
      </c>
      <c r="F12" s="111">
        <v>1.1200000000000001</v>
      </c>
      <c r="H12" s="113" t="s">
        <v>337</v>
      </c>
      <c r="J12" s="113" t="s">
        <v>394</v>
      </c>
      <c r="M12" s="298"/>
    </row>
    <row r="13" spans="2:13" ht="16.5" customHeight="1">
      <c r="B13" s="425"/>
      <c r="C13" s="36"/>
      <c r="D13" s="113" t="s">
        <v>330</v>
      </c>
      <c r="F13" s="111">
        <v>1.1100000000000001</v>
      </c>
      <c r="H13" s="113" t="s">
        <v>307</v>
      </c>
      <c r="J13" s="113" t="s">
        <v>395</v>
      </c>
      <c r="M13" s="113" t="s">
        <v>202</v>
      </c>
    </row>
    <row r="14" spans="2:13" ht="16.5" customHeight="1">
      <c r="B14" s="425"/>
      <c r="C14" s="36"/>
      <c r="D14" s="113" t="s">
        <v>332</v>
      </c>
      <c r="F14" s="111">
        <v>1.1000000000000001</v>
      </c>
      <c r="H14" s="113" t="s">
        <v>340</v>
      </c>
      <c r="J14" s="113" t="s">
        <v>396</v>
      </c>
      <c r="M14" s="113" t="s">
        <v>194</v>
      </c>
    </row>
    <row r="15" spans="2:13" ht="16.5" customHeight="1">
      <c r="B15" s="425"/>
      <c r="C15" s="36"/>
      <c r="D15" s="113" t="s">
        <v>334</v>
      </c>
      <c r="F15" s="111">
        <v>1.0900000000000001</v>
      </c>
      <c r="H15" s="113" t="s">
        <v>26</v>
      </c>
      <c r="J15" s="113" t="s">
        <v>26</v>
      </c>
      <c r="M15" s="113" t="s">
        <v>204</v>
      </c>
    </row>
    <row r="16" spans="2:13" ht="16.5" customHeight="1">
      <c r="B16" s="425"/>
      <c r="C16" s="36"/>
      <c r="D16" s="113" t="s">
        <v>336</v>
      </c>
      <c r="F16" s="111">
        <v>1.08</v>
      </c>
      <c r="M16" s="113" t="s">
        <v>205</v>
      </c>
    </row>
    <row r="17" spans="2:13" ht="16.5" customHeight="1">
      <c r="B17" s="425"/>
      <c r="C17" s="36"/>
      <c r="D17" s="113" t="s">
        <v>338</v>
      </c>
      <c r="F17" s="111">
        <v>1.07</v>
      </c>
      <c r="H17" s="113" t="s">
        <v>345</v>
      </c>
      <c r="J17" s="113" t="s">
        <v>631</v>
      </c>
      <c r="M17" s="113" t="s">
        <v>203</v>
      </c>
    </row>
    <row r="18" spans="2:13" ht="16.5" customHeight="1">
      <c r="B18" s="425"/>
      <c r="C18" s="36"/>
      <c r="D18" s="113" t="s">
        <v>339</v>
      </c>
      <c r="F18" s="111">
        <v>1.06</v>
      </c>
      <c r="H18" s="113" t="s">
        <v>288</v>
      </c>
      <c r="J18" s="113" t="s">
        <v>672</v>
      </c>
      <c r="M18" s="113" t="s">
        <v>206</v>
      </c>
    </row>
    <row r="19" spans="2:13" s="15" customFormat="1" ht="16.5" customHeight="1">
      <c r="B19" s="425"/>
      <c r="C19" s="36"/>
      <c r="D19" s="113" t="s">
        <v>341</v>
      </c>
      <c r="F19" s="111">
        <v>1.05</v>
      </c>
      <c r="H19" s="113" t="s">
        <v>308</v>
      </c>
      <c r="M19" s="298"/>
    </row>
    <row r="20" spans="2:13" s="15" customFormat="1" ht="16.5" customHeight="1">
      <c r="B20" s="425"/>
      <c r="C20" s="36"/>
      <c r="D20" s="113" t="s">
        <v>342</v>
      </c>
      <c r="F20" s="111">
        <v>1.04</v>
      </c>
      <c r="M20" s="113" t="s">
        <v>196</v>
      </c>
    </row>
    <row r="21" spans="2:13" s="15" customFormat="1" ht="16.5" customHeight="1">
      <c r="B21" s="425"/>
      <c r="C21" s="36"/>
      <c r="D21" s="113" t="s">
        <v>343</v>
      </c>
      <c r="F21" s="111">
        <v>1.03</v>
      </c>
      <c r="H21" s="116" t="s">
        <v>219</v>
      </c>
      <c r="J21" s="113" t="s">
        <v>635</v>
      </c>
      <c r="M21" s="113" t="s">
        <v>208</v>
      </c>
    </row>
    <row r="22" spans="2:13" s="15" customFormat="1" ht="16.5" customHeight="1">
      <c r="B22" s="425"/>
      <c r="C22" s="36"/>
      <c r="D22" s="113" t="s">
        <v>344</v>
      </c>
      <c r="F22" s="111">
        <v>1.02</v>
      </c>
      <c r="H22" s="116" t="s">
        <v>220</v>
      </c>
      <c r="J22" s="113" t="s">
        <v>643</v>
      </c>
      <c r="M22" s="113" t="s">
        <v>210</v>
      </c>
    </row>
    <row r="23" spans="2:13" s="15" customFormat="1" ht="16.5" customHeight="1">
      <c r="B23" s="425"/>
      <c r="C23" s="36"/>
      <c r="D23" s="113" t="s">
        <v>346</v>
      </c>
      <c r="F23" s="111">
        <v>1.01</v>
      </c>
      <c r="H23" s="116" t="s">
        <v>221</v>
      </c>
      <c r="M23" s="298"/>
    </row>
    <row r="24" spans="2:13" s="15" customFormat="1" ht="16.5" customHeight="1">
      <c r="B24" s="425"/>
      <c r="C24" s="36"/>
      <c r="D24" s="113" t="s">
        <v>347</v>
      </c>
      <c r="F24" s="111">
        <v>1</v>
      </c>
      <c r="H24" s="116" t="s">
        <v>222</v>
      </c>
      <c r="J24" s="113" t="s">
        <v>900</v>
      </c>
      <c r="M24" s="113" t="s">
        <v>209</v>
      </c>
    </row>
    <row r="25" spans="2:13" s="15" customFormat="1" ht="16.5" customHeight="1">
      <c r="B25" s="425"/>
      <c r="C25" s="36"/>
      <c r="D25" s="113" t="s">
        <v>348</v>
      </c>
      <c r="F25" s="111">
        <v>0.99</v>
      </c>
      <c r="H25" s="116" t="s">
        <v>289</v>
      </c>
      <c r="J25" s="113" t="s">
        <v>901</v>
      </c>
      <c r="M25" s="113" t="s">
        <v>213</v>
      </c>
    </row>
    <row r="26" spans="2:13" s="15" customFormat="1" ht="16.5" customHeight="1">
      <c r="B26" s="425"/>
      <c r="C26" s="36"/>
      <c r="D26" s="113" t="s">
        <v>349</v>
      </c>
      <c r="F26" s="111">
        <v>0.98</v>
      </c>
      <c r="H26" s="116" t="s">
        <v>223</v>
      </c>
      <c r="M26" s="113" t="s">
        <v>214</v>
      </c>
    </row>
    <row r="27" spans="2:13" s="15" customFormat="1" ht="16.5" customHeight="1">
      <c r="B27" s="425"/>
      <c r="C27" s="36"/>
      <c r="D27" s="113" t="s">
        <v>350</v>
      </c>
      <c r="F27" s="111">
        <v>0.97</v>
      </c>
      <c r="H27" s="116" t="s">
        <v>224</v>
      </c>
      <c r="M27" s="113" t="s">
        <v>215</v>
      </c>
    </row>
    <row r="28" spans="2:13" ht="16.5" customHeight="1">
      <c r="B28" s="425"/>
      <c r="C28" s="36"/>
      <c r="D28" s="113" t="s">
        <v>351</v>
      </c>
      <c r="F28" s="111">
        <v>0.96</v>
      </c>
      <c r="H28" s="116" t="s">
        <v>225</v>
      </c>
      <c r="M28" s="113" t="s">
        <v>382</v>
      </c>
    </row>
    <row r="29" spans="2:13" s="15" customFormat="1" ht="16.5" customHeight="1">
      <c r="B29" s="425"/>
      <c r="C29" s="36"/>
      <c r="D29" s="113" t="s">
        <v>352</v>
      </c>
      <c r="F29" s="111">
        <v>0.95</v>
      </c>
      <c r="H29" s="116" t="s">
        <v>290</v>
      </c>
      <c r="M29" s="113" t="s">
        <v>228</v>
      </c>
    </row>
    <row r="30" spans="2:13" s="15" customFormat="1" ht="16.5" customHeight="1">
      <c r="B30" s="425"/>
      <c r="C30" s="36"/>
      <c r="D30" s="113" t="s">
        <v>353</v>
      </c>
      <c r="F30" s="111">
        <v>0.94</v>
      </c>
      <c r="H30" s="116" t="s">
        <v>291</v>
      </c>
      <c r="M30" s="298"/>
    </row>
    <row r="31" spans="2:13" s="15" customFormat="1" ht="16.5" customHeight="1">
      <c r="B31" s="425"/>
      <c r="C31" s="36"/>
      <c r="D31" s="113" t="s">
        <v>354</v>
      </c>
      <c r="F31" s="111">
        <v>0.93</v>
      </c>
      <c r="H31" s="116" t="s">
        <v>296</v>
      </c>
      <c r="M31" s="298"/>
    </row>
    <row r="32" spans="2:13" s="15" customFormat="1" ht="16.5" customHeight="1">
      <c r="B32" s="425"/>
      <c r="C32" s="36"/>
      <c r="D32" s="113" t="s">
        <v>355</v>
      </c>
      <c r="F32" s="111">
        <v>0.92</v>
      </c>
      <c r="H32" s="116" t="s">
        <v>297</v>
      </c>
      <c r="M32" s="113" t="s">
        <v>601</v>
      </c>
    </row>
    <row r="33" spans="2:13" s="15" customFormat="1" ht="16.5" customHeight="1">
      <c r="B33" s="425"/>
      <c r="C33" s="36"/>
      <c r="D33" s="113" t="s">
        <v>356</v>
      </c>
      <c r="F33" s="111">
        <v>0.91</v>
      </c>
      <c r="H33" s="116" t="s">
        <v>298</v>
      </c>
      <c r="M33" s="113" t="s">
        <v>211</v>
      </c>
    </row>
    <row r="34" spans="2:13" s="15" customFormat="1" ht="16.5" customHeight="1">
      <c r="B34" s="425"/>
      <c r="C34" s="36"/>
      <c r="D34" s="113" t="s">
        <v>357</v>
      </c>
      <c r="F34" s="111">
        <v>0.9</v>
      </c>
      <c r="H34" s="116" t="s">
        <v>309</v>
      </c>
      <c r="M34" s="113" t="s">
        <v>212</v>
      </c>
    </row>
    <row r="35" spans="2:13" s="15" customFormat="1" ht="16.5" customHeight="1">
      <c r="B35" s="425"/>
      <c r="C35" s="36"/>
      <c r="D35" s="113" t="s">
        <v>358</v>
      </c>
      <c r="F35" s="111">
        <v>0.89</v>
      </c>
      <c r="H35" s="116" t="s">
        <v>310</v>
      </c>
      <c r="M35" s="113"/>
    </row>
    <row r="36" spans="2:13" s="15" customFormat="1" ht="16.5" customHeight="1">
      <c r="B36" s="425"/>
      <c r="C36" s="36"/>
      <c r="D36" s="113" t="s">
        <v>359</v>
      </c>
      <c r="F36" s="111">
        <v>0.88</v>
      </c>
      <c r="H36" s="116" t="s">
        <v>311</v>
      </c>
      <c r="M36" s="113" t="s">
        <v>619</v>
      </c>
    </row>
    <row r="37" spans="2:13" s="15" customFormat="1" ht="16.5" customHeight="1">
      <c r="B37" s="425"/>
      <c r="C37" s="36"/>
      <c r="D37" s="113" t="s">
        <v>360</v>
      </c>
      <c r="F37" s="111">
        <v>0.87</v>
      </c>
      <c r="H37" s="116" t="s">
        <v>312</v>
      </c>
      <c r="M37" s="113" t="s">
        <v>612</v>
      </c>
    </row>
    <row r="38" spans="2:13" s="15" customFormat="1" ht="16.5" customHeight="1">
      <c r="B38" s="425"/>
      <c r="C38" s="36"/>
      <c r="D38" s="113" t="s">
        <v>361</v>
      </c>
      <c r="F38" s="111">
        <v>0.86</v>
      </c>
      <c r="H38" s="116" t="s">
        <v>313</v>
      </c>
      <c r="M38" s="113"/>
    </row>
    <row r="39" spans="2:13" ht="16.5" customHeight="1">
      <c r="B39" s="425"/>
      <c r="C39" s="36"/>
      <c r="D39" s="113" t="s">
        <v>362</v>
      </c>
      <c r="F39" s="111">
        <v>0.85</v>
      </c>
      <c r="H39" s="116" t="s">
        <v>314</v>
      </c>
      <c r="M39" s="113" t="s">
        <v>384</v>
      </c>
    </row>
    <row r="40" spans="2:13" ht="16.5" customHeight="1">
      <c r="B40" s="425"/>
      <c r="C40" s="36"/>
      <c r="D40" s="113" t="s">
        <v>363</v>
      </c>
      <c r="F40" s="111">
        <v>0.84</v>
      </c>
      <c r="H40" s="116" t="s">
        <v>315</v>
      </c>
      <c r="M40" s="113" t="s">
        <v>619</v>
      </c>
    </row>
    <row r="41" spans="2:13" s="15" customFormat="1" ht="16.5" customHeight="1">
      <c r="B41" s="425"/>
      <c r="C41" s="36"/>
      <c r="D41" s="113" t="s">
        <v>364</v>
      </c>
      <c r="F41" s="111">
        <v>0.83</v>
      </c>
      <c r="H41" s="116" t="s">
        <v>316</v>
      </c>
      <c r="M41" s="298"/>
    </row>
    <row r="42" spans="2:13" s="15" customFormat="1" ht="16.5" customHeight="1">
      <c r="B42" s="425"/>
      <c r="C42" s="36"/>
      <c r="D42" s="113" t="s">
        <v>365</v>
      </c>
      <c r="F42" s="111">
        <v>0.82</v>
      </c>
      <c r="H42" s="116" t="s">
        <v>317</v>
      </c>
      <c r="M42" s="298"/>
    </row>
    <row r="43" spans="2:13" s="15" customFormat="1" ht="16.5" customHeight="1">
      <c r="B43" s="425"/>
      <c r="C43" s="36"/>
      <c r="D43" s="113" t="s">
        <v>366</v>
      </c>
      <c r="F43" s="111">
        <v>0.81</v>
      </c>
      <c r="H43" s="116" t="s">
        <v>318</v>
      </c>
      <c r="M43" s="298">
        <v>1</v>
      </c>
    </row>
    <row r="44" spans="2:13" s="15" customFormat="1" ht="16.5" customHeight="1">
      <c r="B44" s="425"/>
      <c r="C44" s="36"/>
      <c r="D44" s="113" t="s">
        <v>367</v>
      </c>
      <c r="F44" s="111">
        <v>0.8</v>
      </c>
      <c r="H44" s="116" t="s">
        <v>319</v>
      </c>
      <c r="M44" s="298"/>
    </row>
    <row r="45" spans="2:13" s="15" customFormat="1" ht="16.5" customHeight="1">
      <c r="B45" s="425"/>
      <c r="C45" s="36"/>
      <c r="D45" s="113" t="s">
        <v>368</v>
      </c>
      <c r="F45" s="111">
        <v>0.79</v>
      </c>
      <c r="H45" s="116" t="s">
        <v>320</v>
      </c>
      <c r="M45" s="298" t="s">
        <v>627</v>
      </c>
    </row>
    <row r="46" spans="2:13" s="15" customFormat="1" ht="16.5" customHeight="1">
      <c r="B46" s="425"/>
      <c r="C46" s="36"/>
      <c r="D46" s="113" t="s">
        <v>369</v>
      </c>
      <c r="F46" s="111">
        <v>0.78</v>
      </c>
      <c r="M46" s="298" t="s">
        <v>628</v>
      </c>
    </row>
    <row r="47" spans="2:13" s="15" customFormat="1" ht="16.5" customHeight="1">
      <c r="B47" s="425"/>
      <c r="C47" s="36"/>
      <c r="D47" s="113" t="s">
        <v>370</v>
      </c>
      <c r="F47" s="111">
        <v>0.77</v>
      </c>
    </row>
    <row r="48" spans="2:13" s="15" customFormat="1" ht="16.5" customHeight="1">
      <c r="B48" s="425"/>
      <c r="C48" s="36"/>
      <c r="D48" s="113" t="s">
        <v>371</v>
      </c>
      <c r="F48" s="111">
        <v>0.76</v>
      </c>
    </row>
    <row r="49" spans="2:11" s="15" customFormat="1" ht="16.5" customHeight="1">
      <c r="B49" s="425"/>
      <c r="C49" s="36"/>
      <c r="D49" s="113" t="s">
        <v>372</v>
      </c>
      <c r="F49" s="111">
        <v>0.75</v>
      </c>
    </row>
    <row r="50" spans="2:11" s="15" customFormat="1" ht="16.5" customHeight="1">
      <c r="B50" s="425"/>
      <c r="C50" s="36"/>
      <c r="D50" s="113" t="s">
        <v>373</v>
      </c>
      <c r="F50" s="111">
        <v>0.74</v>
      </c>
    </row>
    <row r="51" spans="2:11" s="15" customFormat="1" ht="16.5" customHeight="1">
      <c r="B51" s="425"/>
      <c r="C51" s="36"/>
      <c r="D51" s="113" t="s">
        <v>374</v>
      </c>
      <c r="F51" s="111">
        <v>0.73</v>
      </c>
    </row>
    <row r="52" spans="2:11" s="15" customFormat="1" ht="16.5" customHeight="1">
      <c r="B52" s="425"/>
      <c r="C52" s="36"/>
      <c r="D52" s="113" t="s">
        <v>375</v>
      </c>
      <c r="F52" s="111">
        <v>0.72</v>
      </c>
    </row>
    <row r="53" spans="2:11" s="15" customFormat="1" ht="16.5" customHeight="1">
      <c r="B53" s="425"/>
      <c r="C53" s="36"/>
      <c r="D53" s="113" t="s">
        <v>376</v>
      </c>
      <c r="F53" s="111">
        <v>0.71</v>
      </c>
    </row>
    <row r="54" spans="2:11" s="15" customFormat="1" ht="16.5" customHeight="1">
      <c r="B54" s="425"/>
      <c r="C54" s="36"/>
      <c r="D54" s="113" t="s">
        <v>377</v>
      </c>
      <c r="F54" s="111">
        <v>0.7</v>
      </c>
    </row>
    <row r="55" spans="2:11" ht="16.5" customHeight="1">
      <c r="B55" s="425"/>
      <c r="C55" s="36"/>
      <c r="D55" s="113" t="s">
        <v>378</v>
      </c>
    </row>
    <row r="56" spans="2:11" ht="16.5" customHeight="1">
      <c r="B56" s="425"/>
      <c r="C56" s="36"/>
      <c r="D56" s="113" t="s">
        <v>379</v>
      </c>
    </row>
    <row r="57" spans="2:11" ht="16.5" customHeight="1">
      <c r="B57" s="425"/>
      <c r="C57" s="36"/>
      <c r="D57" s="113" t="s">
        <v>380</v>
      </c>
    </row>
    <row r="58" spans="2:11" ht="16.5" customHeight="1">
      <c r="B58" s="112"/>
      <c r="C58" s="36"/>
      <c r="D58" s="113" t="s">
        <v>381</v>
      </c>
    </row>
    <row r="59" spans="2:11" ht="16.5" customHeight="1">
      <c r="B59" s="425"/>
      <c r="C59" s="36"/>
      <c r="E59" s="37"/>
      <c r="F59" s="37"/>
      <c r="G59" s="37"/>
      <c r="H59" s="37"/>
      <c r="I59" s="37"/>
      <c r="J59" s="37"/>
      <c r="K59" s="37"/>
    </row>
    <row r="60" spans="2:11" ht="16.5" customHeight="1">
      <c r="B60" s="425"/>
      <c r="C60" s="36"/>
      <c r="E60" s="37"/>
    </row>
    <row r="61" spans="2:11" ht="16.5" customHeight="1">
      <c r="B61" s="425"/>
      <c r="C61" s="36"/>
      <c r="E61" s="37"/>
    </row>
    <row r="62" spans="2:11" ht="16.5" customHeight="1">
      <c r="B62" s="425"/>
      <c r="C62" s="36"/>
      <c r="E62" s="37"/>
    </row>
    <row r="63" spans="2:11" ht="16.5" customHeight="1">
      <c r="B63" s="425"/>
      <c r="C63" s="36"/>
      <c r="E63" s="37"/>
    </row>
    <row r="64" spans="2:11" ht="16.5" customHeight="1">
      <c r="B64" s="425"/>
      <c r="C64" s="36"/>
      <c r="E64" s="37"/>
    </row>
    <row r="65" spans="2:11" ht="16.5" customHeight="1">
      <c r="B65" s="425"/>
      <c r="C65" s="36"/>
      <c r="E65" s="37"/>
    </row>
    <row r="66" spans="2:11" ht="16.5" customHeight="1">
      <c r="B66" s="425"/>
      <c r="C66" s="36"/>
      <c r="E66" s="37"/>
    </row>
    <row r="67" spans="2:11" ht="16.5" customHeight="1">
      <c r="B67" s="425"/>
      <c r="C67" s="36"/>
      <c r="E67" s="37"/>
    </row>
    <row r="68" spans="2:11" ht="16.5" customHeight="1">
      <c r="B68" s="425"/>
      <c r="C68" s="36"/>
      <c r="E68" s="37"/>
    </row>
    <row r="69" spans="2:11" ht="16.5" customHeight="1">
      <c r="B69" s="425"/>
      <c r="C69" s="36"/>
      <c r="E69" s="37"/>
    </row>
    <row r="70" spans="2:11" ht="16.5" customHeight="1">
      <c r="B70" s="425"/>
      <c r="C70" s="36"/>
      <c r="E70" s="37"/>
    </row>
    <row r="71" spans="2:11" ht="16.5" customHeight="1">
      <c r="B71" s="425"/>
      <c r="C71" s="36"/>
      <c r="E71" s="37"/>
    </row>
    <row r="72" spans="2:11" ht="16.5" customHeight="1">
      <c r="B72" s="425"/>
      <c r="C72" s="36"/>
      <c r="E72" s="37"/>
    </row>
    <row r="73" spans="2:11" ht="16.5" customHeight="1">
      <c r="B73" s="425"/>
      <c r="C73" s="36"/>
      <c r="E73" s="37"/>
    </row>
    <row r="74" spans="2:11" ht="16.5" customHeight="1">
      <c r="B74" s="425"/>
      <c r="C74" s="36"/>
      <c r="E74" s="37"/>
    </row>
    <row r="75" spans="2:11" ht="16.5" customHeight="1">
      <c r="B75" s="425"/>
      <c r="C75" s="36"/>
      <c r="E75" s="37"/>
    </row>
    <row r="76" spans="2:11" ht="16.5" customHeight="1">
      <c r="B76" s="425"/>
      <c r="C76" s="36"/>
      <c r="E76" s="37"/>
    </row>
    <row r="77" spans="2:11" ht="16.5" customHeight="1">
      <c r="B77" s="425"/>
      <c r="C77" s="36"/>
      <c r="E77" s="37"/>
    </row>
    <row r="78" spans="2:11" ht="16.5" customHeight="1">
      <c r="B78" s="425"/>
      <c r="C78" s="36"/>
      <c r="E78" s="37"/>
    </row>
    <row r="79" spans="2:11" ht="16.5" customHeight="1">
      <c r="B79" s="425"/>
      <c r="C79" s="36"/>
      <c r="E79" s="37"/>
    </row>
    <row r="80" spans="2:11" ht="16.5" customHeight="1">
      <c r="B80" s="425"/>
      <c r="C80" s="36"/>
      <c r="E80" s="37"/>
      <c r="F80" s="37"/>
      <c r="G80" s="37"/>
      <c r="H80" s="37"/>
      <c r="I80" s="37"/>
      <c r="J80" s="37"/>
      <c r="K80" s="37"/>
    </row>
    <row r="81" spans="2:11" ht="16.5" customHeight="1">
      <c r="B81" s="425"/>
      <c r="C81" s="36"/>
      <c r="E81" s="37"/>
      <c r="F81" s="37"/>
      <c r="G81" s="37"/>
      <c r="H81" s="37"/>
      <c r="I81" s="37"/>
      <c r="J81" s="37"/>
      <c r="K81" s="37"/>
    </row>
    <row r="82" spans="2:11" ht="16.5" customHeight="1">
      <c r="B82" s="425"/>
      <c r="C82" s="36"/>
      <c r="E82" s="37"/>
      <c r="F82" s="37"/>
      <c r="G82" s="37"/>
      <c r="H82" s="37"/>
      <c r="I82" s="37"/>
      <c r="J82" s="37"/>
      <c r="K82" s="37"/>
    </row>
    <row r="83" spans="2:11" ht="16.5" customHeight="1">
      <c r="B83" s="425"/>
      <c r="C83" s="36"/>
      <c r="E83" s="37"/>
      <c r="F83" s="37"/>
      <c r="G83" s="37"/>
      <c r="H83" s="37"/>
      <c r="I83" s="37"/>
      <c r="J83" s="37"/>
      <c r="K83" s="37"/>
    </row>
    <row r="84" spans="2:11" ht="16.5" customHeight="1">
      <c r="B84" s="425"/>
      <c r="C84" s="36"/>
      <c r="E84" s="37"/>
      <c r="F84" s="37"/>
      <c r="G84" s="37"/>
      <c r="H84" s="37"/>
      <c r="I84" s="37"/>
      <c r="J84" s="37"/>
      <c r="K84" s="37"/>
    </row>
    <row r="85" spans="2:11" ht="16.5" customHeight="1">
      <c r="B85" s="425"/>
      <c r="C85" s="36"/>
      <c r="E85" s="37"/>
      <c r="F85" s="37"/>
      <c r="G85" s="37"/>
      <c r="H85" s="37"/>
      <c r="I85" s="37"/>
      <c r="J85" s="37"/>
      <c r="K85" s="37"/>
    </row>
    <row r="86" spans="2:11" ht="16.5" customHeight="1">
      <c r="B86" s="425"/>
      <c r="C86" s="36"/>
      <c r="E86" s="37"/>
      <c r="F86" s="37"/>
      <c r="G86" s="37"/>
      <c r="H86" s="37"/>
      <c r="I86" s="37"/>
      <c r="J86" s="37"/>
      <c r="K86" s="37"/>
    </row>
    <row r="87" spans="2:11" ht="16.5" customHeight="1">
      <c r="B87" s="425"/>
      <c r="C87" s="36"/>
      <c r="E87" s="37"/>
      <c r="F87" s="37"/>
      <c r="G87" s="37"/>
      <c r="H87" s="37"/>
      <c r="I87" s="37"/>
      <c r="J87" s="37"/>
      <c r="K87" s="37"/>
    </row>
    <row r="88" spans="2:11" ht="16.5" customHeight="1">
      <c r="B88" s="425"/>
      <c r="C88" s="36"/>
      <c r="E88" s="37"/>
      <c r="F88" s="37"/>
      <c r="G88" s="37"/>
      <c r="H88" s="37"/>
      <c r="I88" s="37"/>
      <c r="J88" s="37"/>
      <c r="K88" s="37"/>
    </row>
    <row r="89" spans="2:11" ht="16.5" customHeight="1">
      <c r="B89" s="425"/>
      <c r="C89" s="36"/>
      <c r="E89" s="37"/>
      <c r="F89" s="37"/>
      <c r="G89" s="37"/>
      <c r="H89" s="37"/>
      <c r="I89" s="37"/>
      <c r="J89" s="37"/>
      <c r="K89" s="37"/>
    </row>
    <row r="90" spans="2:11" ht="16.5" customHeight="1">
      <c r="B90" s="425"/>
      <c r="C90" s="36"/>
      <c r="E90" s="37"/>
      <c r="F90" s="37"/>
      <c r="G90" s="37"/>
      <c r="H90" s="37"/>
      <c r="I90" s="37"/>
      <c r="J90" s="37"/>
      <c r="K90" s="37"/>
    </row>
    <row r="91" spans="2:11" ht="16.5" customHeight="1">
      <c r="B91" s="425"/>
      <c r="C91" s="36"/>
      <c r="E91" s="37"/>
      <c r="F91" s="37"/>
      <c r="G91" s="37"/>
      <c r="H91" s="37"/>
      <c r="I91" s="37"/>
      <c r="J91" s="37"/>
      <c r="K91" s="37"/>
    </row>
    <row r="92" spans="2:11" ht="16.5" customHeight="1">
      <c r="B92" s="425"/>
      <c r="C92" s="36"/>
      <c r="E92" s="37"/>
      <c r="F92" s="37"/>
      <c r="G92" s="37"/>
      <c r="H92" s="37"/>
      <c r="I92" s="37"/>
      <c r="J92" s="37"/>
      <c r="K92" s="37"/>
    </row>
    <row r="93" spans="2:11" ht="16.5" customHeight="1">
      <c r="B93" s="425"/>
      <c r="C93" s="36"/>
      <c r="E93" s="37"/>
      <c r="F93" s="37"/>
      <c r="G93" s="37"/>
      <c r="H93" s="37"/>
      <c r="I93" s="37"/>
      <c r="J93" s="37"/>
      <c r="K93" s="37"/>
    </row>
    <row r="94" spans="2:11" ht="16.5" customHeight="1">
      <c r="B94" s="425"/>
      <c r="C94" s="36"/>
      <c r="E94" s="37"/>
      <c r="F94" s="37"/>
      <c r="G94" s="37"/>
      <c r="H94" s="37"/>
      <c r="I94" s="37"/>
      <c r="J94" s="37"/>
      <c r="K94" s="37"/>
    </row>
    <row r="95" spans="2:11" ht="16.5" customHeight="1">
      <c r="B95" s="425"/>
      <c r="C95" s="36"/>
      <c r="E95" s="37"/>
      <c r="F95" s="37"/>
      <c r="G95" s="37"/>
      <c r="H95" s="37"/>
      <c r="I95" s="37"/>
      <c r="J95" s="37"/>
      <c r="K95" s="37"/>
    </row>
    <row r="96" spans="2:11" ht="16.5" customHeight="1">
      <c r="B96" s="425"/>
      <c r="C96" s="36"/>
      <c r="E96" s="37"/>
      <c r="F96" s="37"/>
      <c r="G96" s="37"/>
      <c r="H96" s="37"/>
      <c r="I96" s="37"/>
      <c r="J96" s="37"/>
      <c r="K96" s="37"/>
    </row>
    <row r="97" spans="2:11" ht="16.5" customHeight="1">
      <c r="B97" s="425"/>
      <c r="C97" s="36"/>
      <c r="D97" s="37"/>
      <c r="E97" s="37"/>
      <c r="F97" s="37"/>
      <c r="G97" s="37"/>
      <c r="H97" s="37"/>
      <c r="I97" s="37"/>
      <c r="J97" s="37"/>
      <c r="K97" s="37"/>
    </row>
    <row r="98" spans="2:11" s="15" customFormat="1" ht="16.5" customHeight="1">
      <c r="B98" s="425"/>
      <c r="C98" s="36"/>
      <c r="D98" s="37"/>
      <c r="E98" s="37"/>
      <c r="F98" s="37"/>
      <c r="G98" s="37"/>
      <c r="H98" s="37"/>
      <c r="I98" s="37"/>
      <c r="J98" s="37"/>
      <c r="K98" s="37"/>
    </row>
    <row r="99" spans="2:11" s="15" customFormat="1" ht="16.5" customHeight="1">
      <c r="B99" s="425"/>
      <c r="C99" s="36"/>
      <c r="D99" s="37"/>
      <c r="E99" s="37"/>
      <c r="F99" s="37"/>
      <c r="G99" s="37"/>
      <c r="H99" s="37"/>
      <c r="I99" s="37"/>
      <c r="J99" s="37"/>
      <c r="K99" s="37"/>
    </row>
    <row r="100" spans="2:11" s="15" customFormat="1" ht="16.5" customHeight="1">
      <c r="B100" s="425"/>
      <c r="C100" s="36"/>
      <c r="D100" s="37"/>
      <c r="E100" s="37"/>
      <c r="F100" s="37"/>
      <c r="G100" s="37"/>
      <c r="H100" s="37"/>
      <c r="I100" s="37"/>
      <c r="J100" s="37"/>
      <c r="K100" s="37"/>
    </row>
    <row r="101" spans="2:11" s="15" customFormat="1" ht="16.5" customHeight="1">
      <c r="B101" s="425"/>
      <c r="C101" s="36"/>
      <c r="D101" s="37"/>
      <c r="E101" s="37"/>
      <c r="F101" s="37"/>
      <c r="G101" s="37"/>
      <c r="H101" s="37"/>
      <c r="I101" s="37"/>
      <c r="J101" s="37"/>
      <c r="K101" s="37"/>
    </row>
    <row r="102" spans="2:11" s="15" customFormat="1" ht="16.5" customHeight="1">
      <c r="B102" s="425"/>
      <c r="C102" s="36"/>
      <c r="D102" s="37"/>
      <c r="E102" s="37"/>
      <c r="F102" s="37"/>
      <c r="G102" s="37"/>
      <c r="H102" s="37"/>
      <c r="I102" s="37"/>
      <c r="J102" s="37"/>
      <c r="K102" s="37"/>
    </row>
    <row r="103" spans="2:11" s="15" customFormat="1" ht="16.5" customHeight="1">
      <c r="B103" s="425"/>
      <c r="C103" s="36"/>
      <c r="D103" s="37"/>
      <c r="E103" s="37"/>
      <c r="F103" s="37"/>
      <c r="G103" s="37"/>
      <c r="H103" s="37"/>
      <c r="I103" s="37"/>
      <c r="J103" s="37"/>
      <c r="K103" s="37"/>
    </row>
    <row r="104" spans="2:11" s="15" customFormat="1" ht="16.5" customHeight="1">
      <c r="B104" s="425"/>
      <c r="C104" s="36"/>
      <c r="D104" s="37"/>
      <c r="E104" s="37"/>
      <c r="F104" s="37"/>
      <c r="G104" s="37"/>
      <c r="H104" s="37"/>
      <c r="I104" s="37"/>
      <c r="J104" s="37"/>
      <c r="K104" s="37"/>
    </row>
    <row r="105" spans="2:11" s="15" customFormat="1" ht="16.5" customHeight="1">
      <c r="B105" s="425"/>
      <c r="C105" s="36"/>
      <c r="D105" s="37"/>
      <c r="E105" s="37"/>
      <c r="F105" s="37"/>
      <c r="G105" s="37"/>
      <c r="H105" s="37"/>
      <c r="I105" s="37"/>
      <c r="J105" s="37"/>
      <c r="K105" s="37"/>
    </row>
    <row r="106" spans="2:11" s="15" customFormat="1" ht="16.5" customHeight="1">
      <c r="B106" s="425"/>
      <c r="C106" s="36"/>
      <c r="D106" s="37"/>
      <c r="E106" s="37"/>
      <c r="F106" s="37"/>
      <c r="G106" s="37"/>
      <c r="H106" s="37"/>
      <c r="I106" s="37"/>
      <c r="J106" s="37"/>
      <c r="K106" s="37"/>
    </row>
    <row r="107" spans="2:11" ht="16.5" customHeight="1">
      <c r="B107" s="425"/>
      <c r="C107" s="36"/>
      <c r="D107" s="37"/>
      <c r="E107" s="37"/>
      <c r="F107" s="37"/>
      <c r="G107" s="37"/>
      <c r="H107" s="37"/>
      <c r="I107" s="37"/>
      <c r="J107" s="37"/>
      <c r="K107" s="37"/>
    </row>
    <row r="108" spans="2:11" s="15" customFormat="1" ht="16.5" customHeight="1">
      <c r="B108" s="425"/>
      <c r="C108" s="36"/>
      <c r="D108" s="37"/>
      <c r="E108" s="37"/>
      <c r="F108" s="37"/>
      <c r="G108" s="37"/>
      <c r="H108" s="37"/>
      <c r="I108" s="37"/>
      <c r="J108" s="37"/>
      <c r="K108" s="37"/>
    </row>
    <row r="109" spans="2:11" s="15" customFormat="1" ht="16.5" customHeight="1">
      <c r="B109" s="425"/>
      <c r="C109" s="36"/>
      <c r="D109" s="37"/>
      <c r="E109" s="37"/>
      <c r="F109" s="37"/>
      <c r="G109" s="37"/>
      <c r="H109" s="37"/>
      <c r="I109" s="37"/>
      <c r="J109" s="37"/>
      <c r="K109" s="37"/>
    </row>
    <row r="110" spans="2:11" s="15" customFormat="1" ht="16.5" customHeight="1">
      <c r="B110" s="425"/>
      <c r="C110" s="36"/>
      <c r="D110" s="37"/>
      <c r="E110" s="37"/>
      <c r="F110" s="37"/>
      <c r="G110" s="37"/>
      <c r="H110" s="37"/>
      <c r="I110" s="37"/>
      <c r="J110" s="37"/>
      <c r="K110" s="37"/>
    </row>
    <row r="111" spans="2:11" s="15" customFormat="1" ht="16.5" customHeight="1">
      <c r="B111" s="425"/>
      <c r="C111" s="36"/>
      <c r="D111" s="37"/>
      <c r="E111" s="37"/>
      <c r="F111" s="37"/>
      <c r="G111" s="37"/>
      <c r="H111" s="37"/>
      <c r="I111" s="37"/>
      <c r="J111" s="37"/>
      <c r="K111" s="37"/>
    </row>
    <row r="112" spans="2:11" s="15" customFormat="1" ht="16.5" customHeight="1">
      <c r="B112" s="425"/>
      <c r="C112" s="36"/>
      <c r="D112" s="37"/>
      <c r="E112" s="37"/>
      <c r="F112" s="37"/>
      <c r="G112" s="37"/>
      <c r="H112" s="37"/>
      <c r="I112" s="37"/>
      <c r="J112" s="37"/>
      <c r="K112" s="37"/>
    </row>
    <row r="113" spans="2:11" s="15" customFormat="1" ht="16.5" customHeight="1">
      <c r="B113" s="425"/>
      <c r="C113" s="36"/>
      <c r="D113" s="37"/>
      <c r="E113" s="37"/>
      <c r="F113" s="37"/>
      <c r="G113" s="37"/>
      <c r="H113" s="37"/>
      <c r="I113" s="37"/>
      <c r="J113" s="37"/>
      <c r="K113" s="37"/>
    </row>
    <row r="114" spans="2:11" s="15" customFormat="1" ht="16.5" customHeight="1">
      <c r="B114" s="425"/>
      <c r="C114" s="36"/>
      <c r="D114" s="37"/>
      <c r="E114" s="37"/>
      <c r="F114" s="37"/>
      <c r="G114" s="37"/>
      <c r="H114" s="37"/>
      <c r="I114" s="37"/>
      <c r="J114" s="37"/>
      <c r="K114" s="37"/>
    </row>
    <row r="115" spans="2:11" s="15" customFormat="1" ht="16.5" customHeight="1">
      <c r="B115" s="425"/>
      <c r="C115" s="36"/>
      <c r="D115" s="37"/>
      <c r="E115" s="37"/>
      <c r="F115" s="37"/>
      <c r="G115" s="37"/>
      <c r="H115" s="37"/>
      <c r="I115" s="37"/>
      <c r="J115" s="37"/>
      <c r="K115" s="37"/>
    </row>
    <row r="116" spans="2:11" s="15" customFormat="1" ht="16.5" customHeight="1">
      <c r="B116" s="425"/>
      <c r="C116" s="36"/>
      <c r="D116" s="37"/>
      <c r="E116" s="37"/>
      <c r="F116" s="37"/>
      <c r="G116" s="37"/>
      <c r="H116" s="37"/>
      <c r="I116" s="37"/>
      <c r="J116" s="37"/>
      <c r="K116" s="37"/>
    </row>
    <row r="117" spans="2:11" s="15" customFormat="1" ht="16.5" customHeight="1">
      <c r="B117" s="425"/>
      <c r="C117" s="36"/>
      <c r="D117" s="37"/>
      <c r="E117" s="37"/>
      <c r="F117" s="37"/>
      <c r="G117" s="37"/>
      <c r="H117" s="37"/>
      <c r="I117" s="37"/>
      <c r="J117" s="37"/>
      <c r="K117" s="37"/>
    </row>
    <row r="118" spans="2:11" ht="16.5" customHeight="1">
      <c r="B118" s="425"/>
      <c r="C118" s="36"/>
      <c r="D118" s="37"/>
      <c r="E118" s="37"/>
      <c r="F118" s="37"/>
      <c r="G118" s="37"/>
      <c r="H118" s="37"/>
      <c r="I118" s="37"/>
      <c r="J118" s="37"/>
      <c r="K118" s="37"/>
    </row>
    <row r="119" spans="2:11" ht="16.5" customHeight="1">
      <c r="B119" s="425"/>
      <c r="C119" s="36"/>
      <c r="D119" s="37"/>
      <c r="E119" s="37"/>
      <c r="F119" s="37"/>
      <c r="G119" s="37"/>
      <c r="H119" s="37"/>
      <c r="I119" s="37"/>
      <c r="J119" s="37"/>
      <c r="K119" s="37"/>
    </row>
    <row r="120" spans="2:11" s="15" customFormat="1" ht="16.5" customHeight="1">
      <c r="B120" s="425"/>
      <c r="C120" s="36"/>
      <c r="D120" s="37"/>
      <c r="E120" s="37"/>
      <c r="F120" s="37"/>
      <c r="G120" s="37"/>
      <c r="H120" s="37"/>
      <c r="I120" s="37"/>
      <c r="J120" s="37"/>
      <c r="K120" s="37"/>
    </row>
    <row r="121" spans="2:11" s="15" customFormat="1" ht="16.5" customHeight="1">
      <c r="B121" s="425"/>
      <c r="C121" s="36"/>
      <c r="D121" s="37"/>
      <c r="E121" s="37"/>
      <c r="F121" s="37"/>
      <c r="G121" s="37"/>
      <c r="H121" s="37"/>
      <c r="I121" s="37"/>
      <c r="J121" s="37"/>
      <c r="K121" s="37"/>
    </row>
    <row r="122" spans="2:11" s="15" customFormat="1" ht="16.5" customHeight="1">
      <c r="B122" s="425"/>
      <c r="C122" s="36"/>
      <c r="D122" s="37"/>
      <c r="E122" s="37"/>
      <c r="F122" s="37"/>
      <c r="G122" s="37"/>
      <c r="H122" s="37"/>
      <c r="I122" s="37"/>
      <c r="J122" s="37"/>
      <c r="K122" s="37"/>
    </row>
    <row r="123" spans="2:11" s="15" customFormat="1" ht="16.5" customHeight="1">
      <c r="B123" s="425"/>
      <c r="C123" s="36"/>
      <c r="D123" s="37"/>
      <c r="E123" s="37"/>
      <c r="F123" s="37"/>
      <c r="G123" s="37"/>
      <c r="H123" s="37"/>
      <c r="I123" s="37"/>
      <c r="J123" s="37"/>
      <c r="K123" s="37"/>
    </row>
    <row r="124" spans="2:11" s="15" customFormat="1" ht="16.5" customHeight="1">
      <c r="B124" s="425"/>
      <c r="C124" s="36"/>
      <c r="D124" s="37"/>
      <c r="E124" s="37"/>
      <c r="F124" s="37"/>
      <c r="G124" s="37"/>
      <c r="H124" s="37"/>
      <c r="I124" s="37"/>
      <c r="J124" s="37"/>
      <c r="K124" s="37"/>
    </row>
    <row r="125" spans="2:11" s="15" customFormat="1" ht="16.5" customHeight="1">
      <c r="B125" s="425"/>
      <c r="C125" s="36"/>
      <c r="D125" s="37"/>
      <c r="E125" s="37"/>
      <c r="F125" s="37"/>
      <c r="G125" s="37"/>
      <c r="H125" s="37"/>
      <c r="I125" s="37"/>
      <c r="J125" s="37"/>
      <c r="K125" s="37"/>
    </row>
    <row r="126" spans="2:11" s="15" customFormat="1" ht="16.5" customHeight="1">
      <c r="B126" s="425"/>
      <c r="C126" s="36"/>
      <c r="D126" s="37"/>
      <c r="E126" s="37"/>
      <c r="F126" s="37"/>
      <c r="G126" s="37"/>
      <c r="H126" s="37"/>
      <c r="I126" s="37"/>
      <c r="J126" s="37"/>
      <c r="K126" s="37"/>
    </row>
    <row r="127" spans="2:11" s="15" customFormat="1" ht="16.5" customHeight="1">
      <c r="B127" s="425"/>
      <c r="C127" s="36"/>
      <c r="D127" s="37"/>
      <c r="E127" s="37"/>
      <c r="F127" s="37"/>
      <c r="G127" s="37"/>
      <c r="H127" s="37"/>
      <c r="I127" s="37"/>
      <c r="J127" s="37"/>
      <c r="K127" s="37"/>
    </row>
    <row r="128" spans="2:11" s="15" customFormat="1" ht="16.5" customHeight="1">
      <c r="B128" s="425"/>
      <c r="C128" s="36"/>
      <c r="D128" s="37"/>
      <c r="E128" s="37"/>
      <c r="F128" s="37"/>
      <c r="G128" s="37"/>
      <c r="H128" s="37"/>
      <c r="I128" s="37"/>
      <c r="J128" s="37"/>
      <c r="K128" s="37"/>
    </row>
    <row r="129" spans="2:11" s="15" customFormat="1" ht="16.5" customHeight="1">
      <c r="B129" s="425"/>
      <c r="C129" s="36"/>
      <c r="D129" s="37"/>
      <c r="E129" s="37"/>
      <c r="F129" s="37"/>
      <c r="G129" s="37"/>
      <c r="H129" s="37"/>
      <c r="I129" s="37"/>
      <c r="J129" s="37"/>
      <c r="K129" s="37"/>
    </row>
    <row r="130" spans="2:11" s="15" customFormat="1" ht="16.5" customHeight="1">
      <c r="B130" s="425"/>
      <c r="C130" s="36"/>
      <c r="D130" s="37"/>
      <c r="E130" s="37"/>
      <c r="F130" s="37"/>
      <c r="G130" s="37"/>
      <c r="H130" s="37"/>
      <c r="I130" s="37"/>
      <c r="J130" s="37"/>
      <c r="K130" s="37"/>
    </row>
    <row r="131" spans="2:11" s="15" customFormat="1" ht="16.5" customHeight="1">
      <c r="B131" s="425"/>
      <c r="C131" s="36"/>
      <c r="D131" s="37"/>
      <c r="E131" s="37"/>
      <c r="F131" s="37"/>
      <c r="G131" s="37"/>
      <c r="H131" s="37"/>
      <c r="I131" s="37"/>
      <c r="J131" s="37"/>
      <c r="K131" s="37"/>
    </row>
    <row r="132" spans="2:11" s="15" customFormat="1" ht="16.5" customHeight="1">
      <c r="B132" s="425"/>
      <c r="C132" s="36"/>
      <c r="D132" s="37"/>
      <c r="E132" s="37"/>
      <c r="F132" s="37"/>
      <c r="G132" s="37"/>
      <c r="H132" s="37"/>
      <c r="I132" s="37"/>
      <c r="J132" s="37"/>
      <c r="K132" s="37"/>
    </row>
    <row r="133" spans="2:11" s="15" customFormat="1" ht="16.5" customHeight="1">
      <c r="B133" s="425"/>
      <c r="C133" s="36"/>
      <c r="D133" s="37"/>
      <c r="E133" s="37"/>
      <c r="F133" s="37"/>
      <c r="G133" s="37"/>
      <c r="H133" s="37"/>
      <c r="I133" s="37"/>
      <c r="J133" s="37"/>
      <c r="K133" s="37"/>
    </row>
    <row r="134" spans="2:11" ht="16.5" customHeight="1">
      <c r="B134" s="425"/>
      <c r="C134" s="36"/>
      <c r="D134" s="37"/>
      <c r="E134" s="37"/>
      <c r="F134" s="37"/>
      <c r="G134" s="37"/>
      <c r="H134" s="37"/>
      <c r="I134" s="37"/>
      <c r="J134" s="37"/>
      <c r="K134" s="37"/>
    </row>
    <row r="135" spans="2:11" ht="16.5" customHeight="1">
      <c r="B135" s="425"/>
      <c r="C135" s="36"/>
      <c r="D135" s="37"/>
      <c r="E135" s="37"/>
      <c r="F135" s="37"/>
      <c r="G135" s="37"/>
      <c r="H135" s="37"/>
      <c r="I135" s="37"/>
      <c r="J135" s="37"/>
      <c r="K135" s="37"/>
    </row>
    <row r="136" spans="2:11" ht="16.5" customHeight="1">
      <c r="B136" s="425"/>
      <c r="C136" s="36"/>
      <c r="D136" s="37"/>
      <c r="E136" s="37"/>
      <c r="F136" s="37"/>
      <c r="G136" s="37"/>
      <c r="H136" s="37"/>
      <c r="I136" s="37"/>
      <c r="J136" s="37"/>
      <c r="K136" s="37"/>
    </row>
    <row r="137" spans="2:11" ht="16.5" customHeight="1">
      <c r="B137" s="425"/>
      <c r="C137" s="36"/>
      <c r="D137" s="37"/>
      <c r="E137" s="37"/>
      <c r="F137" s="37"/>
      <c r="G137" s="37"/>
      <c r="H137" s="37"/>
      <c r="I137" s="37"/>
      <c r="J137" s="37"/>
      <c r="K137" s="37"/>
    </row>
    <row r="138" spans="2:11" ht="16.5" customHeight="1">
      <c r="B138" s="425"/>
      <c r="C138" s="36"/>
      <c r="D138" s="37"/>
      <c r="E138" s="37"/>
      <c r="F138" s="37"/>
      <c r="G138" s="37"/>
      <c r="H138" s="37"/>
      <c r="I138" s="37"/>
      <c r="J138" s="37"/>
      <c r="K138" s="37"/>
    </row>
    <row r="139" spans="2:11" ht="16.5" customHeight="1">
      <c r="B139" s="425"/>
      <c r="C139" s="36"/>
      <c r="D139" s="37"/>
      <c r="E139" s="37"/>
      <c r="F139" s="37"/>
      <c r="G139" s="37"/>
      <c r="H139" s="37"/>
      <c r="I139" s="37"/>
      <c r="J139" s="37"/>
      <c r="K139" s="37"/>
    </row>
    <row r="140" spans="2:11" ht="16.5" customHeight="1">
      <c r="B140" s="425"/>
      <c r="C140" s="36"/>
      <c r="D140" s="37"/>
      <c r="E140" s="37"/>
      <c r="F140" s="37"/>
      <c r="G140" s="37"/>
      <c r="H140" s="37"/>
      <c r="I140" s="37"/>
      <c r="J140" s="37"/>
      <c r="K140" s="37"/>
    </row>
    <row r="141" spans="2:11" ht="16.5" customHeight="1">
      <c r="B141" s="425"/>
      <c r="C141" s="36"/>
      <c r="D141" s="37"/>
      <c r="E141" s="37"/>
      <c r="F141" s="37"/>
      <c r="G141" s="37"/>
      <c r="H141" s="37"/>
      <c r="I141" s="37"/>
      <c r="J141" s="37"/>
      <c r="K141" s="37"/>
    </row>
    <row r="142" spans="2:11" ht="16.5" customHeight="1">
      <c r="B142" s="425"/>
      <c r="C142" s="36"/>
      <c r="D142" s="37"/>
      <c r="E142" s="37"/>
      <c r="F142" s="37"/>
      <c r="G142" s="37"/>
      <c r="H142" s="37"/>
      <c r="I142" s="37"/>
      <c r="J142" s="37"/>
      <c r="K142" s="37"/>
    </row>
    <row r="143" spans="2:11" ht="16.5" customHeight="1">
      <c r="B143" s="425"/>
      <c r="C143" s="36"/>
      <c r="D143" s="37"/>
      <c r="E143" s="37"/>
      <c r="F143" s="37"/>
      <c r="G143" s="37"/>
      <c r="H143" s="37"/>
      <c r="I143" s="37"/>
      <c r="J143" s="37"/>
      <c r="K143" s="37"/>
    </row>
    <row r="144" spans="2:11" ht="16.5" customHeight="1">
      <c r="B144" s="425"/>
      <c r="C144" s="36"/>
      <c r="D144" s="37"/>
      <c r="E144" s="37"/>
      <c r="F144" s="37"/>
      <c r="G144" s="37"/>
      <c r="H144" s="37"/>
      <c r="I144" s="37"/>
      <c r="J144" s="37"/>
      <c r="K144" s="37"/>
    </row>
    <row r="145" spans="2:11" ht="16.5" customHeight="1">
      <c r="B145" s="425"/>
      <c r="C145" s="36"/>
      <c r="D145" s="37"/>
      <c r="E145" s="37"/>
      <c r="F145" s="37"/>
      <c r="G145" s="37"/>
      <c r="H145" s="37"/>
      <c r="I145" s="37"/>
      <c r="J145" s="37"/>
      <c r="K145" s="37"/>
    </row>
    <row r="146" spans="2:11" ht="16.5" customHeight="1">
      <c r="B146" s="425"/>
      <c r="C146" s="36"/>
      <c r="D146" s="37"/>
      <c r="E146" s="37"/>
      <c r="F146" s="37"/>
      <c r="G146" s="37"/>
      <c r="H146" s="37"/>
      <c r="I146" s="37"/>
      <c r="J146" s="37"/>
      <c r="K146" s="37"/>
    </row>
    <row r="147" spans="2:11" ht="16.5" customHeight="1">
      <c r="B147" s="425"/>
      <c r="C147" s="36"/>
      <c r="D147" s="37"/>
      <c r="E147" s="37"/>
      <c r="F147" s="37"/>
      <c r="G147" s="37"/>
      <c r="H147" s="37"/>
      <c r="I147" s="37"/>
      <c r="J147" s="37"/>
      <c r="K147" s="37"/>
    </row>
    <row r="148" spans="2:11" ht="16.5" customHeight="1">
      <c r="B148" s="425"/>
      <c r="C148" s="36"/>
      <c r="D148" s="37"/>
      <c r="E148" s="37"/>
      <c r="F148" s="37"/>
      <c r="G148" s="37"/>
      <c r="H148" s="37"/>
      <c r="I148" s="37"/>
      <c r="J148" s="37"/>
      <c r="K148" s="37"/>
    </row>
    <row r="149" spans="2:11" ht="16.5" customHeight="1">
      <c r="B149" s="425"/>
      <c r="C149" s="36"/>
      <c r="D149" s="37"/>
      <c r="E149" s="37"/>
      <c r="F149" s="37"/>
      <c r="G149" s="37"/>
      <c r="H149" s="37"/>
      <c r="I149" s="37"/>
      <c r="J149" s="37"/>
      <c r="K149" s="37"/>
    </row>
    <row r="150" spans="2:11" ht="16.5" customHeight="1">
      <c r="B150" s="425"/>
      <c r="C150" s="36"/>
      <c r="D150" s="37"/>
      <c r="E150" s="37"/>
      <c r="F150" s="37"/>
      <c r="G150" s="37"/>
      <c r="H150" s="37"/>
      <c r="I150" s="37"/>
      <c r="J150" s="37"/>
      <c r="K150" s="37"/>
    </row>
    <row r="151" spans="2:11" ht="16.5" customHeight="1">
      <c r="B151" s="425"/>
      <c r="C151" s="36"/>
      <c r="D151" s="37"/>
      <c r="E151" s="37"/>
      <c r="F151" s="37"/>
      <c r="G151" s="37"/>
      <c r="H151" s="37"/>
      <c r="I151" s="37"/>
      <c r="J151" s="37"/>
      <c r="K151" s="37"/>
    </row>
    <row r="152" spans="2:11" ht="16.5" customHeight="1">
      <c r="B152" s="425"/>
      <c r="C152" s="36"/>
      <c r="D152" s="37"/>
      <c r="E152" s="37"/>
      <c r="F152" s="37"/>
      <c r="G152" s="37"/>
      <c r="H152" s="37"/>
      <c r="I152" s="37"/>
      <c r="J152" s="37"/>
      <c r="K152" s="37"/>
    </row>
    <row r="153" spans="2:11" ht="16.5" customHeight="1">
      <c r="B153" s="425"/>
      <c r="C153" s="36"/>
      <c r="D153" s="37"/>
      <c r="E153" s="37"/>
      <c r="F153" s="37"/>
      <c r="G153" s="37"/>
      <c r="H153" s="37"/>
      <c r="I153" s="37"/>
      <c r="J153" s="37"/>
      <c r="K153" s="37"/>
    </row>
    <row r="154" spans="2:11" ht="16.5" customHeight="1">
      <c r="B154" s="425"/>
      <c r="C154" s="36"/>
      <c r="D154" s="37"/>
      <c r="E154" s="37"/>
      <c r="F154" s="37"/>
      <c r="G154" s="37"/>
      <c r="H154" s="37"/>
      <c r="I154" s="37"/>
      <c r="J154" s="37"/>
      <c r="K154" s="37"/>
    </row>
    <row r="155" spans="2:11" ht="16.5" customHeight="1">
      <c r="B155" s="425"/>
      <c r="C155" s="36"/>
      <c r="D155" s="37"/>
      <c r="E155" s="37"/>
      <c r="F155" s="37"/>
      <c r="G155" s="37"/>
      <c r="H155" s="37"/>
      <c r="I155" s="37"/>
      <c r="J155" s="37"/>
      <c r="K155" s="37"/>
    </row>
    <row r="156" spans="2:11" ht="16.5" customHeight="1">
      <c r="B156" s="425"/>
      <c r="C156" s="36"/>
      <c r="D156" s="37"/>
      <c r="E156" s="37"/>
      <c r="F156" s="37"/>
      <c r="G156" s="37"/>
      <c r="H156" s="37"/>
      <c r="I156" s="37"/>
      <c r="J156" s="37"/>
      <c r="K156" s="37"/>
    </row>
    <row r="157" spans="2:11" s="15" customFormat="1" ht="16.5" customHeight="1">
      <c r="B157" s="425"/>
      <c r="C157" s="36"/>
      <c r="D157" s="37"/>
      <c r="E157" s="37"/>
      <c r="F157" s="37"/>
      <c r="G157" s="37"/>
      <c r="H157" s="37"/>
      <c r="I157" s="37"/>
      <c r="J157" s="37"/>
      <c r="K157" s="37"/>
    </row>
    <row r="158" spans="2:11" s="15" customFormat="1" ht="16.5" customHeight="1">
      <c r="B158" s="425"/>
      <c r="C158" s="36"/>
      <c r="D158" s="37"/>
      <c r="E158" s="37"/>
      <c r="F158" s="37"/>
      <c r="G158" s="37"/>
      <c r="H158" s="37"/>
      <c r="I158" s="37"/>
      <c r="J158" s="37"/>
      <c r="K158" s="37"/>
    </row>
    <row r="159" spans="2:11" s="15" customFormat="1" ht="16.5" customHeight="1">
      <c r="B159" s="425"/>
      <c r="C159" s="36"/>
      <c r="D159" s="37"/>
      <c r="E159" s="37"/>
      <c r="F159" s="37"/>
      <c r="G159" s="37"/>
      <c r="H159" s="37"/>
      <c r="I159" s="37"/>
      <c r="J159" s="37"/>
      <c r="K159" s="37"/>
    </row>
    <row r="160" spans="2:11" s="15" customFormat="1" ht="16.5" customHeight="1">
      <c r="B160" s="425"/>
      <c r="C160" s="36"/>
      <c r="D160" s="37"/>
      <c r="E160" s="37"/>
      <c r="F160" s="37"/>
      <c r="G160" s="37"/>
      <c r="H160" s="37"/>
      <c r="I160" s="37"/>
      <c r="J160" s="37"/>
      <c r="K160" s="37"/>
    </row>
    <row r="161" spans="2:11" s="15" customFormat="1" ht="16.5" customHeight="1">
      <c r="B161" s="425"/>
      <c r="C161" s="36"/>
      <c r="D161" s="37"/>
      <c r="E161" s="37"/>
      <c r="F161" s="37"/>
      <c r="G161" s="37"/>
      <c r="H161" s="37"/>
      <c r="I161" s="37"/>
      <c r="J161" s="37"/>
      <c r="K161" s="37"/>
    </row>
    <row r="162" spans="2:11" ht="16.5" customHeight="1">
      <c r="B162" s="425"/>
      <c r="C162" s="36"/>
      <c r="D162" s="37"/>
      <c r="E162" s="37"/>
      <c r="F162" s="37"/>
      <c r="G162" s="37"/>
      <c r="H162" s="37"/>
      <c r="I162" s="37"/>
      <c r="J162" s="37"/>
      <c r="K162" s="37"/>
    </row>
    <row r="163" spans="2:11" ht="16.5" customHeight="1">
      <c r="B163" s="425"/>
      <c r="C163" s="36"/>
      <c r="D163" s="37"/>
      <c r="E163" s="37"/>
      <c r="F163" s="37"/>
      <c r="G163" s="37"/>
      <c r="H163" s="37"/>
      <c r="I163" s="37"/>
      <c r="J163" s="37"/>
      <c r="K163" s="37"/>
    </row>
    <row r="164" spans="2:11" s="15" customFormat="1" ht="16.5" customHeight="1">
      <c r="B164" s="425"/>
      <c r="C164" s="36"/>
      <c r="D164" s="37"/>
      <c r="E164" s="37"/>
      <c r="F164" s="37"/>
      <c r="G164" s="37"/>
      <c r="H164" s="37"/>
      <c r="I164" s="37"/>
      <c r="J164" s="37"/>
      <c r="K164" s="37"/>
    </row>
    <row r="165" spans="2:11" s="15" customFormat="1" ht="16.5" customHeight="1">
      <c r="B165" s="425"/>
      <c r="C165" s="36"/>
      <c r="D165" s="37"/>
      <c r="E165" s="37"/>
      <c r="F165" s="37"/>
      <c r="G165" s="37"/>
      <c r="H165" s="37"/>
      <c r="I165" s="37"/>
      <c r="J165" s="37"/>
      <c r="K165" s="37"/>
    </row>
    <row r="166" spans="2:11" s="15" customFormat="1" ht="16.5" customHeight="1">
      <c r="B166" s="425"/>
      <c r="C166" s="36"/>
      <c r="D166" s="37"/>
      <c r="E166" s="37"/>
      <c r="F166" s="37"/>
      <c r="G166" s="37"/>
      <c r="H166" s="37"/>
      <c r="I166" s="37"/>
      <c r="J166" s="37"/>
      <c r="K166" s="37"/>
    </row>
    <row r="167" spans="2:11" s="15" customFormat="1" ht="16.5" customHeight="1">
      <c r="B167" s="425"/>
      <c r="C167" s="36"/>
      <c r="D167" s="37"/>
      <c r="E167" s="37"/>
      <c r="F167" s="37"/>
      <c r="G167" s="37"/>
      <c r="H167" s="37"/>
      <c r="I167" s="37"/>
      <c r="J167" s="37"/>
      <c r="K167" s="37"/>
    </row>
    <row r="168" spans="2:11" s="15" customFormat="1" ht="16.5" customHeight="1">
      <c r="B168" s="425"/>
      <c r="C168" s="36"/>
      <c r="D168" s="37"/>
      <c r="E168" s="37"/>
      <c r="F168" s="37"/>
      <c r="G168" s="37"/>
      <c r="H168" s="37"/>
      <c r="I168" s="37"/>
      <c r="J168" s="37"/>
      <c r="K168" s="37"/>
    </row>
    <row r="169" spans="2:11" s="15" customFormat="1" ht="16.5" customHeight="1">
      <c r="B169" s="425"/>
      <c r="C169" s="36"/>
      <c r="D169" s="37"/>
      <c r="E169" s="37"/>
      <c r="F169" s="37"/>
      <c r="G169" s="37"/>
      <c r="H169" s="37"/>
      <c r="I169" s="37"/>
      <c r="J169" s="37"/>
      <c r="K169" s="37"/>
    </row>
    <row r="170" spans="2:11" s="15" customFormat="1" ht="16.5" customHeight="1">
      <c r="B170" s="425"/>
      <c r="C170" s="36"/>
      <c r="D170" s="37"/>
      <c r="E170" s="37"/>
      <c r="F170" s="37"/>
      <c r="G170" s="37"/>
      <c r="H170" s="37"/>
      <c r="I170" s="37"/>
      <c r="J170" s="37"/>
      <c r="K170" s="37"/>
    </row>
    <row r="171" spans="2:11" s="15" customFormat="1" ht="16.5" customHeight="1">
      <c r="B171" s="425"/>
      <c r="C171" s="36"/>
      <c r="D171" s="37"/>
      <c r="E171" s="37"/>
      <c r="F171" s="37"/>
      <c r="G171" s="37"/>
      <c r="H171" s="37"/>
      <c r="I171" s="37"/>
      <c r="J171" s="37"/>
      <c r="K171" s="37"/>
    </row>
    <row r="172" spans="2:11" s="15" customFormat="1" ht="16.5" customHeight="1">
      <c r="B172" s="425"/>
      <c r="C172" s="36"/>
      <c r="D172" s="37"/>
      <c r="E172" s="37"/>
      <c r="F172" s="37"/>
      <c r="G172" s="37"/>
      <c r="H172" s="37"/>
      <c r="I172" s="37"/>
      <c r="J172" s="37"/>
      <c r="K172" s="37"/>
    </row>
    <row r="173" spans="2:11" s="15" customFormat="1" ht="16.5" customHeight="1">
      <c r="B173" s="425"/>
      <c r="C173" s="36"/>
      <c r="D173" s="37"/>
      <c r="E173" s="37"/>
      <c r="F173" s="37"/>
      <c r="G173" s="37"/>
      <c r="H173" s="37"/>
      <c r="I173" s="37"/>
      <c r="J173" s="37"/>
      <c r="K173" s="37"/>
    </row>
    <row r="174" spans="2:11" s="15" customFormat="1" ht="16.5" customHeight="1">
      <c r="B174" s="425"/>
      <c r="C174" s="36"/>
      <c r="D174" s="37"/>
      <c r="E174" s="37"/>
      <c r="F174" s="37"/>
      <c r="G174" s="37"/>
      <c r="H174" s="37"/>
      <c r="I174" s="37"/>
      <c r="J174" s="37"/>
      <c r="K174" s="37"/>
    </row>
    <row r="175" spans="2:11" s="15" customFormat="1" ht="16.5" customHeight="1">
      <c r="B175" s="425"/>
      <c r="C175" s="36"/>
      <c r="D175" s="37"/>
      <c r="E175" s="37"/>
      <c r="F175" s="37"/>
      <c r="G175" s="37"/>
      <c r="H175" s="37"/>
      <c r="I175" s="37"/>
      <c r="J175" s="37"/>
      <c r="K175" s="37"/>
    </row>
    <row r="176" spans="2:11" s="15" customFormat="1" ht="16.5" customHeight="1">
      <c r="B176" s="425"/>
      <c r="C176" s="36"/>
      <c r="D176" s="37"/>
      <c r="E176" s="37"/>
      <c r="F176" s="37"/>
      <c r="G176" s="37"/>
      <c r="H176" s="37"/>
      <c r="I176" s="37"/>
      <c r="J176" s="37"/>
      <c r="K176" s="37"/>
    </row>
    <row r="177" spans="2:11" s="15" customFormat="1" ht="16.5" customHeight="1">
      <c r="B177" s="425"/>
      <c r="C177" s="36"/>
      <c r="D177" s="37"/>
      <c r="E177" s="37"/>
      <c r="F177" s="37"/>
      <c r="G177" s="37"/>
      <c r="H177" s="37"/>
      <c r="I177" s="37"/>
      <c r="J177" s="37"/>
      <c r="K177" s="37"/>
    </row>
    <row r="178" spans="2:11" ht="16.5" customHeight="1">
      <c r="B178" s="425"/>
      <c r="C178" s="36"/>
      <c r="D178" s="37"/>
      <c r="E178" s="37"/>
      <c r="F178" s="37"/>
      <c r="G178" s="37"/>
      <c r="H178" s="37"/>
      <c r="I178" s="37"/>
      <c r="J178" s="37"/>
      <c r="K178" s="37"/>
    </row>
    <row r="179" spans="2:11" ht="16.5" customHeight="1">
      <c r="B179" s="425"/>
      <c r="C179" s="36"/>
      <c r="D179" s="37"/>
      <c r="E179" s="37"/>
      <c r="F179" s="37"/>
      <c r="G179" s="37"/>
      <c r="H179" s="37"/>
      <c r="I179" s="37"/>
      <c r="J179" s="37"/>
      <c r="K179" s="37"/>
    </row>
    <row r="180" spans="2:11" ht="16.5" customHeight="1">
      <c r="B180" s="425"/>
      <c r="C180" s="36"/>
      <c r="D180" s="37"/>
      <c r="E180" s="37"/>
      <c r="F180" s="37"/>
      <c r="G180" s="37"/>
      <c r="H180" s="37"/>
      <c r="I180" s="37"/>
      <c r="J180" s="37"/>
      <c r="K180" s="37"/>
    </row>
    <row r="181" spans="2:11" ht="16.5" customHeight="1">
      <c r="B181" s="425"/>
      <c r="C181" s="36"/>
      <c r="D181" s="37"/>
      <c r="E181" s="37"/>
      <c r="F181" s="37"/>
      <c r="G181" s="37"/>
      <c r="H181" s="37"/>
      <c r="I181" s="37"/>
      <c r="J181" s="37"/>
      <c r="K181" s="37"/>
    </row>
    <row r="182" spans="2:11" ht="16.5" customHeight="1">
      <c r="B182" s="425"/>
      <c r="C182" s="36"/>
      <c r="D182" s="37"/>
      <c r="E182" s="37"/>
      <c r="F182" s="37"/>
      <c r="G182" s="37"/>
      <c r="H182" s="37"/>
      <c r="I182" s="37"/>
      <c r="J182" s="37"/>
      <c r="K182" s="37"/>
    </row>
    <row r="183" spans="2:11" ht="16.5" customHeight="1">
      <c r="B183" s="425"/>
      <c r="C183" s="36"/>
      <c r="D183" s="37"/>
      <c r="E183" s="37"/>
      <c r="F183" s="37"/>
      <c r="G183" s="37"/>
      <c r="H183" s="37"/>
      <c r="I183" s="37"/>
      <c r="J183" s="37"/>
      <c r="K183" s="37"/>
    </row>
    <row r="184" spans="2:11" ht="16.5" customHeight="1">
      <c r="B184" s="425"/>
      <c r="C184" s="36"/>
      <c r="D184" s="37"/>
      <c r="E184" s="37"/>
      <c r="F184" s="37"/>
      <c r="G184" s="37"/>
      <c r="H184" s="37"/>
      <c r="I184" s="37"/>
      <c r="J184" s="37"/>
      <c r="K184" s="37"/>
    </row>
    <row r="185" spans="2:11" ht="16.5" customHeight="1">
      <c r="B185" s="425"/>
      <c r="C185" s="36"/>
      <c r="D185" s="37"/>
      <c r="E185" s="37"/>
      <c r="F185" s="37"/>
      <c r="G185" s="37"/>
      <c r="H185" s="37"/>
      <c r="I185" s="37"/>
      <c r="J185" s="37"/>
      <c r="K185" s="37"/>
    </row>
    <row r="186" spans="2:11" ht="16.5" customHeight="1">
      <c r="B186" s="425"/>
      <c r="C186" s="36"/>
      <c r="D186" s="37"/>
      <c r="E186" s="37"/>
      <c r="F186" s="37"/>
      <c r="G186" s="37"/>
      <c r="H186" s="37"/>
      <c r="I186" s="37"/>
      <c r="J186" s="37"/>
      <c r="K186" s="37"/>
    </row>
    <row r="187" spans="2:11" ht="16.5" customHeight="1">
      <c r="B187" s="425"/>
      <c r="C187" s="36"/>
      <c r="D187" s="37"/>
      <c r="E187" s="37"/>
      <c r="F187" s="37"/>
      <c r="G187" s="37"/>
      <c r="H187" s="37"/>
      <c r="I187" s="37"/>
      <c r="J187" s="37"/>
      <c r="K187" s="37"/>
    </row>
    <row r="188" spans="2:11" ht="16.5" customHeight="1">
      <c r="B188" s="425"/>
      <c r="C188" s="36"/>
      <c r="D188" s="37"/>
      <c r="E188" s="37"/>
      <c r="F188" s="37"/>
      <c r="G188" s="37"/>
      <c r="H188" s="37"/>
      <c r="I188" s="37"/>
      <c r="J188" s="37"/>
      <c r="K188" s="37"/>
    </row>
    <row r="189" spans="2:11" ht="16.5" customHeight="1">
      <c r="B189" s="425"/>
      <c r="C189" s="36"/>
      <c r="D189" s="37"/>
      <c r="E189" s="37"/>
      <c r="F189" s="37"/>
      <c r="G189" s="37"/>
      <c r="H189" s="37"/>
      <c r="I189" s="37"/>
      <c r="J189" s="37"/>
      <c r="K189" s="37"/>
    </row>
    <row r="190" spans="2:11" ht="16.5" customHeight="1">
      <c r="B190" s="425"/>
      <c r="C190" s="36"/>
      <c r="D190" s="37"/>
      <c r="E190" s="37"/>
      <c r="F190" s="37"/>
      <c r="G190" s="37"/>
      <c r="H190" s="37"/>
      <c r="I190" s="37"/>
      <c r="J190" s="37"/>
      <c r="K190" s="37"/>
    </row>
    <row r="191" spans="2:11" ht="16.5" customHeight="1">
      <c r="B191" s="425"/>
      <c r="C191" s="36"/>
      <c r="D191" s="37"/>
      <c r="E191" s="37"/>
      <c r="F191" s="37"/>
      <c r="G191" s="37"/>
      <c r="H191" s="37"/>
      <c r="I191" s="37"/>
      <c r="J191" s="37"/>
      <c r="K191" s="37"/>
    </row>
    <row r="192" spans="2:11" ht="16.5" customHeight="1">
      <c r="B192" s="425"/>
      <c r="C192" s="36"/>
      <c r="D192" s="37"/>
      <c r="E192" s="37"/>
      <c r="F192" s="37"/>
      <c r="G192" s="37"/>
      <c r="H192" s="37"/>
      <c r="I192" s="37"/>
      <c r="J192" s="37"/>
      <c r="K192" s="37"/>
    </row>
    <row r="193" spans="2:11" ht="16.5" customHeight="1">
      <c r="B193" s="425"/>
      <c r="C193" s="36"/>
      <c r="D193" s="37"/>
      <c r="E193" s="37"/>
      <c r="F193" s="37"/>
      <c r="G193" s="37"/>
      <c r="H193" s="37"/>
      <c r="I193" s="37"/>
      <c r="J193" s="37"/>
      <c r="K193" s="37"/>
    </row>
    <row r="194" spans="2:11" ht="16.5" customHeight="1">
      <c r="B194" s="425"/>
      <c r="C194" s="36"/>
      <c r="D194" s="37"/>
      <c r="E194" s="37"/>
      <c r="F194" s="37"/>
      <c r="G194" s="37"/>
      <c r="H194" s="37"/>
      <c r="I194" s="37"/>
      <c r="J194" s="37"/>
      <c r="K194" s="37"/>
    </row>
    <row r="195" spans="2:11" ht="16.5" customHeight="1">
      <c r="B195" s="425"/>
      <c r="C195" s="36"/>
      <c r="D195" s="37"/>
      <c r="E195" s="37"/>
      <c r="F195" s="37"/>
      <c r="G195" s="37"/>
      <c r="H195" s="37"/>
      <c r="I195" s="37"/>
      <c r="J195" s="37"/>
      <c r="K195" s="37"/>
    </row>
    <row r="196" spans="2:11" ht="16.5" customHeight="1">
      <c r="B196" s="425"/>
      <c r="C196" s="36"/>
      <c r="D196" s="37"/>
      <c r="E196" s="37"/>
      <c r="F196" s="37"/>
      <c r="G196" s="37"/>
      <c r="H196" s="37"/>
      <c r="I196" s="37"/>
      <c r="J196" s="37"/>
      <c r="K196" s="37"/>
    </row>
    <row r="197" spans="2:11" ht="16.5" customHeight="1">
      <c r="B197" s="425"/>
      <c r="C197" s="36"/>
      <c r="D197" s="37"/>
      <c r="E197" s="37"/>
      <c r="F197" s="37"/>
      <c r="G197" s="37"/>
      <c r="H197" s="37"/>
      <c r="I197" s="37"/>
      <c r="J197" s="37"/>
      <c r="K197" s="37"/>
    </row>
    <row r="198" spans="2:11" ht="16.5" customHeight="1">
      <c r="B198" s="425"/>
      <c r="C198" s="36"/>
      <c r="D198" s="37"/>
      <c r="E198" s="37"/>
      <c r="F198" s="37"/>
      <c r="G198" s="37"/>
      <c r="H198" s="37"/>
      <c r="I198" s="37"/>
      <c r="J198" s="37"/>
      <c r="K198" s="37"/>
    </row>
    <row r="199" spans="2:11" ht="16.5" customHeight="1">
      <c r="B199" s="425"/>
      <c r="C199" s="36"/>
      <c r="D199" s="37"/>
      <c r="E199" s="37"/>
      <c r="F199" s="37"/>
      <c r="G199" s="37"/>
      <c r="H199" s="37"/>
      <c r="I199" s="37"/>
      <c r="J199" s="37"/>
      <c r="K199" s="37"/>
    </row>
    <row r="200" spans="2:11" ht="16.5" customHeight="1">
      <c r="B200" s="425"/>
      <c r="C200" s="36"/>
      <c r="D200" s="37"/>
      <c r="E200" s="37"/>
      <c r="F200" s="37"/>
      <c r="G200" s="37"/>
      <c r="H200" s="37"/>
      <c r="I200" s="37"/>
      <c r="J200" s="37"/>
      <c r="K200" s="37"/>
    </row>
    <row r="201" spans="2:11" ht="16.5" customHeight="1">
      <c r="B201" s="425"/>
      <c r="C201" s="36"/>
      <c r="D201" s="37"/>
      <c r="E201" s="37"/>
      <c r="F201" s="37"/>
      <c r="G201" s="37"/>
      <c r="H201" s="37"/>
      <c r="I201" s="37"/>
      <c r="J201" s="37"/>
      <c r="K201" s="37"/>
    </row>
    <row r="202" spans="2:11" ht="16.5" customHeight="1">
      <c r="B202" s="425"/>
      <c r="C202" s="36"/>
      <c r="D202" s="37"/>
      <c r="E202" s="37"/>
      <c r="F202" s="37"/>
      <c r="G202" s="37"/>
      <c r="H202" s="37"/>
      <c r="I202" s="37"/>
      <c r="J202" s="37"/>
      <c r="K202" s="37"/>
    </row>
    <row r="203" spans="2:11" ht="16.5" customHeight="1">
      <c r="B203" s="425"/>
      <c r="C203" s="36"/>
      <c r="D203" s="37"/>
      <c r="E203" s="37"/>
      <c r="F203" s="37"/>
      <c r="G203" s="37"/>
      <c r="H203" s="37"/>
      <c r="I203" s="37"/>
      <c r="J203" s="37"/>
      <c r="K203" s="37"/>
    </row>
    <row r="204" spans="2:11" ht="16.5" customHeight="1">
      <c r="B204" s="425"/>
      <c r="C204" s="36"/>
      <c r="D204" s="37"/>
      <c r="E204" s="37"/>
      <c r="F204" s="37"/>
      <c r="G204" s="37"/>
      <c r="H204" s="37"/>
      <c r="I204" s="37"/>
      <c r="J204" s="37"/>
      <c r="K204" s="37"/>
    </row>
    <row r="205" spans="2:11" ht="16.5" customHeight="1">
      <c r="B205" s="425"/>
      <c r="C205" s="36"/>
      <c r="D205" s="37"/>
      <c r="E205" s="37"/>
      <c r="F205" s="37"/>
      <c r="G205" s="37"/>
      <c r="H205" s="37"/>
      <c r="I205" s="37"/>
      <c r="J205" s="37"/>
      <c r="K205" s="37"/>
    </row>
    <row r="206" spans="2:11" ht="16.5" customHeight="1">
      <c r="B206" s="425"/>
      <c r="C206" s="36"/>
      <c r="D206" s="37"/>
      <c r="E206" s="37"/>
      <c r="F206" s="37"/>
      <c r="G206" s="37"/>
      <c r="H206" s="37"/>
      <c r="I206" s="37"/>
      <c r="J206" s="37"/>
      <c r="K206" s="37"/>
    </row>
    <row r="207" spans="2:11" ht="16.5" customHeight="1">
      <c r="B207" s="425"/>
      <c r="C207" s="36"/>
      <c r="D207" s="37"/>
      <c r="E207" s="37"/>
      <c r="F207" s="37"/>
      <c r="G207" s="37"/>
      <c r="H207" s="37"/>
      <c r="I207" s="37"/>
      <c r="J207" s="37"/>
      <c r="K207" s="37"/>
    </row>
    <row r="208" spans="2:11" ht="16.5" customHeight="1">
      <c r="B208" s="425"/>
      <c r="C208" s="36"/>
      <c r="D208" s="37"/>
      <c r="E208" s="37"/>
      <c r="F208" s="37"/>
      <c r="G208" s="37"/>
      <c r="H208" s="37"/>
      <c r="I208" s="37"/>
      <c r="J208" s="37"/>
      <c r="K208" s="37"/>
    </row>
    <row r="209" spans="2:11" ht="16.5" customHeight="1">
      <c r="B209" s="425"/>
      <c r="C209" s="36"/>
      <c r="D209" s="37"/>
      <c r="E209" s="37"/>
      <c r="F209" s="37"/>
      <c r="G209" s="37"/>
      <c r="H209" s="37"/>
      <c r="I209" s="37"/>
      <c r="J209" s="37"/>
      <c r="K209" s="37"/>
    </row>
    <row r="210" spans="2:11" ht="16.5" customHeight="1">
      <c r="B210" s="425"/>
      <c r="C210" s="36"/>
      <c r="D210" s="37"/>
      <c r="E210" s="37"/>
      <c r="F210" s="37"/>
      <c r="G210" s="37"/>
      <c r="H210" s="37"/>
      <c r="I210" s="37"/>
      <c r="J210" s="37"/>
      <c r="K210" s="37"/>
    </row>
    <row r="211" spans="2:11" ht="16.5" customHeight="1">
      <c r="B211" s="425"/>
      <c r="C211" s="36"/>
      <c r="D211" s="37"/>
      <c r="E211" s="37"/>
      <c r="F211" s="37"/>
      <c r="G211" s="37"/>
      <c r="H211" s="37"/>
      <c r="I211" s="37"/>
      <c r="J211" s="37"/>
      <c r="K211" s="37"/>
    </row>
    <row r="212" spans="2:11" ht="16.5" customHeight="1">
      <c r="B212" s="425"/>
      <c r="C212" s="36"/>
      <c r="D212" s="37"/>
      <c r="E212" s="37"/>
      <c r="F212" s="37"/>
      <c r="G212" s="37"/>
      <c r="H212" s="37"/>
      <c r="I212" s="37"/>
      <c r="J212" s="37"/>
      <c r="K212" s="37"/>
    </row>
    <row r="213" spans="2:11" ht="16.5" customHeight="1">
      <c r="B213" s="425"/>
      <c r="C213" s="36"/>
      <c r="D213" s="37"/>
      <c r="E213" s="37"/>
      <c r="F213" s="37"/>
      <c r="G213" s="37"/>
      <c r="H213" s="37"/>
      <c r="I213" s="37"/>
      <c r="J213" s="37"/>
      <c r="K213" s="37"/>
    </row>
    <row r="214" spans="2:11" ht="16.5" customHeight="1">
      <c r="B214" s="425"/>
      <c r="C214" s="36"/>
      <c r="D214" s="37"/>
      <c r="E214" s="37"/>
      <c r="F214" s="37"/>
      <c r="G214" s="37"/>
      <c r="H214" s="37"/>
      <c r="I214" s="37"/>
      <c r="J214" s="37"/>
      <c r="K214" s="37"/>
    </row>
    <row r="215" spans="2:11" ht="16.5" customHeight="1">
      <c r="B215" s="425"/>
      <c r="C215" s="36"/>
      <c r="D215" s="37"/>
      <c r="E215" s="37"/>
      <c r="F215" s="37"/>
      <c r="G215" s="37"/>
      <c r="H215" s="37"/>
      <c r="I215" s="37"/>
      <c r="J215" s="37"/>
      <c r="K215" s="37"/>
    </row>
    <row r="216" spans="2:11" ht="16.5" customHeight="1">
      <c r="B216" s="425"/>
      <c r="C216" s="36"/>
      <c r="D216" s="37"/>
      <c r="E216" s="37"/>
      <c r="F216" s="37"/>
      <c r="G216" s="37"/>
      <c r="H216" s="37"/>
      <c r="I216" s="37"/>
      <c r="J216" s="37"/>
      <c r="K216" s="37"/>
    </row>
    <row r="217" spans="2:11" ht="16.5" customHeight="1">
      <c r="B217" s="425"/>
      <c r="C217" s="36"/>
      <c r="D217" s="37"/>
      <c r="E217" s="37"/>
      <c r="F217" s="37"/>
      <c r="G217" s="37"/>
      <c r="H217" s="37"/>
      <c r="I217" s="37"/>
      <c r="J217" s="37"/>
      <c r="K217" s="37"/>
    </row>
    <row r="218" spans="2:11" ht="16.5" customHeight="1">
      <c r="B218" s="425"/>
      <c r="C218" s="36"/>
      <c r="D218" s="37"/>
      <c r="E218" s="37"/>
      <c r="F218" s="37"/>
      <c r="G218" s="37"/>
      <c r="H218" s="37"/>
      <c r="I218" s="37"/>
      <c r="J218" s="37"/>
      <c r="K218" s="37"/>
    </row>
    <row r="219" spans="2:11" ht="16.5" customHeight="1">
      <c r="B219" s="425"/>
      <c r="C219" s="36"/>
      <c r="D219" s="37"/>
      <c r="E219" s="37"/>
      <c r="F219" s="37"/>
      <c r="G219" s="37"/>
      <c r="H219" s="37"/>
      <c r="I219" s="37"/>
      <c r="J219" s="37"/>
      <c r="K219" s="37"/>
    </row>
    <row r="220" spans="2:11" ht="16.5" customHeight="1">
      <c r="B220" s="425"/>
      <c r="C220" s="36"/>
      <c r="D220" s="37"/>
      <c r="E220" s="37"/>
      <c r="F220" s="37"/>
      <c r="G220" s="37"/>
      <c r="H220" s="37"/>
      <c r="I220" s="37"/>
      <c r="J220" s="37"/>
      <c r="K220" s="37"/>
    </row>
    <row r="221" spans="2:11" ht="16.5" customHeight="1">
      <c r="B221" s="425"/>
      <c r="C221" s="36"/>
      <c r="D221" s="37"/>
      <c r="E221" s="37"/>
      <c r="F221" s="37"/>
      <c r="G221" s="37"/>
      <c r="H221" s="37"/>
      <c r="I221" s="37"/>
      <c r="J221" s="37"/>
      <c r="K221" s="37"/>
    </row>
    <row r="222" spans="2:11" ht="16.5" customHeight="1">
      <c r="B222" s="425"/>
      <c r="C222" s="36"/>
      <c r="D222" s="37"/>
      <c r="E222" s="37"/>
      <c r="F222" s="37"/>
      <c r="G222" s="37"/>
      <c r="H222" s="37"/>
      <c r="I222" s="37"/>
      <c r="J222" s="37"/>
      <c r="K222" s="37"/>
    </row>
    <row r="223" spans="2:11" ht="16.5" customHeight="1">
      <c r="B223" s="425"/>
      <c r="C223" s="36"/>
      <c r="D223" s="37"/>
      <c r="E223" s="37"/>
      <c r="F223" s="37"/>
      <c r="G223" s="37"/>
      <c r="H223" s="37"/>
      <c r="I223" s="37"/>
      <c r="J223" s="37"/>
      <c r="K223" s="37"/>
    </row>
    <row r="224" spans="2:11" ht="16.5" customHeight="1">
      <c r="B224" s="425"/>
      <c r="C224" s="36"/>
      <c r="D224" s="37"/>
      <c r="E224" s="37"/>
      <c r="F224" s="37"/>
      <c r="G224" s="37"/>
      <c r="H224" s="37"/>
      <c r="I224" s="37"/>
      <c r="J224" s="37"/>
      <c r="K224" s="37"/>
    </row>
    <row r="225" spans="2:11" ht="16.5" customHeight="1">
      <c r="B225" s="425"/>
      <c r="C225" s="36"/>
      <c r="D225" s="37"/>
      <c r="E225" s="37"/>
      <c r="F225" s="37"/>
      <c r="G225" s="37"/>
      <c r="H225" s="37"/>
      <c r="I225" s="37"/>
      <c r="J225" s="37"/>
      <c r="K225" s="37"/>
    </row>
    <row r="226" spans="2:11" ht="16.5" customHeight="1">
      <c r="B226" s="425"/>
      <c r="C226" s="36"/>
      <c r="D226" s="37"/>
      <c r="E226" s="37"/>
      <c r="F226" s="37"/>
      <c r="G226" s="37"/>
      <c r="H226" s="37"/>
      <c r="I226" s="37"/>
      <c r="J226" s="37"/>
      <c r="K226" s="37"/>
    </row>
    <row r="227" spans="2:11" ht="16.5" customHeight="1">
      <c r="B227" s="425"/>
      <c r="C227" s="36"/>
      <c r="D227" s="37"/>
      <c r="E227" s="37"/>
      <c r="F227" s="37"/>
      <c r="G227" s="37"/>
      <c r="H227" s="37"/>
      <c r="I227" s="37"/>
      <c r="J227" s="37"/>
      <c r="K227" s="37"/>
    </row>
    <row r="228" spans="2:11" ht="16.5" customHeight="1">
      <c r="B228" s="425"/>
      <c r="C228" s="36"/>
      <c r="D228" s="37"/>
      <c r="E228" s="37"/>
      <c r="F228" s="37"/>
      <c r="G228" s="37"/>
      <c r="H228" s="37"/>
      <c r="I228" s="37"/>
      <c r="J228" s="37"/>
      <c r="K228" s="37"/>
    </row>
    <row r="229" spans="2:11" ht="16.5" customHeight="1">
      <c r="B229" s="425"/>
      <c r="C229" s="36"/>
      <c r="D229" s="37"/>
      <c r="E229" s="37"/>
      <c r="F229" s="37"/>
      <c r="G229" s="37"/>
      <c r="H229" s="37"/>
      <c r="I229" s="37"/>
      <c r="J229" s="37"/>
      <c r="K229" s="37"/>
    </row>
    <row r="230" spans="2:11" ht="16.5" customHeight="1">
      <c r="B230" s="425"/>
      <c r="C230" s="36"/>
      <c r="D230" s="37"/>
      <c r="E230" s="37"/>
      <c r="F230" s="37"/>
      <c r="G230" s="37"/>
      <c r="H230" s="37"/>
      <c r="I230" s="37"/>
      <c r="J230" s="37"/>
      <c r="K230" s="37"/>
    </row>
    <row r="231" spans="2:11" ht="16.5" customHeight="1">
      <c r="B231" s="425"/>
      <c r="C231" s="36"/>
      <c r="D231" s="37"/>
      <c r="E231" s="37"/>
      <c r="F231" s="37"/>
      <c r="G231" s="37"/>
      <c r="H231" s="37"/>
      <c r="I231" s="37"/>
      <c r="J231" s="37"/>
      <c r="K231" s="37"/>
    </row>
    <row r="232" spans="2:11" ht="16.5" customHeight="1">
      <c r="B232" s="425"/>
      <c r="C232" s="36"/>
      <c r="D232" s="37"/>
      <c r="E232" s="37"/>
      <c r="F232" s="37"/>
      <c r="G232" s="37"/>
      <c r="H232" s="37"/>
      <c r="I232" s="37"/>
      <c r="J232" s="37"/>
      <c r="K232" s="37"/>
    </row>
    <row r="233" spans="2:11" ht="16.5" customHeight="1">
      <c r="B233" s="425"/>
      <c r="C233" s="36"/>
      <c r="D233" s="37"/>
      <c r="E233" s="37"/>
      <c r="F233" s="37"/>
      <c r="G233" s="37"/>
      <c r="H233" s="37"/>
      <c r="I233" s="37"/>
      <c r="J233" s="37"/>
      <c r="K233" s="37"/>
    </row>
    <row r="234" spans="2:11" ht="16.5" customHeight="1">
      <c r="B234" s="425"/>
      <c r="C234" s="36"/>
      <c r="D234" s="37"/>
      <c r="E234" s="37"/>
      <c r="F234" s="37"/>
      <c r="G234" s="37"/>
      <c r="H234" s="37"/>
      <c r="I234" s="37"/>
      <c r="J234" s="37"/>
      <c r="K234" s="37"/>
    </row>
    <row r="235" spans="2:11" ht="16.5" customHeight="1">
      <c r="B235" s="425"/>
      <c r="C235" s="36"/>
      <c r="D235" s="37"/>
      <c r="E235" s="37"/>
      <c r="F235" s="37"/>
      <c r="G235" s="37"/>
      <c r="H235" s="37"/>
      <c r="I235" s="37"/>
      <c r="J235" s="37"/>
      <c r="K235" s="37"/>
    </row>
    <row r="236" spans="2:11" ht="16.5" customHeight="1">
      <c r="B236" s="425"/>
      <c r="C236" s="36"/>
      <c r="D236" s="37"/>
      <c r="E236" s="37"/>
      <c r="F236" s="37"/>
      <c r="G236" s="37"/>
      <c r="H236" s="37"/>
      <c r="I236" s="37"/>
      <c r="J236" s="37"/>
      <c r="K236" s="37"/>
    </row>
    <row r="237" spans="2:11" ht="16.5" customHeight="1">
      <c r="B237" s="425"/>
      <c r="C237" s="36"/>
      <c r="D237" s="37"/>
      <c r="E237" s="37"/>
      <c r="F237" s="37"/>
      <c r="G237" s="37"/>
      <c r="H237" s="37"/>
      <c r="I237" s="37"/>
      <c r="J237" s="37"/>
      <c r="K237" s="37"/>
    </row>
    <row r="238" spans="2:11" ht="16.5" customHeight="1">
      <c r="B238" s="425"/>
      <c r="C238" s="36"/>
      <c r="D238" s="37"/>
      <c r="E238" s="37"/>
      <c r="F238" s="37"/>
      <c r="G238" s="37"/>
      <c r="H238" s="37"/>
      <c r="I238" s="37"/>
      <c r="J238" s="37"/>
      <c r="K238" s="37"/>
    </row>
    <row r="239" spans="2:11" ht="16.5" customHeight="1">
      <c r="B239" s="425"/>
      <c r="C239" s="36"/>
      <c r="D239" s="37"/>
      <c r="E239" s="37"/>
      <c r="F239" s="37"/>
      <c r="G239" s="37"/>
      <c r="H239" s="37"/>
      <c r="I239" s="37"/>
      <c r="J239" s="37"/>
      <c r="K239" s="37"/>
    </row>
    <row r="240" spans="2:11" s="15" customFormat="1" ht="16.5" customHeight="1">
      <c r="B240" s="425"/>
      <c r="C240" s="36"/>
      <c r="D240" s="37"/>
      <c r="E240" s="37"/>
      <c r="F240" s="37"/>
      <c r="G240" s="37"/>
      <c r="H240" s="37"/>
      <c r="I240" s="37"/>
      <c r="J240" s="37"/>
      <c r="K240" s="37"/>
    </row>
    <row r="241" spans="2:11" s="15" customFormat="1" ht="16.5" customHeight="1">
      <c r="B241" s="425"/>
      <c r="C241" s="36"/>
      <c r="D241" s="37"/>
      <c r="E241" s="37"/>
      <c r="F241" s="37"/>
      <c r="G241" s="37"/>
      <c r="H241" s="37"/>
      <c r="I241" s="37"/>
      <c r="J241" s="37"/>
      <c r="K241" s="37"/>
    </row>
    <row r="242" spans="2:11" s="15" customFormat="1" ht="16.5" customHeight="1">
      <c r="B242" s="425"/>
      <c r="C242" s="36"/>
      <c r="D242" s="37"/>
      <c r="E242" s="37"/>
      <c r="F242" s="37"/>
      <c r="G242" s="37"/>
      <c r="H242" s="37"/>
      <c r="I242" s="37"/>
      <c r="J242" s="37"/>
      <c r="K242" s="37"/>
    </row>
    <row r="243" spans="2:11" s="15" customFormat="1" ht="16.5" customHeight="1">
      <c r="B243" s="425"/>
      <c r="C243" s="36"/>
      <c r="D243" s="37"/>
      <c r="E243" s="37"/>
      <c r="F243" s="37"/>
      <c r="G243" s="37"/>
      <c r="H243" s="37"/>
      <c r="I243" s="37"/>
      <c r="J243" s="37"/>
      <c r="K243" s="37"/>
    </row>
    <row r="244" spans="2:11" s="15" customFormat="1" ht="16.5" customHeight="1">
      <c r="B244" s="425"/>
      <c r="C244" s="36"/>
      <c r="D244" s="37"/>
      <c r="E244" s="37"/>
      <c r="F244" s="37"/>
      <c r="G244" s="37"/>
      <c r="H244" s="37"/>
      <c r="I244" s="37"/>
      <c r="J244" s="37"/>
      <c r="K244" s="37"/>
    </row>
    <row r="245" spans="2:11" s="15" customFormat="1" ht="16.5" customHeight="1">
      <c r="B245" s="425"/>
      <c r="C245" s="36"/>
      <c r="D245" s="37"/>
      <c r="E245" s="37"/>
      <c r="F245" s="37"/>
      <c r="G245" s="37"/>
      <c r="H245" s="37"/>
      <c r="I245" s="37"/>
      <c r="J245" s="37"/>
      <c r="K245" s="37"/>
    </row>
    <row r="246" spans="2:11" s="15" customFormat="1" ht="16.5" customHeight="1">
      <c r="B246" s="425"/>
      <c r="C246" s="36"/>
      <c r="D246" s="37"/>
      <c r="E246" s="37"/>
      <c r="F246" s="37"/>
      <c r="G246" s="37"/>
      <c r="H246" s="37"/>
      <c r="I246" s="37"/>
      <c r="J246" s="37"/>
      <c r="K246" s="37"/>
    </row>
    <row r="247" spans="2:11" s="15" customFormat="1" ht="16.5" customHeight="1">
      <c r="B247" s="425"/>
      <c r="C247" s="36"/>
      <c r="D247" s="37"/>
      <c r="E247" s="37"/>
      <c r="F247" s="37"/>
      <c r="G247" s="37"/>
      <c r="H247" s="37"/>
      <c r="I247" s="37"/>
      <c r="J247" s="37"/>
      <c r="K247" s="37"/>
    </row>
    <row r="248" spans="2:11" s="15" customFormat="1" ht="16.5" customHeight="1">
      <c r="B248" s="425"/>
      <c r="C248" s="36"/>
      <c r="D248" s="37"/>
      <c r="E248" s="37"/>
      <c r="F248" s="37"/>
      <c r="G248" s="37"/>
      <c r="H248" s="37"/>
      <c r="I248" s="37"/>
      <c r="J248" s="37"/>
      <c r="K248" s="37"/>
    </row>
    <row r="249" spans="2:11" ht="16.5" customHeight="1">
      <c r="B249" s="425"/>
      <c r="C249" s="36"/>
      <c r="D249" s="37"/>
      <c r="E249" s="37"/>
      <c r="F249" s="37"/>
      <c r="G249" s="37"/>
      <c r="H249" s="37"/>
      <c r="I249" s="37"/>
      <c r="J249" s="37"/>
      <c r="K249" s="37"/>
    </row>
    <row r="250" spans="2:11" s="15" customFormat="1" ht="16.5" customHeight="1">
      <c r="B250" s="425"/>
      <c r="C250" s="36"/>
      <c r="D250" s="37"/>
      <c r="E250" s="37"/>
      <c r="F250" s="37"/>
      <c r="G250" s="37"/>
      <c r="H250" s="37"/>
      <c r="I250" s="37"/>
      <c r="J250" s="37"/>
      <c r="K250" s="37"/>
    </row>
    <row r="251" spans="2:11" s="15" customFormat="1" ht="16.5" customHeight="1">
      <c r="B251" s="425"/>
      <c r="C251" s="36"/>
      <c r="D251" s="37"/>
      <c r="E251" s="37"/>
      <c r="F251" s="37"/>
      <c r="G251" s="37"/>
      <c r="H251" s="37"/>
      <c r="I251" s="37"/>
      <c r="J251" s="37"/>
      <c r="K251" s="37"/>
    </row>
    <row r="252" spans="2:11" s="15" customFormat="1" ht="16.5" customHeight="1">
      <c r="B252" s="425"/>
      <c r="C252" s="36"/>
      <c r="D252" s="37"/>
      <c r="E252" s="37"/>
      <c r="F252" s="37"/>
      <c r="G252" s="37"/>
      <c r="H252" s="37"/>
      <c r="I252" s="37"/>
      <c r="J252" s="37"/>
      <c r="K252" s="37"/>
    </row>
    <row r="253" spans="2:11" s="15" customFormat="1" ht="16.5" customHeight="1">
      <c r="B253" s="425"/>
      <c r="C253" s="36"/>
      <c r="D253" s="37"/>
      <c r="E253" s="37"/>
      <c r="F253" s="37"/>
      <c r="G253" s="37"/>
      <c r="H253" s="37"/>
      <c r="I253" s="37"/>
      <c r="J253" s="37"/>
      <c r="K253" s="37"/>
    </row>
    <row r="254" spans="2:11" s="15" customFormat="1" ht="16.5" customHeight="1">
      <c r="B254" s="425"/>
      <c r="C254" s="36"/>
      <c r="D254" s="37"/>
      <c r="E254" s="37"/>
      <c r="F254" s="37"/>
      <c r="G254" s="37"/>
      <c r="H254" s="37"/>
      <c r="I254" s="37"/>
      <c r="J254" s="37"/>
      <c r="K254" s="37"/>
    </row>
    <row r="255" spans="2:11" s="15" customFormat="1" ht="16.5" customHeight="1">
      <c r="B255" s="425"/>
      <c r="C255" s="36"/>
      <c r="D255" s="37"/>
      <c r="E255" s="37"/>
      <c r="F255" s="37"/>
      <c r="G255" s="37"/>
      <c r="H255" s="37"/>
      <c r="I255" s="37"/>
      <c r="J255" s="37"/>
      <c r="K255" s="37"/>
    </row>
    <row r="256" spans="2:11" s="15" customFormat="1" ht="16.5" customHeight="1">
      <c r="B256" s="425"/>
      <c r="C256" s="36"/>
      <c r="D256" s="37"/>
      <c r="E256" s="37"/>
      <c r="F256" s="37"/>
      <c r="G256" s="37"/>
      <c r="H256" s="37"/>
      <c r="I256" s="37"/>
      <c r="J256" s="37"/>
      <c r="K256" s="37"/>
    </row>
    <row r="257" spans="2:11" s="15" customFormat="1" ht="16.5" customHeight="1">
      <c r="B257" s="425"/>
      <c r="C257" s="36"/>
      <c r="D257" s="37"/>
      <c r="E257" s="37"/>
      <c r="F257" s="37"/>
      <c r="G257" s="37"/>
      <c r="H257" s="37"/>
      <c r="I257" s="37"/>
      <c r="J257" s="37"/>
      <c r="K257" s="37"/>
    </row>
    <row r="258" spans="2:11" s="15" customFormat="1" ht="16.5" customHeight="1">
      <c r="B258" s="425"/>
      <c r="C258" s="36"/>
      <c r="D258" s="37"/>
      <c r="E258" s="37"/>
      <c r="F258" s="37"/>
      <c r="G258" s="37"/>
      <c r="H258" s="37"/>
      <c r="I258" s="37"/>
      <c r="J258" s="37"/>
      <c r="K258" s="37"/>
    </row>
    <row r="259" spans="2:11" s="15" customFormat="1" ht="16.5" customHeight="1">
      <c r="B259" s="425"/>
      <c r="C259" s="36"/>
      <c r="D259" s="37"/>
      <c r="E259" s="37"/>
      <c r="F259" s="37"/>
      <c r="G259" s="37"/>
      <c r="H259" s="37"/>
      <c r="I259" s="37"/>
      <c r="J259" s="37"/>
      <c r="K259" s="37"/>
    </row>
    <row r="260" spans="2:11" ht="16.5" customHeight="1">
      <c r="B260" s="425"/>
      <c r="C260" s="36"/>
      <c r="D260" s="37"/>
      <c r="E260" s="37"/>
      <c r="F260" s="37"/>
      <c r="G260" s="37"/>
      <c r="H260" s="37"/>
      <c r="I260" s="37"/>
      <c r="J260" s="37"/>
      <c r="K260" s="37"/>
    </row>
    <row r="261" spans="2:11" ht="16.5" customHeight="1">
      <c r="B261" s="425"/>
      <c r="C261" s="36"/>
      <c r="D261" s="37"/>
      <c r="E261" s="37"/>
      <c r="F261" s="37"/>
      <c r="G261" s="37"/>
      <c r="H261" s="37"/>
      <c r="I261" s="37"/>
      <c r="J261" s="37"/>
      <c r="K261" s="37"/>
    </row>
    <row r="262" spans="2:11" s="15" customFormat="1" ht="16.5" customHeight="1">
      <c r="B262" s="425"/>
      <c r="C262" s="36"/>
      <c r="D262" s="37"/>
      <c r="E262" s="37"/>
      <c r="F262" s="37"/>
      <c r="G262" s="37"/>
      <c r="H262" s="37"/>
      <c r="I262" s="37"/>
      <c r="J262" s="37"/>
      <c r="K262" s="37"/>
    </row>
    <row r="263" spans="2:11" s="15" customFormat="1" ht="16.5" customHeight="1">
      <c r="B263" s="425"/>
      <c r="C263" s="36"/>
      <c r="D263" s="37"/>
      <c r="E263" s="37"/>
      <c r="F263" s="37"/>
      <c r="G263" s="37"/>
      <c r="H263" s="37"/>
      <c r="I263" s="37"/>
      <c r="J263" s="37"/>
      <c r="K263" s="37"/>
    </row>
    <row r="264" spans="2:11" s="15" customFormat="1" ht="16.5" customHeight="1">
      <c r="B264" s="425"/>
      <c r="C264" s="36"/>
      <c r="D264" s="37"/>
      <c r="E264" s="37"/>
      <c r="F264" s="37"/>
      <c r="G264" s="37"/>
      <c r="H264" s="37"/>
      <c r="I264" s="37"/>
      <c r="J264" s="37"/>
      <c r="K264" s="37"/>
    </row>
    <row r="265" spans="2:11" s="15" customFormat="1" ht="16.5" customHeight="1">
      <c r="B265" s="425"/>
      <c r="C265" s="36"/>
      <c r="D265" s="37"/>
      <c r="E265" s="37"/>
      <c r="F265" s="37"/>
      <c r="G265" s="37"/>
      <c r="H265" s="37"/>
      <c r="I265" s="37"/>
      <c r="J265" s="37"/>
      <c r="K265" s="37"/>
    </row>
    <row r="266" spans="2:11" s="15" customFormat="1" ht="16.5" customHeight="1">
      <c r="B266" s="425"/>
      <c r="C266" s="36"/>
      <c r="D266" s="37"/>
      <c r="E266" s="37"/>
      <c r="F266" s="37"/>
      <c r="G266" s="37"/>
      <c r="H266" s="37"/>
      <c r="I266" s="37"/>
      <c r="J266" s="37"/>
      <c r="K266" s="37"/>
    </row>
    <row r="267" spans="2:11" s="15" customFormat="1" ht="16.5" customHeight="1">
      <c r="B267" s="425"/>
      <c r="C267" s="36"/>
      <c r="D267" s="37"/>
      <c r="E267" s="37"/>
      <c r="F267" s="37"/>
      <c r="G267" s="37"/>
      <c r="H267" s="37"/>
      <c r="I267" s="37"/>
      <c r="J267" s="37"/>
      <c r="K267" s="37"/>
    </row>
    <row r="268" spans="2:11" s="15" customFormat="1" ht="16.5" customHeight="1">
      <c r="B268" s="425"/>
      <c r="C268" s="36"/>
      <c r="D268" s="37"/>
      <c r="E268" s="37"/>
      <c r="F268" s="37"/>
      <c r="G268" s="37"/>
      <c r="H268" s="37"/>
      <c r="I268" s="37"/>
      <c r="J268" s="37"/>
      <c r="K268" s="37"/>
    </row>
    <row r="269" spans="2:11" s="15" customFormat="1" ht="16.5" customHeight="1">
      <c r="B269" s="425"/>
      <c r="C269" s="36"/>
      <c r="D269" s="37"/>
      <c r="E269" s="37"/>
      <c r="F269" s="37"/>
      <c r="G269" s="37"/>
      <c r="H269" s="37"/>
      <c r="I269" s="37"/>
      <c r="J269" s="37"/>
      <c r="K269" s="37"/>
    </row>
    <row r="270" spans="2:11" s="15" customFormat="1" ht="16.5" customHeight="1">
      <c r="B270" s="425"/>
      <c r="C270" s="36"/>
      <c r="D270" s="37"/>
      <c r="E270" s="37"/>
      <c r="F270" s="37"/>
      <c r="G270" s="37"/>
      <c r="H270" s="37"/>
      <c r="I270" s="37"/>
      <c r="J270" s="37"/>
      <c r="K270" s="37"/>
    </row>
    <row r="271" spans="2:11" s="15" customFormat="1" ht="16.5" customHeight="1">
      <c r="B271" s="425"/>
      <c r="C271" s="36"/>
      <c r="D271" s="37"/>
      <c r="E271" s="37"/>
      <c r="F271" s="37"/>
      <c r="G271" s="37"/>
      <c r="H271" s="37"/>
      <c r="I271" s="37"/>
      <c r="J271" s="37"/>
      <c r="K271" s="37"/>
    </row>
    <row r="272" spans="2:11" s="15" customFormat="1" ht="16.5" customHeight="1">
      <c r="B272" s="425"/>
      <c r="C272" s="36"/>
      <c r="D272" s="37"/>
      <c r="E272" s="37"/>
      <c r="F272" s="37"/>
      <c r="G272" s="37"/>
      <c r="H272" s="37"/>
      <c r="I272" s="37"/>
      <c r="J272" s="37"/>
      <c r="K272" s="37"/>
    </row>
    <row r="273" spans="2:11" s="15" customFormat="1" ht="16.5" customHeight="1">
      <c r="B273" s="425"/>
      <c r="C273" s="36"/>
      <c r="D273" s="37"/>
      <c r="E273" s="37"/>
      <c r="F273" s="37"/>
      <c r="G273" s="37"/>
      <c r="H273" s="37"/>
      <c r="I273" s="37"/>
      <c r="J273" s="37"/>
      <c r="K273" s="37"/>
    </row>
    <row r="274" spans="2:11" s="15" customFormat="1" ht="16.5" customHeight="1">
      <c r="B274" s="425"/>
      <c r="C274" s="36"/>
      <c r="D274" s="37"/>
      <c r="E274" s="37"/>
      <c r="F274" s="37"/>
      <c r="G274" s="37"/>
      <c r="H274" s="37"/>
      <c r="I274" s="37"/>
      <c r="J274" s="37"/>
      <c r="K274" s="37"/>
    </row>
    <row r="275" spans="2:11" s="15" customFormat="1" ht="16.5" customHeight="1">
      <c r="B275" s="425"/>
      <c r="C275" s="36"/>
      <c r="D275" s="37"/>
      <c r="E275" s="37"/>
      <c r="F275" s="37"/>
      <c r="G275" s="37"/>
      <c r="H275" s="37"/>
      <c r="I275" s="37"/>
      <c r="J275" s="37"/>
      <c r="K275" s="37"/>
    </row>
    <row r="276" spans="2:11" ht="16.5" customHeight="1">
      <c r="B276" s="425"/>
      <c r="C276" s="36"/>
      <c r="D276" s="37"/>
      <c r="E276" s="37"/>
      <c r="F276" s="37"/>
      <c r="G276" s="37"/>
      <c r="H276" s="37"/>
      <c r="I276" s="37"/>
      <c r="J276" s="37"/>
      <c r="K276" s="37"/>
    </row>
    <row r="277" spans="2:11" ht="16.5" customHeight="1">
      <c r="B277" s="425"/>
      <c r="C277" s="36"/>
      <c r="D277" s="37"/>
      <c r="E277" s="37"/>
      <c r="F277" s="37"/>
      <c r="G277" s="37"/>
      <c r="H277" s="37"/>
      <c r="I277" s="37"/>
      <c r="J277" s="37"/>
      <c r="K277" s="37"/>
    </row>
    <row r="278" spans="2:11" ht="16.5" customHeight="1">
      <c r="B278" s="425"/>
      <c r="C278" s="36"/>
      <c r="D278" s="37"/>
      <c r="E278" s="37"/>
      <c r="F278" s="37"/>
      <c r="G278" s="37"/>
      <c r="H278" s="37"/>
      <c r="I278" s="37"/>
      <c r="J278" s="37"/>
      <c r="K278" s="37"/>
    </row>
    <row r="279" spans="2:11" ht="16.5" customHeight="1">
      <c r="B279" s="425"/>
      <c r="C279" s="36"/>
      <c r="D279" s="37"/>
      <c r="E279" s="37"/>
      <c r="F279" s="37"/>
      <c r="G279" s="37"/>
      <c r="H279" s="37"/>
      <c r="I279" s="37"/>
      <c r="J279" s="37"/>
      <c r="K279" s="37"/>
    </row>
    <row r="280" spans="2:11" ht="16.5" customHeight="1">
      <c r="B280" s="425"/>
      <c r="C280" s="36"/>
      <c r="D280" s="37"/>
      <c r="E280" s="37"/>
      <c r="F280" s="37"/>
      <c r="G280" s="37"/>
      <c r="H280" s="37"/>
      <c r="I280" s="37"/>
      <c r="J280" s="37"/>
      <c r="K280" s="37"/>
    </row>
    <row r="281" spans="2:11" ht="16.5" customHeight="1">
      <c r="B281" s="425"/>
      <c r="C281" s="36"/>
      <c r="D281" s="37"/>
      <c r="E281" s="37"/>
      <c r="F281" s="37"/>
      <c r="G281" s="37"/>
      <c r="H281" s="37"/>
      <c r="I281" s="37"/>
      <c r="J281" s="37"/>
      <c r="K281" s="37"/>
    </row>
    <row r="282" spans="2:11" ht="16.5" customHeight="1">
      <c r="B282" s="425"/>
      <c r="C282" s="36"/>
      <c r="D282" s="37"/>
      <c r="E282" s="37"/>
      <c r="F282" s="37"/>
      <c r="G282" s="37"/>
      <c r="H282" s="37"/>
      <c r="I282" s="37"/>
      <c r="J282" s="37"/>
      <c r="K282" s="37"/>
    </row>
    <row r="283" spans="2:11" ht="16.5" customHeight="1">
      <c r="B283" s="425"/>
      <c r="C283" s="36"/>
      <c r="D283" s="37"/>
      <c r="E283" s="37"/>
      <c r="F283" s="37"/>
      <c r="G283" s="37"/>
      <c r="H283" s="37"/>
      <c r="I283" s="37"/>
      <c r="J283" s="37"/>
      <c r="K283" s="37"/>
    </row>
    <row r="284" spans="2:11" ht="16.5" customHeight="1">
      <c r="B284" s="425"/>
      <c r="C284" s="36"/>
      <c r="D284" s="37"/>
      <c r="E284" s="37"/>
      <c r="F284" s="37"/>
      <c r="G284" s="37"/>
      <c r="H284" s="37"/>
      <c r="I284" s="37"/>
      <c r="J284" s="37"/>
      <c r="K284" s="37"/>
    </row>
    <row r="285" spans="2:11" ht="16.5" customHeight="1">
      <c r="B285" s="425"/>
      <c r="C285" s="36"/>
      <c r="D285" s="37"/>
      <c r="E285" s="37"/>
      <c r="F285" s="37"/>
      <c r="G285" s="37"/>
      <c r="H285" s="37"/>
      <c r="I285" s="37"/>
      <c r="J285" s="37"/>
      <c r="K285" s="37"/>
    </row>
    <row r="286" spans="2:11" ht="16.5" customHeight="1">
      <c r="B286" s="425"/>
      <c r="C286" s="36"/>
      <c r="D286" s="37"/>
      <c r="E286" s="37"/>
      <c r="F286" s="37"/>
      <c r="G286" s="37"/>
      <c r="H286" s="37"/>
      <c r="I286" s="37"/>
      <c r="J286" s="37"/>
      <c r="K286" s="37"/>
    </row>
    <row r="287" spans="2:11" ht="16.5" customHeight="1">
      <c r="B287" s="425"/>
      <c r="C287" s="36"/>
      <c r="D287" s="37"/>
      <c r="E287" s="37"/>
      <c r="F287" s="37"/>
      <c r="G287" s="37"/>
      <c r="H287" s="37"/>
      <c r="I287" s="37"/>
      <c r="J287" s="37"/>
      <c r="K287" s="37"/>
    </row>
    <row r="288" spans="2:11" ht="16.5" customHeight="1">
      <c r="B288" s="425"/>
      <c r="C288" s="36"/>
      <c r="D288" s="37"/>
      <c r="E288" s="37"/>
      <c r="F288" s="37"/>
      <c r="G288" s="37"/>
      <c r="H288" s="37"/>
      <c r="I288" s="37"/>
      <c r="J288" s="37"/>
      <c r="K288" s="37"/>
    </row>
    <row r="289" spans="2:11" ht="16.5" customHeight="1">
      <c r="B289" s="425"/>
      <c r="C289" s="36"/>
      <c r="D289" s="37"/>
      <c r="E289" s="37"/>
      <c r="F289" s="37"/>
      <c r="G289" s="37"/>
      <c r="H289" s="37"/>
      <c r="I289" s="37"/>
      <c r="J289" s="37"/>
      <c r="K289" s="37"/>
    </row>
    <row r="290" spans="2:11" ht="16.5" customHeight="1">
      <c r="B290" s="425"/>
      <c r="C290" s="36"/>
      <c r="D290" s="37"/>
      <c r="E290" s="37"/>
      <c r="F290" s="37"/>
      <c r="G290" s="37"/>
      <c r="H290" s="37"/>
      <c r="I290" s="37"/>
      <c r="J290" s="37"/>
      <c r="K290" s="37"/>
    </row>
    <row r="291" spans="2:11" ht="16.5" customHeight="1">
      <c r="B291" s="425"/>
      <c r="C291" s="36"/>
      <c r="D291" s="37"/>
      <c r="E291" s="37"/>
      <c r="F291" s="37"/>
      <c r="G291" s="37"/>
      <c r="H291" s="37"/>
      <c r="I291" s="37"/>
      <c r="J291" s="37"/>
      <c r="K291" s="37"/>
    </row>
    <row r="292" spans="2:11" ht="16.5" customHeight="1">
      <c r="B292" s="425"/>
      <c r="C292" s="36"/>
      <c r="D292" s="37"/>
      <c r="E292" s="37"/>
      <c r="F292" s="37"/>
      <c r="G292" s="37"/>
      <c r="H292" s="37"/>
      <c r="I292" s="37"/>
      <c r="J292" s="37"/>
      <c r="K292" s="37"/>
    </row>
    <row r="293" spans="2:11" ht="16.5" customHeight="1">
      <c r="B293" s="425"/>
      <c r="C293" s="36"/>
      <c r="D293" s="37"/>
      <c r="E293" s="37"/>
      <c r="F293" s="37"/>
      <c r="G293" s="37"/>
      <c r="H293" s="37"/>
      <c r="I293" s="37"/>
      <c r="J293" s="37"/>
      <c r="K293" s="37"/>
    </row>
    <row r="294" spans="2:11" ht="16.5" customHeight="1">
      <c r="B294" s="425"/>
      <c r="C294" s="36"/>
      <c r="D294" s="37"/>
      <c r="E294" s="37"/>
      <c r="F294" s="37"/>
      <c r="G294" s="37"/>
      <c r="H294" s="37"/>
      <c r="I294" s="37"/>
      <c r="J294" s="37"/>
      <c r="K294" s="37"/>
    </row>
    <row r="295" spans="2:11" ht="16.5" customHeight="1">
      <c r="B295" s="425"/>
      <c r="C295" s="36"/>
      <c r="D295" s="37"/>
      <c r="E295" s="37"/>
      <c r="F295" s="37"/>
      <c r="G295" s="37"/>
      <c r="H295" s="37"/>
      <c r="I295" s="37"/>
      <c r="J295" s="37"/>
      <c r="K295" s="37"/>
    </row>
    <row r="296" spans="2:11" ht="16.5" customHeight="1">
      <c r="B296" s="425"/>
      <c r="C296" s="36"/>
      <c r="D296" s="37"/>
      <c r="E296" s="37"/>
      <c r="F296" s="37"/>
      <c r="G296" s="37"/>
      <c r="H296" s="37"/>
      <c r="I296" s="37"/>
      <c r="J296" s="37"/>
      <c r="K296" s="37"/>
    </row>
    <row r="297" spans="2:11" ht="16.5" customHeight="1">
      <c r="B297" s="425"/>
      <c r="C297" s="36"/>
      <c r="D297" s="37"/>
      <c r="E297" s="37"/>
      <c r="F297" s="37"/>
      <c r="G297" s="37"/>
      <c r="H297" s="37"/>
      <c r="I297" s="37"/>
      <c r="J297" s="37"/>
      <c r="K297" s="37"/>
    </row>
    <row r="298" spans="2:11" ht="16.5" customHeight="1">
      <c r="B298" s="425"/>
      <c r="C298" s="36"/>
      <c r="D298" s="37"/>
      <c r="E298" s="37"/>
      <c r="F298" s="37"/>
      <c r="G298" s="37"/>
      <c r="H298" s="37"/>
      <c r="I298" s="37"/>
      <c r="J298" s="37"/>
      <c r="K298" s="37"/>
    </row>
    <row r="299" spans="2:11" s="15" customFormat="1" ht="16.5" customHeight="1">
      <c r="B299" s="425"/>
      <c r="C299" s="36"/>
      <c r="D299" s="37"/>
      <c r="E299" s="37"/>
      <c r="F299" s="37"/>
      <c r="G299" s="37"/>
      <c r="H299" s="37"/>
      <c r="I299" s="37"/>
      <c r="J299" s="37"/>
      <c r="K299" s="37"/>
    </row>
    <row r="300" spans="2:11" s="15" customFormat="1" ht="16.5" customHeight="1">
      <c r="B300" s="425"/>
      <c r="C300" s="36"/>
      <c r="D300" s="37"/>
      <c r="E300" s="37"/>
      <c r="F300" s="37"/>
      <c r="G300" s="37"/>
      <c r="H300" s="37"/>
      <c r="I300" s="37"/>
      <c r="J300" s="37"/>
      <c r="K300" s="37"/>
    </row>
    <row r="301" spans="2:11" s="15" customFormat="1" ht="16.5" customHeight="1">
      <c r="B301" s="425"/>
      <c r="C301" s="36"/>
      <c r="D301" s="37"/>
      <c r="E301" s="37"/>
      <c r="F301" s="37"/>
      <c r="G301" s="37"/>
      <c r="H301" s="37"/>
      <c r="I301" s="37"/>
      <c r="J301" s="37"/>
      <c r="K301" s="37"/>
    </row>
    <row r="302" spans="2:11" s="15" customFormat="1" ht="16.5" customHeight="1">
      <c r="B302" s="425"/>
      <c r="C302" s="36"/>
      <c r="D302" s="37"/>
      <c r="E302" s="37"/>
      <c r="F302" s="37"/>
      <c r="G302" s="37"/>
      <c r="H302" s="37"/>
      <c r="I302" s="37"/>
      <c r="J302" s="37"/>
      <c r="K302" s="37"/>
    </row>
    <row r="303" spans="2:11" s="15" customFormat="1" ht="16.5" customHeight="1">
      <c r="B303" s="425"/>
      <c r="C303" s="36"/>
      <c r="D303" s="37"/>
      <c r="E303" s="37"/>
      <c r="F303" s="37"/>
      <c r="G303" s="37"/>
      <c r="H303" s="37"/>
      <c r="I303" s="37"/>
      <c r="J303" s="37"/>
      <c r="K303" s="37"/>
    </row>
    <row r="304" spans="2:11" ht="16.5" customHeight="1">
      <c r="B304" s="425"/>
      <c r="C304" s="36"/>
      <c r="D304" s="37"/>
      <c r="E304" s="37"/>
      <c r="F304" s="37"/>
      <c r="G304" s="37"/>
      <c r="H304" s="37"/>
      <c r="I304" s="37"/>
      <c r="J304" s="37"/>
      <c r="K304" s="37"/>
    </row>
    <row r="305" spans="2:11" ht="16.5" customHeight="1">
      <c r="B305" s="425"/>
      <c r="C305" s="36"/>
      <c r="D305" s="37"/>
      <c r="E305" s="37"/>
      <c r="F305" s="37"/>
      <c r="G305" s="37"/>
      <c r="H305" s="37"/>
      <c r="I305" s="37"/>
      <c r="J305" s="37"/>
      <c r="K305" s="37"/>
    </row>
    <row r="306" spans="2:11" s="15" customFormat="1" ht="16.5" customHeight="1">
      <c r="B306" s="425"/>
      <c r="C306" s="36"/>
      <c r="D306" s="37"/>
      <c r="E306" s="37"/>
      <c r="F306" s="37"/>
      <c r="G306" s="37"/>
      <c r="H306" s="37"/>
      <c r="I306" s="37"/>
      <c r="J306" s="37"/>
      <c r="K306" s="37"/>
    </row>
    <row r="307" spans="2:11" s="15" customFormat="1" ht="16.5" customHeight="1">
      <c r="B307" s="425"/>
      <c r="C307" s="36"/>
      <c r="D307" s="37"/>
      <c r="E307" s="37"/>
      <c r="F307" s="37"/>
      <c r="G307" s="37"/>
      <c r="H307" s="37"/>
      <c r="I307" s="37"/>
      <c r="J307" s="37"/>
      <c r="K307" s="37"/>
    </row>
    <row r="308" spans="2:11" s="15" customFormat="1" ht="16.5" customHeight="1">
      <c r="B308" s="425"/>
      <c r="C308" s="36"/>
      <c r="D308" s="37"/>
      <c r="E308" s="37"/>
      <c r="F308" s="37"/>
      <c r="G308" s="37"/>
      <c r="H308" s="37"/>
      <c r="I308" s="37"/>
      <c r="J308" s="37"/>
      <c r="K308" s="37"/>
    </row>
    <row r="309" spans="2:11" s="15" customFormat="1" ht="16.5" customHeight="1">
      <c r="B309" s="425"/>
      <c r="C309" s="36"/>
      <c r="D309" s="37"/>
      <c r="E309" s="37"/>
      <c r="F309" s="37"/>
      <c r="G309" s="37"/>
      <c r="H309" s="37"/>
      <c r="I309" s="37"/>
      <c r="J309" s="37"/>
      <c r="K309" s="37"/>
    </row>
    <row r="310" spans="2:11" s="15" customFormat="1" ht="16.5" customHeight="1">
      <c r="B310" s="425"/>
      <c r="C310" s="36"/>
      <c r="D310" s="37"/>
      <c r="E310" s="37"/>
      <c r="F310" s="37"/>
      <c r="G310" s="37"/>
      <c r="H310" s="37"/>
      <c r="I310" s="37"/>
      <c r="J310" s="37"/>
      <c r="K310" s="37"/>
    </row>
    <row r="311" spans="2:11" s="15" customFormat="1" ht="16.5" customHeight="1">
      <c r="B311" s="425"/>
      <c r="C311" s="36"/>
      <c r="D311" s="37"/>
      <c r="E311" s="37"/>
      <c r="F311" s="37"/>
      <c r="G311" s="37"/>
      <c r="H311" s="37"/>
      <c r="I311" s="37"/>
      <c r="J311" s="37"/>
      <c r="K311" s="37"/>
    </row>
    <row r="312" spans="2:11" s="15" customFormat="1" ht="16.5" customHeight="1">
      <c r="B312" s="425"/>
      <c r="C312" s="36"/>
      <c r="D312" s="37"/>
      <c r="E312" s="37"/>
      <c r="F312" s="37"/>
      <c r="G312" s="37"/>
      <c r="H312" s="37"/>
      <c r="I312" s="37"/>
      <c r="J312" s="37"/>
      <c r="K312" s="37"/>
    </row>
    <row r="313" spans="2:11" s="15" customFormat="1" ht="16.5" customHeight="1">
      <c r="B313" s="425"/>
      <c r="C313" s="36"/>
      <c r="D313" s="37"/>
      <c r="E313" s="37"/>
      <c r="F313" s="37"/>
      <c r="G313" s="37"/>
      <c r="H313" s="37"/>
      <c r="I313" s="37"/>
      <c r="J313" s="37"/>
      <c r="K313" s="37"/>
    </row>
    <row r="314" spans="2:11" s="15" customFormat="1" ht="16.5" customHeight="1">
      <c r="B314" s="425"/>
      <c r="C314" s="36"/>
      <c r="D314" s="37"/>
      <c r="E314" s="37"/>
      <c r="F314" s="37"/>
      <c r="G314" s="37"/>
      <c r="H314" s="37"/>
      <c r="I314" s="37"/>
      <c r="J314" s="37"/>
      <c r="K314" s="37"/>
    </row>
    <row r="315" spans="2:11" s="15" customFormat="1" ht="16.5" customHeight="1">
      <c r="B315" s="425"/>
      <c r="C315" s="36"/>
      <c r="D315" s="37"/>
      <c r="E315" s="37"/>
      <c r="F315" s="37"/>
      <c r="G315" s="37"/>
      <c r="H315" s="37"/>
      <c r="I315" s="37"/>
      <c r="J315" s="37"/>
      <c r="K315" s="37"/>
    </row>
    <row r="316" spans="2:11" s="15" customFormat="1" ht="16.5" customHeight="1">
      <c r="B316" s="425"/>
      <c r="C316" s="36"/>
      <c r="D316" s="37"/>
      <c r="E316" s="37"/>
      <c r="F316" s="37"/>
      <c r="G316" s="37"/>
      <c r="H316" s="37"/>
      <c r="I316" s="37"/>
      <c r="J316" s="37"/>
      <c r="K316" s="37"/>
    </row>
    <row r="317" spans="2:11" s="15" customFormat="1" ht="16.5" customHeight="1">
      <c r="B317" s="425"/>
      <c r="C317" s="36"/>
      <c r="D317" s="37"/>
      <c r="E317" s="37"/>
      <c r="F317" s="37"/>
      <c r="G317" s="37"/>
      <c r="H317" s="37"/>
      <c r="I317" s="37"/>
      <c r="J317" s="37"/>
      <c r="K317" s="37"/>
    </row>
    <row r="318" spans="2:11" s="15" customFormat="1" ht="16.5" customHeight="1">
      <c r="B318" s="425"/>
      <c r="C318" s="36"/>
      <c r="D318" s="37"/>
      <c r="E318" s="37"/>
      <c r="F318" s="37"/>
      <c r="G318" s="37"/>
      <c r="H318" s="37"/>
      <c r="I318" s="37"/>
      <c r="J318" s="37"/>
      <c r="K318" s="37"/>
    </row>
    <row r="319" spans="2:11" s="15" customFormat="1" ht="16.5" customHeight="1">
      <c r="B319" s="425"/>
      <c r="C319" s="36"/>
      <c r="D319" s="37"/>
      <c r="E319" s="37"/>
      <c r="F319" s="37"/>
      <c r="G319" s="37"/>
      <c r="H319" s="37"/>
      <c r="I319" s="37"/>
      <c r="J319" s="37"/>
      <c r="K319" s="37"/>
    </row>
    <row r="320" spans="2:11" ht="16.5" customHeight="1">
      <c r="B320" s="425"/>
      <c r="C320" s="36"/>
      <c r="D320" s="37"/>
      <c r="E320" s="37"/>
      <c r="F320" s="37"/>
      <c r="G320" s="37"/>
      <c r="H320" s="37"/>
      <c r="I320" s="37"/>
      <c r="J320" s="37"/>
      <c r="K320" s="37"/>
    </row>
    <row r="321" spans="2:11" ht="16.5" customHeight="1">
      <c r="B321" s="425"/>
      <c r="C321" s="36"/>
      <c r="D321" s="37"/>
      <c r="E321" s="37"/>
      <c r="F321" s="37"/>
      <c r="G321" s="37"/>
      <c r="H321" s="37"/>
      <c r="I321" s="37"/>
      <c r="J321" s="37"/>
      <c r="K321" s="37"/>
    </row>
    <row r="322" spans="2:11" ht="16.5" customHeight="1">
      <c r="B322" s="425"/>
      <c r="C322" s="36"/>
      <c r="D322" s="37"/>
      <c r="E322" s="37"/>
      <c r="F322" s="37"/>
      <c r="G322" s="37"/>
      <c r="H322" s="37"/>
      <c r="I322" s="37"/>
      <c r="J322" s="37"/>
      <c r="K322" s="37"/>
    </row>
    <row r="323" spans="2:11" ht="16.5" customHeight="1">
      <c r="B323" s="425"/>
      <c r="C323" s="36"/>
      <c r="D323" s="37"/>
      <c r="E323" s="37"/>
      <c r="F323" s="37"/>
      <c r="G323" s="37"/>
      <c r="H323" s="37"/>
      <c r="I323" s="37"/>
      <c r="J323" s="37"/>
      <c r="K323" s="37"/>
    </row>
    <row r="324" spans="2:11" ht="16.5" customHeight="1">
      <c r="B324" s="425"/>
      <c r="C324" s="36"/>
      <c r="D324" s="37"/>
      <c r="E324" s="37"/>
      <c r="F324" s="37"/>
      <c r="G324" s="37"/>
      <c r="H324" s="37"/>
      <c r="I324" s="37"/>
      <c r="J324" s="37"/>
      <c r="K324" s="37"/>
    </row>
    <row r="325" spans="2:11" ht="16.5" customHeight="1">
      <c r="B325" s="425"/>
      <c r="C325" s="36"/>
      <c r="D325" s="37"/>
      <c r="E325" s="37"/>
      <c r="F325" s="37"/>
      <c r="G325" s="37"/>
      <c r="H325" s="37"/>
      <c r="I325" s="37"/>
      <c r="J325" s="37"/>
      <c r="K325" s="37"/>
    </row>
    <row r="326" spans="2:11" ht="16.5" customHeight="1">
      <c r="B326" s="425"/>
      <c r="C326" s="36"/>
      <c r="D326" s="37"/>
      <c r="E326" s="37"/>
      <c r="F326" s="37"/>
      <c r="G326" s="37"/>
      <c r="H326" s="37"/>
      <c r="I326" s="37"/>
      <c r="J326" s="37"/>
      <c r="K326" s="37"/>
    </row>
    <row r="327" spans="2:11" ht="16.5" customHeight="1">
      <c r="B327" s="425"/>
      <c r="C327" s="36"/>
      <c r="D327" s="37"/>
      <c r="E327" s="37"/>
      <c r="F327" s="37"/>
      <c r="G327" s="37"/>
      <c r="H327" s="37"/>
      <c r="I327" s="37"/>
      <c r="J327" s="37"/>
      <c r="K327" s="37"/>
    </row>
    <row r="328" spans="2:11" ht="16.5" customHeight="1">
      <c r="B328" s="425"/>
      <c r="C328" s="36"/>
      <c r="D328" s="37"/>
      <c r="E328" s="37"/>
      <c r="F328" s="37"/>
      <c r="G328" s="37"/>
      <c r="H328" s="37"/>
      <c r="I328" s="37"/>
      <c r="J328" s="37"/>
      <c r="K328" s="37"/>
    </row>
    <row r="329" spans="2:11" ht="16.5" customHeight="1">
      <c r="B329" s="425"/>
      <c r="C329" s="36"/>
      <c r="D329" s="37"/>
      <c r="E329" s="37"/>
      <c r="F329" s="37"/>
      <c r="G329" s="37"/>
      <c r="H329" s="37"/>
      <c r="I329" s="37"/>
      <c r="J329" s="37"/>
      <c r="K329" s="37"/>
    </row>
    <row r="330" spans="2:11" ht="16.5" customHeight="1">
      <c r="B330" s="425"/>
      <c r="C330" s="36"/>
      <c r="D330" s="37"/>
      <c r="E330" s="37"/>
      <c r="F330" s="37"/>
      <c r="G330" s="37"/>
      <c r="H330" s="37"/>
      <c r="I330" s="37"/>
      <c r="J330" s="37"/>
      <c r="K330" s="37"/>
    </row>
    <row r="331" spans="2:11" ht="16.5" customHeight="1">
      <c r="B331" s="425"/>
      <c r="C331" s="36"/>
      <c r="D331" s="37"/>
      <c r="E331" s="37"/>
      <c r="F331" s="37"/>
      <c r="G331" s="37"/>
      <c r="H331" s="37"/>
      <c r="I331" s="37"/>
      <c r="J331" s="37"/>
      <c r="K331" s="37"/>
    </row>
    <row r="332" spans="2:11" ht="16.5" customHeight="1">
      <c r="B332" s="425"/>
      <c r="C332" s="36"/>
      <c r="D332" s="37"/>
      <c r="E332" s="37"/>
      <c r="F332" s="37"/>
      <c r="G332" s="37"/>
      <c r="H332" s="37"/>
      <c r="I332" s="37"/>
      <c r="J332" s="37"/>
      <c r="K332" s="37"/>
    </row>
    <row r="333" spans="2:11" ht="16.5" customHeight="1">
      <c r="B333" s="425"/>
      <c r="C333" s="36"/>
      <c r="D333" s="37"/>
      <c r="E333" s="37"/>
      <c r="F333" s="37"/>
      <c r="G333" s="37"/>
      <c r="H333" s="37"/>
      <c r="I333" s="37"/>
      <c r="J333" s="37"/>
      <c r="K333" s="37"/>
    </row>
    <row r="334" spans="2:11" ht="16.5" customHeight="1">
      <c r="B334" s="425"/>
      <c r="C334" s="36"/>
      <c r="D334" s="37"/>
      <c r="E334" s="37"/>
      <c r="F334" s="37"/>
      <c r="G334" s="37"/>
      <c r="H334" s="37"/>
      <c r="I334" s="37"/>
      <c r="J334" s="37"/>
      <c r="K334" s="37"/>
    </row>
    <row r="335" spans="2:11" ht="16.5" customHeight="1">
      <c r="B335" s="425"/>
      <c r="C335" s="36"/>
      <c r="D335" s="37"/>
      <c r="E335" s="37"/>
      <c r="F335" s="37"/>
      <c r="G335" s="37"/>
      <c r="H335" s="37"/>
      <c r="I335" s="37"/>
      <c r="J335" s="37"/>
      <c r="K335" s="37"/>
    </row>
    <row r="336" spans="2:11" ht="16.5" customHeight="1">
      <c r="B336" s="425"/>
      <c r="C336" s="36"/>
      <c r="D336" s="37"/>
      <c r="E336" s="37"/>
      <c r="F336" s="37"/>
      <c r="G336" s="37"/>
      <c r="H336" s="37"/>
      <c r="I336" s="37"/>
      <c r="J336" s="37"/>
      <c r="K336" s="37"/>
    </row>
    <row r="337" spans="2:11" ht="16.5" customHeight="1">
      <c r="B337" s="425"/>
      <c r="C337" s="36"/>
      <c r="D337" s="37"/>
      <c r="E337" s="37"/>
      <c r="F337" s="37"/>
      <c r="G337" s="37"/>
      <c r="H337" s="37"/>
      <c r="I337" s="37"/>
      <c r="J337" s="37"/>
      <c r="K337" s="37"/>
    </row>
    <row r="338" spans="2:11" ht="16.5" customHeight="1">
      <c r="B338" s="425"/>
      <c r="C338" s="36"/>
      <c r="D338" s="37"/>
      <c r="E338" s="37"/>
      <c r="F338" s="37"/>
      <c r="G338" s="37"/>
      <c r="H338" s="37"/>
      <c r="I338" s="37"/>
      <c r="J338" s="37"/>
      <c r="K338" s="37"/>
    </row>
    <row r="339" spans="2:11" ht="16.5" customHeight="1">
      <c r="B339" s="425"/>
      <c r="C339" s="36"/>
      <c r="D339" s="37"/>
      <c r="E339" s="37"/>
      <c r="F339" s="37"/>
      <c r="G339" s="37"/>
      <c r="H339" s="37"/>
      <c r="I339" s="37"/>
      <c r="J339" s="37"/>
      <c r="K339" s="37"/>
    </row>
    <row r="340" spans="2:11" ht="16.5" customHeight="1">
      <c r="B340" s="425"/>
      <c r="C340" s="36"/>
      <c r="D340" s="37"/>
      <c r="E340" s="37"/>
      <c r="F340" s="37"/>
      <c r="G340" s="37"/>
      <c r="H340" s="37"/>
      <c r="I340" s="37"/>
      <c r="J340" s="37"/>
      <c r="K340" s="37"/>
    </row>
    <row r="341" spans="2:11" ht="16.5" customHeight="1">
      <c r="B341" s="425"/>
      <c r="C341" s="36"/>
      <c r="D341" s="37"/>
      <c r="E341" s="37"/>
      <c r="F341" s="37"/>
      <c r="G341" s="37"/>
      <c r="H341" s="37"/>
      <c r="I341" s="37"/>
      <c r="J341" s="37"/>
      <c r="K341" s="37"/>
    </row>
    <row r="342" spans="2:11" ht="16.5" customHeight="1">
      <c r="B342" s="425"/>
      <c r="C342" s="36"/>
      <c r="D342" s="37"/>
      <c r="E342" s="37"/>
      <c r="F342" s="37"/>
      <c r="G342" s="37"/>
      <c r="H342" s="37"/>
      <c r="I342" s="37"/>
      <c r="J342" s="37"/>
      <c r="K342" s="37"/>
    </row>
    <row r="343" spans="2:11" ht="16.5" customHeight="1">
      <c r="B343" s="425"/>
      <c r="C343" s="36"/>
      <c r="D343" s="37"/>
      <c r="E343" s="37"/>
      <c r="F343" s="37"/>
      <c r="G343" s="37"/>
      <c r="H343" s="37"/>
      <c r="I343" s="37"/>
      <c r="J343" s="37"/>
      <c r="K343" s="37"/>
    </row>
    <row r="344" spans="2:11" ht="16.5" customHeight="1">
      <c r="B344" s="425"/>
      <c r="C344" s="36"/>
      <c r="D344" s="37"/>
      <c r="E344" s="37"/>
      <c r="F344" s="37"/>
      <c r="G344" s="37"/>
      <c r="H344" s="37"/>
      <c r="I344" s="37"/>
      <c r="J344" s="37"/>
      <c r="K344" s="37"/>
    </row>
    <row r="345" spans="2:11" ht="16.5" customHeight="1">
      <c r="B345" s="425"/>
      <c r="C345" s="36"/>
      <c r="D345" s="37"/>
      <c r="E345" s="37"/>
      <c r="F345" s="37"/>
      <c r="G345" s="37"/>
      <c r="H345" s="37"/>
      <c r="I345" s="37"/>
      <c r="J345" s="37"/>
      <c r="K345" s="37"/>
    </row>
    <row r="346" spans="2:11" ht="16.5" customHeight="1">
      <c r="B346" s="425"/>
      <c r="C346" s="36"/>
      <c r="D346" s="37"/>
      <c r="E346" s="37"/>
      <c r="F346" s="37"/>
      <c r="G346" s="37"/>
      <c r="H346" s="37"/>
      <c r="I346" s="37"/>
      <c r="J346" s="37"/>
      <c r="K346" s="37"/>
    </row>
    <row r="347" spans="2:11" ht="16.5" customHeight="1">
      <c r="B347" s="425"/>
      <c r="C347" s="36"/>
      <c r="D347" s="37"/>
      <c r="E347" s="37"/>
      <c r="F347" s="37"/>
      <c r="G347" s="37"/>
      <c r="H347" s="37"/>
      <c r="I347" s="37"/>
      <c r="J347" s="37"/>
      <c r="K347" s="37"/>
    </row>
    <row r="348" spans="2:11" ht="16.5" customHeight="1">
      <c r="B348" s="425"/>
      <c r="C348" s="36"/>
      <c r="D348" s="37"/>
      <c r="E348" s="37"/>
      <c r="F348" s="37"/>
      <c r="G348" s="37"/>
      <c r="H348" s="37"/>
      <c r="I348" s="37"/>
      <c r="J348" s="37"/>
      <c r="K348" s="37"/>
    </row>
    <row r="349" spans="2:11" ht="16.5" customHeight="1">
      <c r="B349" s="425"/>
      <c r="C349" s="36"/>
      <c r="D349" s="37"/>
      <c r="E349" s="37"/>
      <c r="F349" s="37"/>
      <c r="G349" s="37"/>
      <c r="H349" s="37"/>
      <c r="I349" s="37"/>
      <c r="J349" s="37"/>
      <c r="K349" s="37"/>
    </row>
    <row r="350" spans="2:11" ht="16.5" customHeight="1">
      <c r="B350" s="425"/>
      <c r="C350" s="36"/>
      <c r="D350" s="37"/>
      <c r="E350" s="37"/>
      <c r="F350" s="37"/>
      <c r="G350" s="37"/>
      <c r="H350" s="37"/>
      <c r="I350" s="37"/>
      <c r="J350" s="37"/>
      <c r="K350" s="37"/>
    </row>
    <row r="351" spans="2:11" ht="16.5" customHeight="1">
      <c r="B351" s="425"/>
      <c r="C351" s="36"/>
      <c r="D351" s="37"/>
      <c r="E351" s="37"/>
      <c r="F351" s="37"/>
      <c r="G351" s="37"/>
      <c r="H351" s="37"/>
      <c r="I351" s="37"/>
      <c r="J351" s="37"/>
      <c r="K351" s="37"/>
    </row>
    <row r="352" spans="2:11" ht="16.5" customHeight="1">
      <c r="B352" s="425"/>
      <c r="C352" s="36"/>
      <c r="D352" s="37"/>
      <c r="E352" s="37"/>
      <c r="F352" s="37"/>
      <c r="G352" s="37"/>
      <c r="H352" s="37"/>
      <c r="I352" s="37"/>
      <c r="J352" s="37"/>
      <c r="K352" s="37"/>
    </row>
    <row r="353" spans="2:11" ht="16.5" customHeight="1">
      <c r="B353" s="425"/>
      <c r="C353" s="36"/>
      <c r="D353" s="37"/>
      <c r="E353" s="37"/>
      <c r="F353" s="37"/>
      <c r="G353" s="37"/>
      <c r="H353" s="37"/>
      <c r="I353" s="37"/>
      <c r="J353" s="37"/>
      <c r="K353" s="37"/>
    </row>
    <row r="354" spans="2:11" ht="16.5" customHeight="1">
      <c r="B354" s="425"/>
      <c r="C354" s="36"/>
      <c r="D354" s="37"/>
      <c r="E354" s="37"/>
      <c r="F354" s="37"/>
      <c r="G354" s="37"/>
      <c r="H354" s="37"/>
      <c r="I354" s="37"/>
      <c r="J354" s="37"/>
      <c r="K354" s="37"/>
    </row>
    <row r="355" spans="2:11" ht="16.5" customHeight="1">
      <c r="B355" s="425"/>
      <c r="C355" s="36"/>
      <c r="D355" s="37"/>
      <c r="E355" s="37"/>
      <c r="F355" s="37"/>
      <c r="G355" s="37"/>
      <c r="H355" s="37"/>
      <c r="I355" s="37"/>
      <c r="J355" s="37"/>
      <c r="K355" s="37"/>
    </row>
    <row r="356" spans="2:11" ht="16.5" customHeight="1">
      <c r="B356" s="425"/>
      <c r="C356" s="36"/>
      <c r="D356" s="37"/>
      <c r="E356" s="37"/>
      <c r="F356" s="37"/>
      <c r="G356" s="37"/>
      <c r="H356" s="37"/>
      <c r="I356" s="37"/>
      <c r="J356" s="37"/>
      <c r="K356" s="37"/>
    </row>
    <row r="357" spans="2:11" ht="16.5" customHeight="1">
      <c r="B357" s="425"/>
      <c r="C357" s="36"/>
      <c r="D357" s="37"/>
      <c r="E357" s="37"/>
      <c r="F357" s="37"/>
      <c r="G357" s="37"/>
      <c r="H357" s="37"/>
      <c r="I357" s="37"/>
      <c r="J357" s="37"/>
      <c r="K357" s="37"/>
    </row>
    <row r="358" spans="2:11" ht="16.5" customHeight="1">
      <c r="B358" s="425"/>
      <c r="C358" s="36"/>
      <c r="D358" s="37"/>
      <c r="E358" s="37"/>
      <c r="F358" s="37"/>
      <c r="G358" s="37"/>
      <c r="H358" s="37"/>
      <c r="I358" s="37"/>
      <c r="J358" s="37"/>
      <c r="K358" s="37"/>
    </row>
    <row r="359" spans="2:11" ht="16.5" customHeight="1">
      <c r="B359" s="425"/>
      <c r="C359" s="36"/>
      <c r="D359" s="37"/>
      <c r="E359" s="37"/>
      <c r="F359" s="37"/>
      <c r="G359" s="37"/>
      <c r="H359" s="37"/>
      <c r="I359" s="37"/>
      <c r="J359" s="37"/>
      <c r="K359" s="37"/>
    </row>
    <row r="360" spans="2:11" ht="16.5" customHeight="1">
      <c r="B360" s="425"/>
      <c r="C360" s="36"/>
      <c r="D360" s="37"/>
      <c r="E360" s="37"/>
      <c r="F360" s="37"/>
      <c r="G360" s="37"/>
      <c r="H360" s="37"/>
      <c r="I360" s="37"/>
      <c r="J360" s="37"/>
      <c r="K360" s="37"/>
    </row>
    <row r="361" spans="2:11" ht="16.5" customHeight="1">
      <c r="B361" s="425"/>
      <c r="C361" s="36"/>
      <c r="D361" s="37"/>
      <c r="E361" s="37"/>
      <c r="F361" s="37"/>
      <c r="G361" s="37"/>
      <c r="H361" s="37"/>
      <c r="I361" s="37"/>
      <c r="J361" s="37"/>
      <c r="K361" s="37"/>
    </row>
    <row r="362" spans="2:11" ht="16.5" customHeight="1">
      <c r="B362" s="425"/>
      <c r="C362" s="36"/>
      <c r="D362" s="37"/>
      <c r="E362" s="37"/>
      <c r="F362" s="37"/>
      <c r="G362" s="37"/>
      <c r="H362" s="37"/>
      <c r="I362" s="37"/>
      <c r="J362" s="37"/>
      <c r="K362" s="37"/>
    </row>
    <row r="363" spans="2:11" ht="16.5" customHeight="1">
      <c r="B363" s="425"/>
      <c r="C363" s="36"/>
      <c r="D363" s="37"/>
      <c r="E363" s="37"/>
      <c r="F363" s="37"/>
      <c r="G363" s="37"/>
      <c r="H363" s="37"/>
      <c r="I363" s="37"/>
      <c r="J363" s="37"/>
      <c r="K363" s="37"/>
    </row>
    <row r="364" spans="2:11" ht="16.5" customHeight="1">
      <c r="B364" s="425"/>
      <c r="C364" s="36"/>
      <c r="D364" s="37"/>
      <c r="E364" s="37"/>
      <c r="F364" s="37"/>
      <c r="G364" s="37"/>
      <c r="H364" s="37"/>
      <c r="I364" s="37"/>
      <c r="J364" s="37"/>
      <c r="K364" s="37"/>
    </row>
    <row r="365" spans="2:11" ht="16.5" customHeight="1">
      <c r="B365" s="425"/>
      <c r="C365" s="36"/>
      <c r="D365" s="37"/>
      <c r="E365" s="37"/>
      <c r="F365" s="37"/>
      <c r="G365" s="37"/>
      <c r="H365" s="37"/>
      <c r="I365" s="37"/>
      <c r="J365" s="37"/>
      <c r="K365" s="37"/>
    </row>
    <row r="366" spans="2:11" ht="16.5" customHeight="1">
      <c r="B366" s="425"/>
      <c r="C366" s="36"/>
      <c r="D366" s="37"/>
      <c r="E366" s="37"/>
      <c r="F366" s="37"/>
      <c r="G366" s="37"/>
      <c r="H366" s="37"/>
      <c r="I366" s="37"/>
      <c r="J366" s="37"/>
      <c r="K366" s="37"/>
    </row>
    <row r="367" spans="2:11" ht="16.5" customHeight="1">
      <c r="B367" s="425"/>
      <c r="C367" s="36"/>
      <c r="D367" s="37"/>
      <c r="E367" s="37"/>
      <c r="F367" s="37"/>
      <c r="G367" s="37"/>
      <c r="H367" s="37"/>
      <c r="I367" s="37"/>
      <c r="J367" s="37"/>
      <c r="K367" s="37"/>
    </row>
    <row r="368" spans="2:11" ht="16.5" customHeight="1">
      <c r="B368" s="425"/>
      <c r="C368" s="36"/>
      <c r="D368" s="37"/>
      <c r="E368" s="37"/>
      <c r="F368" s="37"/>
      <c r="G368" s="37"/>
      <c r="H368" s="37"/>
      <c r="I368" s="37"/>
      <c r="J368" s="37"/>
      <c r="K368" s="37"/>
    </row>
    <row r="369" spans="2:11" ht="16.5" customHeight="1">
      <c r="B369" s="425"/>
      <c r="C369" s="36"/>
      <c r="D369" s="37"/>
      <c r="E369" s="37"/>
      <c r="F369" s="37"/>
      <c r="G369" s="37"/>
      <c r="H369" s="37"/>
      <c r="I369" s="37"/>
      <c r="J369" s="37"/>
      <c r="K369" s="37"/>
    </row>
    <row r="370" spans="2:11" ht="16.5" customHeight="1">
      <c r="B370" s="425"/>
      <c r="C370" s="36"/>
      <c r="D370" s="37"/>
      <c r="E370" s="37"/>
      <c r="F370" s="37"/>
      <c r="G370" s="37"/>
      <c r="H370" s="37"/>
      <c r="I370" s="37"/>
      <c r="J370" s="37"/>
      <c r="K370" s="37"/>
    </row>
    <row r="371" spans="2:11" ht="16.5" customHeight="1">
      <c r="B371" s="425"/>
      <c r="C371" s="36"/>
      <c r="D371" s="37"/>
      <c r="E371" s="37"/>
      <c r="F371" s="37"/>
      <c r="G371" s="37"/>
      <c r="H371" s="37"/>
      <c r="I371" s="37"/>
      <c r="J371" s="37"/>
      <c r="K371" s="37"/>
    </row>
    <row r="372" spans="2:11" ht="16.5" customHeight="1">
      <c r="B372" s="425"/>
      <c r="C372" s="36"/>
      <c r="D372" s="37"/>
      <c r="E372" s="37"/>
      <c r="F372" s="37"/>
      <c r="G372" s="37"/>
      <c r="H372" s="37"/>
      <c r="I372" s="37"/>
      <c r="J372" s="37"/>
      <c r="K372" s="37"/>
    </row>
    <row r="373" spans="2:11" ht="16.5" customHeight="1">
      <c r="B373" s="425"/>
      <c r="C373" s="36"/>
      <c r="D373" s="37"/>
      <c r="E373" s="37"/>
      <c r="F373" s="37"/>
      <c r="G373" s="37"/>
      <c r="H373" s="37"/>
      <c r="I373" s="37"/>
      <c r="J373" s="37"/>
      <c r="K373" s="37"/>
    </row>
    <row r="374" spans="2:11" ht="16.5" customHeight="1">
      <c r="B374" s="425"/>
      <c r="C374" s="36"/>
      <c r="D374" s="37"/>
      <c r="E374" s="37"/>
      <c r="F374" s="37"/>
      <c r="G374" s="37"/>
      <c r="H374" s="37"/>
      <c r="I374" s="37"/>
      <c r="J374" s="37"/>
      <c r="K374" s="37"/>
    </row>
    <row r="375" spans="2:11" ht="16.5" customHeight="1">
      <c r="B375" s="425"/>
      <c r="C375" s="36"/>
      <c r="D375" s="37"/>
      <c r="E375" s="37"/>
      <c r="F375" s="37"/>
      <c r="G375" s="37"/>
      <c r="H375" s="37"/>
      <c r="I375" s="37"/>
      <c r="J375" s="37"/>
      <c r="K375" s="37"/>
    </row>
    <row r="376" spans="2:11" s="15" customFormat="1" ht="16.5" customHeight="1">
      <c r="B376" s="425"/>
      <c r="C376" s="36"/>
      <c r="D376" s="37"/>
      <c r="E376" s="37"/>
      <c r="F376" s="37"/>
      <c r="G376" s="37"/>
      <c r="H376" s="37"/>
      <c r="I376" s="37"/>
      <c r="J376" s="37"/>
      <c r="K376" s="37"/>
    </row>
    <row r="377" spans="2:11" s="15" customFormat="1" ht="16.5" customHeight="1">
      <c r="B377" s="425"/>
      <c r="C377" s="36"/>
      <c r="D377" s="37"/>
      <c r="E377" s="37"/>
      <c r="F377" s="37"/>
      <c r="G377" s="37"/>
      <c r="H377" s="37"/>
      <c r="I377" s="37"/>
      <c r="J377" s="37"/>
      <c r="K377" s="37"/>
    </row>
    <row r="378" spans="2:11" s="15" customFormat="1" ht="16.5" customHeight="1">
      <c r="B378" s="425"/>
      <c r="C378" s="36"/>
      <c r="D378" s="37"/>
      <c r="E378" s="37"/>
      <c r="F378" s="37"/>
      <c r="G378" s="37"/>
      <c r="H378" s="37"/>
      <c r="I378" s="37"/>
      <c r="J378" s="37"/>
      <c r="K378" s="37"/>
    </row>
    <row r="379" spans="2:11" s="15" customFormat="1" ht="16.5" customHeight="1">
      <c r="B379" s="425"/>
      <c r="C379" s="36"/>
      <c r="D379" s="37"/>
      <c r="E379" s="37"/>
      <c r="F379" s="37"/>
      <c r="G379" s="37"/>
      <c r="H379" s="37"/>
      <c r="I379" s="37"/>
      <c r="J379" s="37"/>
      <c r="K379" s="37"/>
    </row>
    <row r="380" spans="2:11" s="15" customFormat="1" ht="16.5" customHeight="1">
      <c r="B380" s="425"/>
      <c r="C380" s="36"/>
      <c r="D380" s="37"/>
      <c r="E380" s="37"/>
      <c r="F380" s="37"/>
      <c r="G380" s="37"/>
      <c r="H380" s="37"/>
      <c r="I380" s="37"/>
      <c r="J380" s="37"/>
      <c r="K380" s="37"/>
    </row>
    <row r="381" spans="2:11" s="15" customFormat="1" ht="16.5" customHeight="1">
      <c r="B381" s="425"/>
      <c r="C381" s="36"/>
      <c r="D381" s="37"/>
      <c r="E381" s="37"/>
      <c r="F381" s="37"/>
      <c r="G381" s="37"/>
      <c r="H381" s="37"/>
      <c r="I381" s="37"/>
      <c r="J381" s="37"/>
      <c r="K381" s="37"/>
    </row>
    <row r="382" spans="2:11" s="15" customFormat="1" ht="16.5" customHeight="1">
      <c r="B382" s="425"/>
      <c r="C382" s="36"/>
      <c r="D382" s="37"/>
      <c r="E382" s="37"/>
      <c r="F382" s="37"/>
      <c r="G382" s="37"/>
      <c r="H382" s="37"/>
      <c r="I382" s="37"/>
      <c r="J382" s="37"/>
      <c r="K382" s="37"/>
    </row>
    <row r="383" spans="2:11" s="15" customFormat="1" ht="16.5" customHeight="1">
      <c r="B383" s="425"/>
      <c r="C383" s="36"/>
      <c r="D383" s="37"/>
      <c r="E383" s="37"/>
      <c r="F383" s="37"/>
      <c r="G383" s="37"/>
      <c r="H383" s="37"/>
      <c r="I383" s="37"/>
      <c r="J383" s="37"/>
      <c r="K383" s="37"/>
    </row>
    <row r="384" spans="2:11" s="15" customFormat="1" ht="16.5" customHeight="1">
      <c r="B384" s="425"/>
      <c r="C384" s="36"/>
      <c r="D384" s="37"/>
      <c r="E384" s="37"/>
      <c r="F384" s="37"/>
      <c r="G384" s="37"/>
      <c r="H384" s="37"/>
      <c r="I384" s="37"/>
      <c r="J384" s="37"/>
      <c r="K384" s="37"/>
    </row>
    <row r="385" spans="2:11" ht="16.5" customHeight="1">
      <c r="B385" s="425"/>
      <c r="C385" s="36"/>
      <c r="D385" s="37"/>
      <c r="E385" s="37"/>
      <c r="F385" s="37"/>
      <c r="G385" s="37"/>
      <c r="H385" s="37"/>
      <c r="I385" s="37"/>
      <c r="J385" s="37"/>
      <c r="K385" s="37"/>
    </row>
    <row r="386" spans="2:11" s="15" customFormat="1" ht="16.5" customHeight="1">
      <c r="B386" s="425"/>
      <c r="C386" s="36"/>
      <c r="D386" s="37"/>
      <c r="E386" s="37"/>
      <c r="F386" s="37"/>
      <c r="G386" s="37"/>
      <c r="H386" s="37"/>
      <c r="I386" s="37"/>
      <c r="J386" s="37"/>
      <c r="K386" s="37"/>
    </row>
    <row r="387" spans="2:11" s="15" customFormat="1" ht="16.5" customHeight="1">
      <c r="B387" s="425"/>
      <c r="C387" s="36"/>
      <c r="D387" s="37"/>
      <c r="E387" s="37"/>
      <c r="F387" s="37"/>
      <c r="G387" s="37"/>
      <c r="H387" s="37"/>
      <c r="I387" s="37"/>
      <c r="J387" s="37"/>
      <c r="K387" s="37"/>
    </row>
    <row r="388" spans="2:11" s="15" customFormat="1" ht="16.5" customHeight="1">
      <c r="B388" s="425"/>
      <c r="C388" s="36"/>
      <c r="D388" s="37"/>
      <c r="E388" s="37"/>
      <c r="F388" s="37"/>
      <c r="G388" s="37"/>
      <c r="H388" s="37"/>
      <c r="I388" s="37"/>
      <c r="J388" s="37"/>
      <c r="K388" s="37"/>
    </row>
    <row r="389" spans="2:11" s="15" customFormat="1" ht="16.5" customHeight="1">
      <c r="B389" s="425"/>
      <c r="C389" s="36"/>
      <c r="D389" s="37"/>
      <c r="E389" s="37"/>
      <c r="F389" s="37"/>
      <c r="G389" s="37"/>
      <c r="H389" s="37"/>
      <c r="I389" s="37"/>
      <c r="J389" s="37"/>
      <c r="K389" s="37"/>
    </row>
    <row r="390" spans="2:11" s="15" customFormat="1" ht="16.5" customHeight="1">
      <c r="B390" s="425"/>
      <c r="C390" s="36"/>
      <c r="D390" s="37"/>
      <c r="E390" s="37"/>
      <c r="F390" s="37"/>
      <c r="G390" s="37"/>
      <c r="H390" s="37"/>
      <c r="I390" s="37"/>
      <c r="J390" s="37"/>
      <c r="K390" s="37"/>
    </row>
    <row r="391" spans="2:11" s="15" customFormat="1" ht="16.5" customHeight="1">
      <c r="B391" s="425"/>
      <c r="C391" s="36"/>
      <c r="D391" s="37"/>
      <c r="E391" s="37"/>
      <c r="F391" s="37"/>
      <c r="G391" s="37"/>
      <c r="H391" s="37"/>
      <c r="I391" s="37"/>
      <c r="J391" s="37"/>
      <c r="K391" s="37"/>
    </row>
    <row r="392" spans="2:11" s="15" customFormat="1" ht="16.5" customHeight="1">
      <c r="B392" s="425"/>
      <c r="C392" s="36"/>
      <c r="D392" s="37"/>
      <c r="E392" s="37"/>
      <c r="F392" s="37"/>
      <c r="G392" s="37"/>
      <c r="H392" s="37"/>
      <c r="I392" s="37"/>
      <c r="J392" s="37"/>
      <c r="K392" s="37"/>
    </row>
    <row r="393" spans="2:11" s="15" customFormat="1" ht="16.5" customHeight="1">
      <c r="B393" s="425"/>
      <c r="C393" s="36"/>
      <c r="D393" s="37"/>
      <c r="E393" s="37"/>
      <c r="F393" s="37"/>
      <c r="G393" s="37"/>
      <c r="H393" s="37"/>
      <c r="I393" s="37"/>
      <c r="J393" s="37"/>
      <c r="K393" s="37"/>
    </row>
    <row r="394" spans="2:11" s="15" customFormat="1" ht="16.5" customHeight="1">
      <c r="B394" s="425"/>
      <c r="C394" s="36"/>
      <c r="D394" s="37"/>
      <c r="E394" s="37"/>
      <c r="F394" s="37"/>
      <c r="G394" s="37"/>
      <c r="H394" s="37"/>
      <c r="I394" s="37"/>
      <c r="J394" s="37"/>
      <c r="K394" s="37"/>
    </row>
    <row r="395" spans="2:11" s="15" customFormat="1" ht="16.5" customHeight="1">
      <c r="B395" s="425"/>
      <c r="C395" s="36"/>
      <c r="D395" s="37"/>
      <c r="E395" s="37"/>
      <c r="F395" s="37"/>
      <c r="G395" s="37"/>
      <c r="H395" s="37"/>
      <c r="I395" s="37"/>
      <c r="J395" s="37"/>
      <c r="K395" s="37"/>
    </row>
    <row r="396" spans="2:11" ht="16.5" customHeight="1">
      <c r="B396" s="425"/>
      <c r="C396" s="36"/>
      <c r="D396" s="37"/>
      <c r="E396" s="37"/>
      <c r="F396" s="37"/>
      <c r="G396" s="37"/>
      <c r="H396" s="37"/>
      <c r="I396" s="37"/>
      <c r="J396" s="37"/>
      <c r="K396" s="37"/>
    </row>
    <row r="397" spans="2:11" ht="16.5" customHeight="1">
      <c r="B397" s="425"/>
      <c r="C397" s="36"/>
      <c r="D397" s="37"/>
      <c r="E397" s="37"/>
      <c r="F397" s="37"/>
      <c r="G397" s="37"/>
      <c r="H397" s="37"/>
      <c r="I397" s="37"/>
      <c r="J397" s="37"/>
      <c r="K397" s="37"/>
    </row>
    <row r="398" spans="2:11" s="15" customFormat="1" ht="16.5" customHeight="1">
      <c r="B398" s="425"/>
      <c r="C398" s="36"/>
      <c r="D398" s="37"/>
      <c r="E398" s="37"/>
      <c r="F398" s="37"/>
      <c r="G398" s="37"/>
      <c r="H398" s="37"/>
      <c r="I398" s="37"/>
      <c r="J398" s="37"/>
      <c r="K398" s="37"/>
    </row>
    <row r="399" spans="2:11" s="15" customFormat="1" ht="16.5" customHeight="1">
      <c r="B399" s="425"/>
      <c r="C399" s="36"/>
      <c r="D399" s="37"/>
      <c r="E399" s="37"/>
      <c r="F399" s="37"/>
      <c r="G399" s="37"/>
      <c r="H399" s="37"/>
      <c r="I399" s="37"/>
      <c r="J399" s="37"/>
      <c r="K399" s="37"/>
    </row>
    <row r="400" spans="2:11" s="15" customFormat="1" ht="16.5" customHeight="1">
      <c r="B400" s="425"/>
      <c r="C400" s="36"/>
      <c r="D400" s="37"/>
      <c r="E400" s="37"/>
      <c r="F400" s="37"/>
      <c r="G400" s="37"/>
      <c r="H400" s="37"/>
      <c r="I400" s="37"/>
      <c r="J400" s="37"/>
      <c r="K400" s="37"/>
    </row>
    <row r="401" spans="2:11" s="15" customFormat="1" ht="16.5" customHeight="1">
      <c r="B401" s="425"/>
      <c r="C401" s="36"/>
      <c r="D401" s="37"/>
      <c r="E401" s="37"/>
      <c r="F401" s="37"/>
      <c r="G401" s="37"/>
      <c r="H401" s="37"/>
      <c r="I401" s="37"/>
      <c r="J401" s="37"/>
      <c r="K401" s="37"/>
    </row>
    <row r="402" spans="2:11" s="15" customFormat="1" ht="16.5" customHeight="1">
      <c r="B402" s="425"/>
      <c r="C402" s="36"/>
      <c r="D402" s="37"/>
      <c r="E402" s="37"/>
      <c r="F402" s="37"/>
      <c r="G402" s="37"/>
      <c r="H402" s="37"/>
      <c r="I402" s="37"/>
      <c r="J402" s="37"/>
      <c r="K402" s="37"/>
    </row>
    <row r="403" spans="2:11" s="15" customFormat="1" ht="16.5" customHeight="1">
      <c r="B403" s="425"/>
      <c r="C403" s="36"/>
      <c r="D403" s="37"/>
      <c r="E403" s="37"/>
      <c r="F403" s="37"/>
      <c r="G403" s="37"/>
      <c r="H403" s="37"/>
      <c r="I403" s="37"/>
      <c r="J403" s="37"/>
      <c r="K403" s="37"/>
    </row>
    <row r="404" spans="2:11" s="15" customFormat="1" ht="16.5" customHeight="1">
      <c r="B404" s="425"/>
      <c r="C404" s="36"/>
      <c r="D404" s="37"/>
      <c r="E404" s="37"/>
      <c r="F404" s="37"/>
      <c r="G404" s="37"/>
      <c r="H404" s="37"/>
      <c r="I404" s="37"/>
      <c r="J404" s="37"/>
      <c r="K404" s="37"/>
    </row>
    <row r="405" spans="2:11" s="15" customFormat="1" ht="16.5" customHeight="1">
      <c r="B405" s="425"/>
      <c r="C405" s="36"/>
      <c r="D405" s="37"/>
      <c r="E405" s="37"/>
      <c r="F405" s="37"/>
      <c r="G405" s="37"/>
      <c r="H405" s="37"/>
      <c r="I405" s="37"/>
      <c r="J405" s="37"/>
      <c r="K405" s="37"/>
    </row>
    <row r="406" spans="2:11" s="15" customFormat="1" ht="16.5" customHeight="1">
      <c r="B406" s="425"/>
      <c r="C406" s="36"/>
      <c r="D406" s="37"/>
      <c r="E406" s="37"/>
      <c r="F406" s="37"/>
      <c r="G406" s="37"/>
      <c r="H406" s="37"/>
      <c r="I406" s="37"/>
      <c r="J406" s="37"/>
      <c r="K406" s="37"/>
    </row>
    <row r="407" spans="2:11" s="15" customFormat="1" ht="16.5" customHeight="1">
      <c r="B407" s="425"/>
      <c r="C407" s="36"/>
      <c r="D407" s="37"/>
      <c r="E407" s="37"/>
      <c r="F407" s="37"/>
      <c r="G407" s="37"/>
      <c r="H407" s="37"/>
      <c r="I407" s="37"/>
      <c r="J407" s="37"/>
      <c r="K407" s="37"/>
    </row>
    <row r="408" spans="2:11" s="15" customFormat="1" ht="16.5" customHeight="1">
      <c r="B408" s="425"/>
      <c r="C408" s="36"/>
      <c r="D408" s="37"/>
      <c r="E408" s="37"/>
      <c r="F408" s="37"/>
      <c r="G408" s="37"/>
      <c r="H408" s="37"/>
      <c r="I408" s="37"/>
      <c r="J408" s="37"/>
      <c r="K408" s="37"/>
    </row>
    <row r="409" spans="2:11" s="15" customFormat="1" ht="16.5" customHeight="1">
      <c r="B409" s="425"/>
      <c r="C409" s="36"/>
      <c r="D409" s="37"/>
      <c r="E409" s="37"/>
      <c r="F409" s="37"/>
      <c r="G409" s="37"/>
      <c r="H409" s="37"/>
      <c r="I409" s="37"/>
      <c r="J409" s="37"/>
      <c r="K409" s="37"/>
    </row>
    <row r="410" spans="2:11" s="15" customFormat="1" ht="16.5" customHeight="1">
      <c r="B410" s="425"/>
      <c r="C410" s="36"/>
      <c r="D410" s="37"/>
      <c r="E410" s="37"/>
      <c r="F410" s="37"/>
      <c r="G410" s="37"/>
      <c r="H410" s="37"/>
      <c r="I410" s="37"/>
      <c r="J410" s="37"/>
      <c r="K410" s="37"/>
    </row>
    <row r="411" spans="2:11" s="15" customFormat="1" ht="16.5" customHeight="1">
      <c r="B411" s="425"/>
      <c r="C411" s="36"/>
      <c r="D411" s="37"/>
      <c r="E411" s="37"/>
      <c r="F411" s="37"/>
      <c r="G411" s="37"/>
      <c r="H411" s="37"/>
      <c r="I411" s="37"/>
      <c r="J411" s="37"/>
      <c r="K411" s="37"/>
    </row>
    <row r="412" spans="2:11" ht="16.5" customHeight="1">
      <c r="B412" s="425"/>
      <c r="C412" s="36"/>
      <c r="D412" s="37"/>
      <c r="E412" s="37"/>
      <c r="F412" s="37"/>
      <c r="G412" s="37"/>
      <c r="H412" s="37"/>
      <c r="I412" s="37"/>
      <c r="J412" s="37"/>
      <c r="K412" s="37"/>
    </row>
    <row r="413" spans="2:11" ht="16.5" customHeight="1">
      <c r="B413" s="425"/>
      <c r="C413" s="36"/>
      <c r="D413" s="37"/>
      <c r="E413" s="37"/>
      <c r="F413" s="37"/>
      <c r="G413" s="37"/>
      <c r="H413" s="37"/>
      <c r="I413" s="37"/>
      <c r="J413" s="37"/>
      <c r="K413" s="37"/>
    </row>
    <row r="414" spans="2:11" ht="16.5" customHeight="1">
      <c r="B414" s="425"/>
      <c r="C414" s="36"/>
      <c r="D414" s="37"/>
      <c r="E414" s="37"/>
      <c r="F414" s="37"/>
      <c r="G414" s="37"/>
      <c r="H414" s="37"/>
      <c r="I414" s="37"/>
      <c r="J414" s="37"/>
      <c r="K414" s="37"/>
    </row>
    <row r="415" spans="2:11" ht="16.5" customHeight="1">
      <c r="B415" s="425"/>
      <c r="C415" s="36"/>
      <c r="D415" s="37"/>
      <c r="E415" s="37"/>
      <c r="F415" s="37"/>
      <c r="G415" s="37"/>
      <c r="H415" s="37"/>
      <c r="I415" s="37"/>
      <c r="J415" s="37"/>
      <c r="K415" s="37"/>
    </row>
    <row r="416" spans="2:11" ht="16.5" customHeight="1">
      <c r="B416" s="425"/>
      <c r="C416" s="36"/>
      <c r="D416" s="37"/>
      <c r="E416" s="37"/>
      <c r="F416" s="37"/>
      <c r="G416" s="37"/>
      <c r="H416" s="37"/>
      <c r="I416" s="37"/>
      <c r="J416" s="37"/>
      <c r="K416" s="37"/>
    </row>
    <row r="417" spans="2:11" ht="16.5" customHeight="1">
      <c r="B417" s="425"/>
      <c r="C417" s="36"/>
      <c r="D417" s="37"/>
      <c r="E417" s="37"/>
      <c r="F417" s="37"/>
      <c r="G417" s="37"/>
      <c r="H417" s="37"/>
      <c r="I417" s="37"/>
      <c r="J417" s="37"/>
      <c r="K417" s="37"/>
    </row>
    <row r="418" spans="2:11" ht="16.5" customHeight="1">
      <c r="B418" s="425"/>
      <c r="C418" s="36"/>
      <c r="D418" s="37"/>
      <c r="E418" s="37"/>
      <c r="F418" s="37"/>
      <c r="G418" s="37"/>
      <c r="H418" s="37"/>
      <c r="I418" s="37"/>
      <c r="J418" s="37"/>
      <c r="K418" s="37"/>
    </row>
    <row r="419" spans="2:11" ht="16.5" customHeight="1">
      <c r="B419" s="425"/>
      <c r="C419" s="36"/>
      <c r="D419" s="37"/>
      <c r="E419" s="37"/>
      <c r="F419" s="37"/>
      <c r="G419" s="37"/>
      <c r="H419" s="37"/>
      <c r="I419" s="37"/>
      <c r="J419" s="37"/>
      <c r="K419" s="37"/>
    </row>
    <row r="420" spans="2:11" ht="16.5" customHeight="1">
      <c r="B420" s="425"/>
      <c r="C420" s="36"/>
      <c r="D420" s="37"/>
      <c r="E420" s="37"/>
      <c r="F420" s="37"/>
      <c r="G420" s="37"/>
      <c r="H420" s="37"/>
      <c r="I420" s="37"/>
      <c r="J420" s="37"/>
      <c r="K420" s="37"/>
    </row>
    <row r="421" spans="2:11" ht="16.5" customHeight="1">
      <c r="B421" s="425"/>
      <c r="C421" s="36"/>
      <c r="D421" s="37"/>
      <c r="E421" s="37"/>
      <c r="F421" s="37"/>
      <c r="G421" s="37"/>
      <c r="H421" s="37"/>
      <c r="I421" s="37"/>
      <c r="J421" s="37"/>
      <c r="K421" s="37"/>
    </row>
    <row r="422" spans="2:11" ht="16.5" customHeight="1">
      <c r="B422" s="425"/>
      <c r="C422" s="36"/>
      <c r="D422" s="37"/>
      <c r="E422" s="37"/>
      <c r="F422" s="37"/>
      <c r="G422" s="37"/>
      <c r="H422" s="37"/>
      <c r="I422" s="37"/>
      <c r="J422" s="37"/>
      <c r="K422" s="37"/>
    </row>
    <row r="423" spans="2:11" ht="16.5" customHeight="1">
      <c r="B423" s="425"/>
      <c r="C423" s="36"/>
      <c r="D423" s="37"/>
      <c r="E423" s="37"/>
      <c r="F423" s="37"/>
      <c r="G423" s="37"/>
      <c r="H423" s="37"/>
      <c r="I423" s="37"/>
      <c r="J423" s="37"/>
      <c r="K423" s="37"/>
    </row>
    <row r="424" spans="2:11" ht="16.5" customHeight="1">
      <c r="B424" s="425"/>
      <c r="C424" s="36"/>
      <c r="D424" s="37"/>
      <c r="E424" s="37"/>
      <c r="F424" s="37"/>
      <c r="G424" s="37"/>
      <c r="H424" s="37"/>
      <c r="I424" s="37"/>
      <c r="J424" s="37"/>
      <c r="K424" s="37"/>
    </row>
    <row r="425" spans="2:11" ht="16.5" customHeight="1">
      <c r="B425" s="425"/>
      <c r="C425" s="36"/>
      <c r="D425" s="37"/>
      <c r="E425" s="37"/>
      <c r="F425" s="37"/>
      <c r="G425" s="37"/>
      <c r="H425" s="37"/>
      <c r="I425" s="37"/>
      <c r="J425" s="37"/>
      <c r="K425" s="37"/>
    </row>
    <row r="426" spans="2:11" ht="16.5" customHeight="1">
      <c r="B426" s="425"/>
      <c r="C426" s="36"/>
      <c r="D426" s="37"/>
      <c r="E426" s="37"/>
      <c r="F426" s="37"/>
      <c r="G426" s="37"/>
      <c r="H426" s="37"/>
      <c r="I426" s="37"/>
      <c r="J426" s="37"/>
      <c r="K426" s="37"/>
    </row>
    <row r="427" spans="2:11" ht="16.5" customHeight="1">
      <c r="B427" s="425"/>
      <c r="C427" s="36"/>
      <c r="D427" s="37"/>
      <c r="E427" s="37"/>
      <c r="F427" s="37"/>
      <c r="G427" s="37"/>
      <c r="H427" s="37"/>
      <c r="I427" s="37"/>
      <c r="J427" s="37"/>
      <c r="K427" s="37"/>
    </row>
    <row r="428" spans="2:11" ht="16.5" customHeight="1">
      <c r="B428" s="425"/>
      <c r="C428" s="36"/>
      <c r="D428" s="37"/>
      <c r="E428" s="37"/>
      <c r="F428" s="37"/>
      <c r="G428" s="37"/>
      <c r="H428" s="37"/>
      <c r="I428" s="37"/>
      <c r="J428" s="37"/>
      <c r="K428" s="37"/>
    </row>
    <row r="429" spans="2:11" ht="16.5" customHeight="1">
      <c r="B429" s="425"/>
      <c r="C429" s="36"/>
      <c r="D429" s="37"/>
      <c r="E429" s="37"/>
      <c r="F429" s="37"/>
      <c r="G429" s="37"/>
      <c r="H429" s="37"/>
      <c r="I429" s="37"/>
      <c r="J429" s="37"/>
      <c r="K429" s="37"/>
    </row>
    <row r="430" spans="2:11" ht="16.5" customHeight="1">
      <c r="B430" s="425"/>
      <c r="C430" s="36"/>
      <c r="D430" s="37"/>
      <c r="E430" s="37"/>
      <c r="F430" s="37"/>
      <c r="G430" s="37"/>
      <c r="H430" s="37"/>
      <c r="I430" s="37"/>
      <c r="J430" s="37"/>
      <c r="K430" s="37"/>
    </row>
    <row r="431" spans="2:11" ht="16.5" customHeight="1">
      <c r="B431" s="425"/>
      <c r="C431" s="36"/>
      <c r="D431" s="37"/>
      <c r="E431" s="37"/>
      <c r="F431" s="37"/>
      <c r="G431" s="37"/>
      <c r="H431" s="37"/>
      <c r="I431" s="37"/>
      <c r="J431" s="37"/>
      <c r="K431" s="37"/>
    </row>
    <row r="432" spans="2:11" ht="16.5" customHeight="1">
      <c r="B432" s="425"/>
      <c r="C432" s="36"/>
      <c r="D432" s="37"/>
      <c r="E432" s="37"/>
      <c r="F432" s="37"/>
      <c r="G432" s="37"/>
      <c r="H432" s="37"/>
      <c r="I432" s="37"/>
      <c r="J432" s="37"/>
      <c r="K432" s="37"/>
    </row>
    <row r="433" spans="2:11" ht="16.5" customHeight="1">
      <c r="B433" s="425"/>
      <c r="C433" s="36"/>
      <c r="D433" s="37"/>
      <c r="E433" s="37"/>
      <c r="F433" s="37"/>
      <c r="G433" s="37"/>
      <c r="H433" s="37"/>
      <c r="I433" s="37"/>
      <c r="J433" s="37"/>
      <c r="K433" s="37"/>
    </row>
    <row r="434" spans="2:11" ht="16.5" customHeight="1">
      <c r="B434" s="425"/>
      <c r="C434" s="36"/>
      <c r="D434" s="37"/>
      <c r="E434" s="37"/>
      <c r="F434" s="37"/>
      <c r="G434" s="37"/>
      <c r="H434" s="37"/>
      <c r="I434" s="37"/>
      <c r="J434" s="37"/>
      <c r="K434" s="37"/>
    </row>
    <row r="435" spans="2:11" s="15" customFormat="1" ht="16.5" customHeight="1">
      <c r="B435" s="425"/>
      <c r="C435" s="36"/>
      <c r="D435" s="37"/>
      <c r="E435" s="37"/>
      <c r="F435" s="37"/>
      <c r="G435" s="37"/>
      <c r="H435" s="37"/>
      <c r="I435" s="37"/>
      <c r="J435" s="37"/>
      <c r="K435" s="37"/>
    </row>
    <row r="436" spans="2:11" s="15" customFormat="1" ht="16.5" customHeight="1">
      <c r="B436" s="425"/>
      <c r="C436" s="36"/>
      <c r="D436" s="37"/>
      <c r="E436" s="37"/>
      <c r="F436" s="37"/>
      <c r="G436" s="37"/>
      <c r="H436" s="37"/>
      <c r="I436" s="37"/>
      <c r="J436" s="37"/>
      <c r="K436" s="37"/>
    </row>
    <row r="437" spans="2:11" s="15" customFormat="1" ht="16.5" customHeight="1">
      <c r="B437" s="425"/>
      <c r="C437" s="36"/>
      <c r="D437" s="37"/>
      <c r="E437" s="37"/>
      <c r="F437" s="37"/>
      <c r="G437" s="37"/>
      <c r="H437" s="37"/>
      <c r="I437" s="37"/>
      <c r="J437" s="37"/>
      <c r="K437" s="37"/>
    </row>
    <row r="438" spans="2:11" s="15" customFormat="1" ht="16.5" customHeight="1">
      <c r="B438" s="425"/>
      <c r="C438" s="36"/>
      <c r="D438" s="37"/>
      <c r="E438" s="37"/>
      <c r="F438" s="37"/>
      <c r="G438" s="37"/>
      <c r="H438" s="37"/>
      <c r="I438" s="37"/>
      <c r="J438" s="37"/>
      <c r="K438" s="37"/>
    </row>
    <row r="439" spans="2:11" s="15" customFormat="1" ht="16.5" customHeight="1">
      <c r="B439" s="425"/>
      <c r="C439" s="36"/>
      <c r="D439" s="37"/>
      <c r="E439" s="37"/>
      <c r="F439" s="37"/>
      <c r="G439" s="37"/>
      <c r="H439" s="37"/>
      <c r="I439" s="37"/>
      <c r="J439" s="37"/>
      <c r="K439" s="37"/>
    </row>
    <row r="440" spans="2:11" ht="13.6" customHeight="1" thickBot="1">
      <c r="B440" s="425"/>
      <c r="C440" s="38"/>
      <c r="D440" s="39"/>
      <c r="E440" s="39"/>
      <c r="F440" s="39"/>
      <c r="G440" s="39"/>
      <c r="H440" s="39"/>
      <c r="I440" s="39"/>
      <c r="J440" s="39"/>
      <c r="K440" s="39"/>
    </row>
    <row r="441" spans="2:11" ht="12.75" customHeight="1">
      <c r="C441" s="427"/>
      <c r="D441" s="427"/>
      <c r="E441" s="427"/>
      <c r="F441" s="427"/>
      <c r="G441" s="427"/>
      <c r="H441" s="427"/>
      <c r="I441" s="427"/>
      <c r="J441" s="427"/>
      <c r="K441" s="427"/>
    </row>
    <row r="442" spans="2:11" ht="12.75" customHeight="1">
      <c r="C442" s="428"/>
      <c r="D442" s="428"/>
      <c r="E442" s="428"/>
      <c r="F442" s="428"/>
      <c r="G442" s="428"/>
      <c r="H442" s="428"/>
      <c r="I442" s="428"/>
      <c r="J442" s="428"/>
      <c r="K442" s="428"/>
    </row>
    <row r="443" spans="2:11" ht="12.75" customHeight="1">
      <c r="C443" s="428"/>
      <c r="D443" s="428"/>
      <c r="E443" s="428"/>
      <c r="F443" s="428"/>
      <c r="G443" s="428"/>
      <c r="H443" s="428"/>
      <c r="I443" s="428"/>
      <c r="J443" s="428"/>
      <c r="K443" s="428"/>
    </row>
    <row r="444" spans="2:11" ht="12.75" customHeight="1">
      <c r="B444" s="40"/>
      <c r="C444" s="40"/>
      <c r="D444" s="40"/>
      <c r="E444" s="40"/>
      <c r="F444" s="40"/>
      <c r="G444" s="40"/>
      <c r="H444" s="40"/>
      <c r="I444" s="40"/>
      <c r="J444" s="40"/>
      <c r="K444" s="40"/>
    </row>
    <row r="445" spans="2:11" ht="12.75" customHeight="1">
      <c r="B445" s="40"/>
      <c r="C445" s="40"/>
      <c r="D445" s="40"/>
      <c r="E445" s="40"/>
      <c r="F445" s="40"/>
      <c r="G445" s="40"/>
      <c r="H445" s="40"/>
      <c r="I445" s="40"/>
      <c r="J445" s="40"/>
      <c r="K445" s="40"/>
    </row>
    <row r="446" spans="2:11" ht="12.75" customHeight="1">
      <c r="B446" s="40"/>
      <c r="C446" s="40"/>
      <c r="D446" s="40"/>
      <c r="E446" s="40"/>
      <c r="F446" s="40"/>
      <c r="G446" s="40"/>
      <c r="H446" s="40"/>
      <c r="I446" s="40"/>
      <c r="J446" s="40"/>
      <c r="K446" s="40"/>
    </row>
    <row r="447" spans="2:11" ht="12.75" customHeight="1"/>
    <row r="448" spans="2:11" ht="12.75" customHeight="1"/>
    <row r="449" ht="12.75" customHeight="1"/>
    <row r="450" ht="12.75" customHeight="1"/>
    <row r="451" ht="12.75" customHeight="1"/>
  </sheetData>
  <mergeCells count="218">
    <mergeCell ref="C441:K443"/>
    <mergeCell ref="B429:B430"/>
    <mergeCell ref="B431:B432"/>
    <mergeCell ref="B433:B434"/>
    <mergeCell ref="B435:B436"/>
    <mergeCell ref="B437:B438"/>
    <mergeCell ref="B439:B440"/>
    <mergeCell ref="B417:B418"/>
    <mergeCell ref="B419:B420"/>
    <mergeCell ref="B421:B422"/>
    <mergeCell ref="B423:B424"/>
    <mergeCell ref="B425:B426"/>
    <mergeCell ref="B427:B428"/>
    <mergeCell ref="B405:B406"/>
    <mergeCell ref="B407:B408"/>
    <mergeCell ref="B409:B410"/>
    <mergeCell ref="B411:B412"/>
    <mergeCell ref="B413:B414"/>
    <mergeCell ref="B415:B416"/>
    <mergeCell ref="B393:B394"/>
    <mergeCell ref="B395:B396"/>
    <mergeCell ref="B397:B398"/>
    <mergeCell ref="B399:B400"/>
    <mergeCell ref="B401:B402"/>
    <mergeCell ref="B403:B404"/>
    <mergeCell ref="B381:B382"/>
    <mergeCell ref="B383:B384"/>
    <mergeCell ref="B385:B386"/>
    <mergeCell ref="B387:B388"/>
    <mergeCell ref="B389:B390"/>
    <mergeCell ref="B391:B392"/>
    <mergeCell ref="B369:B370"/>
    <mergeCell ref="B371:B372"/>
    <mergeCell ref="B373:B374"/>
    <mergeCell ref="B375:B376"/>
    <mergeCell ref="B377:B378"/>
    <mergeCell ref="B379:B380"/>
    <mergeCell ref="B357:B358"/>
    <mergeCell ref="B359:B360"/>
    <mergeCell ref="B361:B362"/>
    <mergeCell ref="B363:B364"/>
    <mergeCell ref="B365:B366"/>
    <mergeCell ref="B367:B368"/>
    <mergeCell ref="B345:B346"/>
    <mergeCell ref="B347:B348"/>
    <mergeCell ref="B349:B350"/>
    <mergeCell ref="B351:B352"/>
    <mergeCell ref="B353:B354"/>
    <mergeCell ref="B355:B356"/>
    <mergeCell ref="B333:B334"/>
    <mergeCell ref="B335:B336"/>
    <mergeCell ref="B337:B338"/>
    <mergeCell ref="B339:B340"/>
    <mergeCell ref="B341:B342"/>
    <mergeCell ref="B343:B344"/>
    <mergeCell ref="B321:B322"/>
    <mergeCell ref="B323:B324"/>
    <mergeCell ref="B325:B326"/>
    <mergeCell ref="B327:B328"/>
    <mergeCell ref="B329:B330"/>
    <mergeCell ref="B331:B332"/>
    <mergeCell ref="B309:B310"/>
    <mergeCell ref="B311:B312"/>
    <mergeCell ref="B313:B314"/>
    <mergeCell ref="B315:B316"/>
    <mergeCell ref="B317:B318"/>
    <mergeCell ref="B319:B320"/>
    <mergeCell ref="B297:B298"/>
    <mergeCell ref="B299:B300"/>
    <mergeCell ref="B301:B302"/>
    <mergeCell ref="B303:B304"/>
    <mergeCell ref="B305:B306"/>
    <mergeCell ref="B307:B308"/>
    <mergeCell ref="B285:B286"/>
    <mergeCell ref="B287:B288"/>
    <mergeCell ref="B289:B290"/>
    <mergeCell ref="B291:B292"/>
    <mergeCell ref="B293:B294"/>
    <mergeCell ref="B295:B296"/>
    <mergeCell ref="B273:B274"/>
    <mergeCell ref="B275:B276"/>
    <mergeCell ref="B277:B278"/>
    <mergeCell ref="B279:B280"/>
    <mergeCell ref="B281:B282"/>
    <mergeCell ref="B283:B284"/>
    <mergeCell ref="B261:B262"/>
    <mergeCell ref="B263:B264"/>
    <mergeCell ref="B265:B266"/>
    <mergeCell ref="B267:B268"/>
    <mergeCell ref="B269:B270"/>
    <mergeCell ref="B271:B272"/>
    <mergeCell ref="B249:B250"/>
    <mergeCell ref="B251:B252"/>
    <mergeCell ref="B253:B254"/>
    <mergeCell ref="B255:B256"/>
    <mergeCell ref="B257:B258"/>
    <mergeCell ref="B259:B260"/>
    <mergeCell ref="B237:B238"/>
    <mergeCell ref="B239:B240"/>
    <mergeCell ref="B241:B242"/>
    <mergeCell ref="B243:B244"/>
    <mergeCell ref="B245:B246"/>
    <mergeCell ref="B247:B248"/>
    <mergeCell ref="B225:B226"/>
    <mergeCell ref="B227:B228"/>
    <mergeCell ref="B229:B230"/>
    <mergeCell ref="B231:B232"/>
    <mergeCell ref="B233:B234"/>
    <mergeCell ref="B235:B236"/>
    <mergeCell ref="B213:B214"/>
    <mergeCell ref="B215:B216"/>
    <mergeCell ref="B217:B218"/>
    <mergeCell ref="B219:B220"/>
    <mergeCell ref="B221:B222"/>
    <mergeCell ref="B223:B224"/>
    <mergeCell ref="B201:B202"/>
    <mergeCell ref="B203:B204"/>
    <mergeCell ref="B205:B206"/>
    <mergeCell ref="B207:B208"/>
    <mergeCell ref="B209:B210"/>
    <mergeCell ref="B211:B212"/>
    <mergeCell ref="B189:B190"/>
    <mergeCell ref="B191:B192"/>
    <mergeCell ref="B193:B194"/>
    <mergeCell ref="B195:B196"/>
    <mergeCell ref="B197:B198"/>
    <mergeCell ref="B199:B200"/>
    <mergeCell ref="B177:B178"/>
    <mergeCell ref="B179:B180"/>
    <mergeCell ref="B181:B182"/>
    <mergeCell ref="B183:B184"/>
    <mergeCell ref="B185:B186"/>
    <mergeCell ref="B187:B188"/>
    <mergeCell ref="B165:B166"/>
    <mergeCell ref="B167:B168"/>
    <mergeCell ref="B169:B170"/>
    <mergeCell ref="B171:B172"/>
    <mergeCell ref="B173:B174"/>
    <mergeCell ref="B175:B176"/>
    <mergeCell ref="B153:B154"/>
    <mergeCell ref="B155:B156"/>
    <mergeCell ref="B157:B158"/>
    <mergeCell ref="B159:B160"/>
    <mergeCell ref="B161:B162"/>
    <mergeCell ref="B163:B164"/>
    <mergeCell ref="B141:B142"/>
    <mergeCell ref="B143:B144"/>
    <mergeCell ref="B145:B146"/>
    <mergeCell ref="B147:B148"/>
    <mergeCell ref="B149:B150"/>
    <mergeCell ref="B151:B152"/>
    <mergeCell ref="B129:B130"/>
    <mergeCell ref="B131:B132"/>
    <mergeCell ref="B133:B134"/>
    <mergeCell ref="B135:B136"/>
    <mergeCell ref="B137:B138"/>
    <mergeCell ref="B139:B140"/>
    <mergeCell ref="B117:B118"/>
    <mergeCell ref="B119:B120"/>
    <mergeCell ref="B121:B122"/>
    <mergeCell ref="B123:B124"/>
    <mergeCell ref="B125:B126"/>
    <mergeCell ref="B127:B128"/>
    <mergeCell ref="B105:B106"/>
    <mergeCell ref="B107:B108"/>
    <mergeCell ref="B109:B110"/>
    <mergeCell ref="B111:B112"/>
    <mergeCell ref="B113:B114"/>
    <mergeCell ref="B115:B116"/>
    <mergeCell ref="B93:B94"/>
    <mergeCell ref="B95:B96"/>
    <mergeCell ref="B97:B98"/>
    <mergeCell ref="B99:B100"/>
    <mergeCell ref="B101:B102"/>
    <mergeCell ref="B103:B104"/>
    <mergeCell ref="B81:B82"/>
    <mergeCell ref="B83:B84"/>
    <mergeCell ref="B85:B86"/>
    <mergeCell ref="B87:B88"/>
    <mergeCell ref="B89:B90"/>
    <mergeCell ref="B91:B92"/>
    <mergeCell ref="B69:B70"/>
    <mergeCell ref="B71:B72"/>
    <mergeCell ref="B73:B74"/>
    <mergeCell ref="B75:B76"/>
    <mergeCell ref="B77:B78"/>
    <mergeCell ref="B79:B80"/>
    <mergeCell ref="B59:B60"/>
    <mergeCell ref="B61:B62"/>
    <mergeCell ref="B63:B64"/>
    <mergeCell ref="B65:B66"/>
    <mergeCell ref="B67:B68"/>
    <mergeCell ref="B56:B57"/>
    <mergeCell ref="B54:B55"/>
    <mergeCell ref="B52:B53"/>
    <mergeCell ref="B50:B51"/>
    <mergeCell ref="B48:B49"/>
    <mergeCell ref="B46:B47"/>
    <mergeCell ref="B44:B45"/>
    <mergeCell ref="B42:B43"/>
    <mergeCell ref="B40:B41"/>
    <mergeCell ref="B20:B21"/>
    <mergeCell ref="B18:B19"/>
    <mergeCell ref="B14:B15"/>
    <mergeCell ref="B16:B17"/>
    <mergeCell ref="C1:K1"/>
    <mergeCell ref="B3:B8"/>
    <mergeCell ref="B12:B13"/>
    <mergeCell ref="B10:B11"/>
    <mergeCell ref="B38:B39"/>
    <mergeCell ref="B36:B37"/>
    <mergeCell ref="B34:B35"/>
    <mergeCell ref="B32:B33"/>
    <mergeCell ref="B28:B29"/>
    <mergeCell ref="B30:B31"/>
    <mergeCell ref="B24:B25"/>
    <mergeCell ref="B26:B27"/>
    <mergeCell ref="B22:B23"/>
  </mergeCells>
  <printOptions horizontalCentered="1"/>
  <pageMargins left="0.45" right="0.45" top="0.5" bottom="0.5" header="0.3" footer="0.3"/>
  <pageSetup scale="1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wsEULA">
    <tabColor theme="1" tint="0.249977111117893"/>
    <pageSetUpPr fitToPage="1"/>
  </sheetPr>
  <dimension ref="F1:AI52"/>
  <sheetViews>
    <sheetView showGridLines="0" showRowColHeaders="0" zoomScale="90" zoomScaleNormal="90" workbookViewId="0">
      <selection activeCell="AB55" sqref="AB55"/>
    </sheetView>
  </sheetViews>
  <sheetFormatPr defaultColWidth="8.8984375" defaultRowHeight="15.65"/>
  <cols>
    <col min="1" max="23" width="2.09765625" style="79" customWidth="1"/>
    <col min="24" max="33" width="11.09765625" style="79" customWidth="1"/>
    <col min="34" max="35" width="8.8984375" style="79"/>
    <col min="36" max="36" width="1.59765625" style="79" customWidth="1"/>
    <col min="37" max="16384" width="8.8984375" style="79"/>
  </cols>
  <sheetData>
    <row r="1" spans="6:35" s="89" customFormat="1" ht="45" customHeight="1"/>
    <row r="2" spans="6:35" ht="15.8" customHeight="1">
      <c r="X2" s="90"/>
      <c r="Y2" s="90"/>
      <c r="Z2" s="90"/>
      <c r="AA2" s="90"/>
      <c r="AB2" s="90"/>
      <c r="AC2" s="90"/>
      <c r="AD2" s="90"/>
      <c r="AE2" s="90"/>
      <c r="AF2" s="90"/>
      <c r="AG2" s="90"/>
    </row>
    <row r="3" spans="6:35" ht="15.8" customHeight="1">
      <c r="W3" s="92"/>
      <c r="X3" s="91"/>
      <c r="Y3" s="91"/>
      <c r="Z3" s="91"/>
      <c r="AA3" s="91"/>
      <c r="AB3" s="91"/>
      <c r="AC3" s="91"/>
      <c r="AD3" s="91"/>
      <c r="AE3" s="91"/>
      <c r="AF3" s="91"/>
      <c r="AG3" s="93"/>
    </row>
    <row r="4" spans="6:35" ht="22.6" customHeight="1">
      <c r="F4" s="445" t="s">
        <v>653</v>
      </c>
      <c r="G4" s="446"/>
      <c r="H4" s="446"/>
      <c r="I4" s="446"/>
      <c r="J4" s="446"/>
      <c r="K4" s="446"/>
      <c r="L4" s="446"/>
      <c r="M4" s="446"/>
      <c r="N4" s="446"/>
      <c r="O4" s="446"/>
      <c r="P4" s="446"/>
      <c r="Q4" s="446"/>
      <c r="R4" s="446"/>
      <c r="S4" s="446"/>
      <c r="T4" s="447"/>
      <c r="X4" s="82"/>
      <c r="Y4" s="88"/>
      <c r="Z4" s="88"/>
      <c r="AA4" s="88"/>
      <c r="AB4" s="88"/>
      <c r="AC4" s="88"/>
      <c r="AD4" s="88"/>
      <c r="AE4" s="88"/>
      <c r="AF4" s="88"/>
      <c r="AG4" s="87"/>
    </row>
    <row r="5" spans="6:35" ht="22.6" customHeight="1">
      <c r="F5" s="435" t="s">
        <v>654</v>
      </c>
      <c r="G5" s="436"/>
      <c r="H5" s="436"/>
      <c r="I5" s="436"/>
      <c r="J5" s="436"/>
      <c r="K5" s="436"/>
      <c r="L5" s="436"/>
      <c r="M5" s="436"/>
      <c r="N5" s="436"/>
      <c r="O5" s="436"/>
      <c r="P5" s="436"/>
      <c r="Q5" s="436"/>
      <c r="R5" s="436"/>
      <c r="S5" s="436"/>
      <c r="T5" s="437"/>
      <c r="X5" s="82"/>
      <c r="Y5" s="455" t="s">
        <v>397</v>
      </c>
      <c r="Z5" s="455"/>
      <c r="AA5" s="455"/>
      <c r="AB5" s="455"/>
      <c r="AC5" s="31"/>
      <c r="AD5" s="31"/>
      <c r="AE5" s="31"/>
      <c r="AF5" s="31"/>
      <c r="AG5" s="71"/>
    </row>
    <row r="6" spans="6:35" ht="22.6" customHeight="1">
      <c r="F6" s="456" t="s">
        <v>1021</v>
      </c>
      <c r="G6" s="457"/>
      <c r="H6" s="457"/>
      <c r="I6" s="457"/>
      <c r="J6" s="457"/>
      <c r="K6" s="457"/>
      <c r="L6" s="457"/>
      <c r="M6" s="457"/>
      <c r="N6" s="457"/>
      <c r="O6" s="457"/>
      <c r="P6" s="457"/>
      <c r="Q6" s="457"/>
      <c r="R6" s="457"/>
      <c r="S6" s="457"/>
      <c r="T6" s="458"/>
      <c r="X6" s="70"/>
      <c r="Y6" s="455"/>
      <c r="Z6" s="455"/>
      <c r="AA6" s="455"/>
      <c r="AB6" s="455"/>
      <c r="AC6" s="31"/>
      <c r="AD6" s="31"/>
      <c r="AE6" s="31"/>
      <c r="AF6" s="31"/>
      <c r="AG6" s="71"/>
      <c r="AH6" s="80"/>
      <c r="AI6" s="80"/>
    </row>
    <row r="7" spans="6:35" ht="22.6" customHeight="1">
      <c r="F7" s="459"/>
      <c r="G7" s="460"/>
      <c r="H7" s="460"/>
      <c r="I7" s="460"/>
      <c r="J7" s="460"/>
      <c r="K7" s="460"/>
      <c r="L7" s="460"/>
      <c r="M7" s="460"/>
      <c r="N7" s="460"/>
      <c r="O7" s="460"/>
      <c r="P7" s="460"/>
      <c r="Q7" s="460"/>
      <c r="R7" s="460"/>
      <c r="S7" s="460"/>
      <c r="T7" s="461"/>
      <c r="X7" s="70"/>
      <c r="Y7" s="455"/>
      <c r="Z7" s="455"/>
      <c r="AA7" s="455"/>
      <c r="AB7" s="455"/>
      <c r="AC7" s="31"/>
      <c r="AD7" s="31"/>
      <c r="AE7" s="31"/>
      <c r="AF7" s="31"/>
      <c r="AG7" s="71"/>
      <c r="AH7" s="80"/>
      <c r="AI7" s="80"/>
    </row>
    <row r="8" spans="6:35" ht="22.6" customHeight="1">
      <c r="F8" s="435" t="s">
        <v>655</v>
      </c>
      <c r="G8" s="436"/>
      <c r="H8" s="436"/>
      <c r="I8" s="436"/>
      <c r="J8" s="436"/>
      <c r="K8" s="436"/>
      <c r="L8" s="436"/>
      <c r="M8" s="436"/>
      <c r="N8" s="436"/>
      <c r="O8" s="436"/>
      <c r="P8" s="436"/>
      <c r="Q8" s="436"/>
      <c r="R8" s="436"/>
      <c r="S8" s="436"/>
      <c r="T8" s="437"/>
      <c r="X8" s="70"/>
      <c r="Y8" s="83"/>
      <c r="Z8" s="31"/>
      <c r="AA8" s="31"/>
      <c r="AB8" s="31"/>
      <c r="AC8" s="31"/>
      <c r="AD8" s="31"/>
      <c r="AE8" s="31"/>
      <c r="AF8" s="31"/>
      <c r="AG8" s="71"/>
    </row>
    <row r="9" spans="6:35" ht="22.6" customHeight="1">
      <c r="F9" s="456">
        <v>2024</v>
      </c>
      <c r="G9" s="457"/>
      <c r="H9" s="457"/>
      <c r="I9" s="457"/>
      <c r="J9" s="457"/>
      <c r="K9" s="457"/>
      <c r="L9" s="457"/>
      <c r="M9" s="457"/>
      <c r="N9" s="457"/>
      <c r="O9" s="457"/>
      <c r="P9" s="457"/>
      <c r="Q9" s="457"/>
      <c r="R9" s="457"/>
      <c r="S9" s="457"/>
      <c r="T9" s="458"/>
      <c r="X9" s="84"/>
      <c r="Y9" s="444" t="s">
        <v>172</v>
      </c>
      <c r="Z9" s="444"/>
      <c r="AA9" s="444"/>
      <c r="AB9" s="444"/>
      <c r="AC9" s="444"/>
      <c r="AD9" s="444"/>
      <c r="AE9" s="444"/>
      <c r="AF9" s="444"/>
      <c r="AG9" s="85"/>
      <c r="AH9" s="81"/>
    </row>
    <row r="10" spans="6:35" ht="22.6" customHeight="1">
      <c r="F10" s="459"/>
      <c r="G10" s="460"/>
      <c r="H10" s="460"/>
      <c r="I10" s="460"/>
      <c r="J10" s="460"/>
      <c r="K10" s="460"/>
      <c r="L10" s="460"/>
      <c r="M10" s="460"/>
      <c r="N10" s="460"/>
      <c r="O10" s="460"/>
      <c r="P10" s="460"/>
      <c r="Q10" s="460"/>
      <c r="R10" s="460"/>
      <c r="S10" s="460"/>
      <c r="T10" s="461"/>
      <c r="X10" s="84"/>
      <c r="Y10" s="444"/>
      <c r="Z10" s="444"/>
      <c r="AA10" s="444"/>
      <c r="AB10" s="444"/>
      <c r="AC10" s="444"/>
      <c r="AD10" s="444"/>
      <c r="AE10" s="444"/>
      <c r="AF10" s="444"/>
      <c r="AG10" s="85"/>
    </row>
    <row r="11" spans="6:35" ht="22.6" customHeight="1">
      <c r="X11" s="84"/>
      <c r="Y11" s="444"/>
      <c r="Z11" s="444"/>
      <c r="AA11" s="444"/>
      <c r="AB11" s="444"/>
      <c r="AC11" s="444"/>
      <c r="AD11" s="444"/>
      <c r="AE11" s="444"/>
      <c r="AF11" s="444"/>
      <c r="AG11" s="85"/>
    </row>
    <row r="12" spans="6:35" ht="22.6" customHeight="1">
      <c r="F12" s="445" t="s">
        <v>652</v>
      </c>
      <c r="G12" s="446"/>
      <c r="H12" s="446"/>
      <c r="I12" s="446"/>
      <c r="J12" s="446"/>
      <c r="K12" s="446"/>
      <c r="L12" s="446"/>
      <c r="M12" s="446"/>
      <c r="N12" s="446"/>
      <c r="O12" s="446"/>
      <c r="P12" s="446"/>
      <c r="Q12" s="446"/>
      <c r="R12" s="446"/>
      <c r="S12" s="446"/>
      <c r="T12" s="447"/>
      <c r="X12" s="84"/>
      <c r="Y12" s="444"/>
      <c r="Z12" s="444"/>
      <c r="AA12" s="444"/>
      <c r="AB12" s="444"/>
      <c r="AC12" s="444"/>
      <c r="AD12" s="444"/>
      <c r="AE12" s="444"/>
      <c r="AF12" s="444"/>
      <c r="AG12" s="85"/>
    </row>
    <row r="13" spans="6:35" ht="22.6" customHeight="1">
      <c r="F13" s="435" t="s">
        <v>651</v>
      </c>
      <c r="G13" s="436"/>
      <c r="H13" s="436"/>
      <c r="I13" s="436"/>
      <c r="J13" s="436"/>
      <c r="K13" s="436"/>
      <c r="L13" s="436"/>
      <c r="M13" s="436"/>
      <c r="N13" s="436"/>
      <c r="O13" s="436"/>
      <c r="P13" s="436"/>
      <c r="Q13" s="436"/>
      <c r="R13" s="436"/>
      <c r="S13" s="436"/>
      <c r="T13" s="437"/>
      <c r="X13" s="84"/>
      <c r="Y13" s="454" t="s">
        <v>79</v>
      </c>
      <c r="Z13" s="454"/>
      <c r="AA13" s="454"/>
      <c r="AB13" s="454"/>
      <c r="AC13" s="454"/>
      <c r="AD13" s="454"/>
      <c r="AE13" s="454"/>
      <c r="AF13" s="454"/>
      <c r="AG13" s="85"/>
    </row>
    <row r="14" spans="6:35" ht="22.6" customHeight="1">
      <c r="F14" s="429" t="s">
        <v>937</v>
      </c>
      <c r="G14" s="430"/>
      <c r="H14" s="430"/>
      <c r="I14" s="430"/>
      <c r="J14" s="430"/>
      <c r="K14" s="430"/>
      <c r="L14" s="430"/>
      <c r="M14" s="430"/>
      <c r="N14" s="430"/>
      <c r="O14" s="430"/>
      <c r="P14" s="430"/>
      <c r="Q14" s="430"/>
      <c r="R14" s="430"/>
      <c r="S14" s="430"/>
      <c r="T14" s="431"/>
      <c r="X14" s="84"/>
      <c r="Y14" s="444" t="s">
        <v>80</v>
      </c>
      <c r="Z14" s="444"/>
      <c r="AA14" s="444"/>
      <c r="AB14" s="444"/>
      <c r="AC14" s="444"/>
      <c r="AD14" s="444"/>
      <c r="AE14" s="444"/>
      <c r="AF14" s="444"/>
      <c r="AG14" s="85"/>
    </row>
    <row r="15" spans="6:35" ht="22.6" customHeight="1">
      <c r="F15" s="432"/>
      <c r="G15" s="433"/>
      <c r="H15" s="433"/>
      <c r="I15" s="433"/>
      <c r="J15" s="433"/>
      <c r="K15" s="433"/>
      <c r="L15" s="433"/>
      <c r="M15" s="433"/>
      <c r="N15" s="433"/>
      <c r="O15" s="433"/>
      <c r="P15" s="433"/>
      <c r="Q15" s="433"/>
      <c r="R15" s="433"/>
      <c r="S15" s="433"/>
      <c r="T15" s="434"/>
      <c r="X15" s="84"/>
      <c r="Y15" s="444"/>
      <c r="Z15" s="444"/>
      <c r="AA15" s="444"/>
      <c r="AB15" s="444"/>
      <c r="AC15" s="444"/>
      <c r="AD15" s="444"/>
      <c r="AE15" s="444"/>
      <c r="AF15" s="444"/>
      <c r="AG15" s="85"/>
    </row>
    <row r="16" spans="6:35" ht="22.6" customHeight="1">
      <c r="F16" s="435" t="s">
        <v>640</v>
      </c>
      <c r="G16" s="436"/>
      <c r="H16" s="436"/>
      <c r="I16" s="436"/>
      <c r="J16" s="436"/>
      <c r="K16" s="436"/>
      <c r="L16" s="436"/>
      <c r="M16" s="436"/>
      <c r="N16" s="436"/>
      <c r="O16" s="436"/>
      <c r="P16" s="436"/>
      <c r="Q16" s="436"/>
      <c r="R16" s="436"/>
      <c r="S16" s="436"/>
      <c r="T16" s="437"/>
      <c r="X16" s="84"/>
      <c r="Y16" s="86"/>
      <c r="Z16" s="86"/>
      <c r="AA16" s="86"/>
      <c r="AB16" s="86"/>
      <c r="AC16" s="86"/>
      <c r="AD16" s="86"/>
      <c r="AE16" s="86"/>
      <c r="AF16" s="86"/>
      <c r="AG16" s="85"/>
    </row>
    <row r="17" spans="6:33" ht="22.6" customHeight="1">
      <c r="F17" s="438">
        <v>1</v>
      </c>
      <c r="G17" s="439"/>
      <c r="H17" s="439"/>
      <c r="I17" s="439"/>
      <c r="J17" s="439"/>
      <c r="K17" s="439"/>
      <c r="L17" s="439"/>
      <c r="M17" s="439"/>
      <c r="N17" s="439"/>
      <c r="O17" s="439"/>
      <c r="P17" s="439"/>
      <c r="Q17" s="439"/>
      <c r="R17" s="439"/>
      <c r="S17" s="439"/>
      <c r="T17" s="440"/>
      <c r="X17" s="84"/>
      <c r="Y17" s="444" t="s">
        <v>306</v>
      </c>
      <c r="Z17" s="444"/>
      <c r="AA17" s="444"/>
      <c r="AB17" s="444"/>
      <c r="AC17" s="444"/>
      <c r="AD17" s="444"/>
      <c r="AE17" s="444"/>
      <c r="AF17" s="444"/>
      <c r="AG17" s="85"/>
    </row>
    <row r="18" spans="6:33" ht="22.6" customHeight="1">
      <c r="F18" s="441"/>
      <c r="G18" s="442"/>
      <c r="H18" s="442"/>
      <c r="I18" s="442"/>
      <c r="J18" s="442"/>
      <c r="K18" s="442"/>
      <c r="L18" s="442"/>
      <c r="M18" s="442"/>
      <c r="N18" s="442"/>
      <c r="O18" s="442"/>
      <c r="P18" s="442"/>
      <c r="Q18" s="442"/>
      <c r="R18" s="442"/>
      <c r="S18" s="442"/>
      <c r="T18" s="443"/>
      <c r="X18" s="84"/>
      <c r="Y18" s="444"/>
      <c r="Z18" s="444"/>
      <c r="AA18" s="444"/>
      <c r="AB18" s="444"/>
      <c r="AC18" s="444"/>
      <c r="AD18" s="444"/>
      <c r="AE18" s="444"/>
      <c r="AF18" s="444"/>
      <c r="AG18" s="85"/>
    </row>
    <row r="19" spans="6:33" ht="22.6" customHeight="1">
      <c r="F19" s="78"/>
      <c r="G19" s="78"/>
      <c r="H19" s="78"/>
      <c r="I19" s="78"/>
      <c r="J19" s="78"/>
      <c r="K19" s="78"/>
      <c r="L19" s="78"/>
      <c r="M19" s="78"/>
      <c r="N19" s="78"/>
      <c r="O19" s="78"/>
      <c r="P19" s="78"/>
      <c r="Q19" s="78"/>
      <c r="R19" s="78"/>
      <c r="S19" s="78"/>
      <c r="T19" s="78"/>
      <c r="X19" s="82"/>
      <c r="Y19" s="444"/>
      <c r="Z19" s="444"/>
      <c r="AA19" s="444"/>
      <c r="AB19" s="444"/>
      <c r="AC19" s="444"/>
      <c r="AD19" s="444"/>
      <c r="AE19" s="444"/>
      <c r="AF19" s="444"/>
      <c r="AG19" s="87"/>
    </row>
    <row r="20" spans="6:33" ht="22.6" customHeight="1">
      <c r="F20" s="445" t="s">
        <v>656</v>
      </c>
      <c r="G20" s="446"/>
      <c r="H20" s="446"/>
      <c r="I20" s="446"/>
      <c r="J20" s="446"/>
      <c r="K20" s="446"/>
      <c r="L20" s="446"/>
      <c r="M20" s="446"/>
      <c r="N20" s="446"/>
      <c r="O20" s="446"/>
      <c r="P20" s="446"/>
      <c r="Q20" s="446"/>
      <c r="R20" s="446"/>
      <c r="S20" s="446"/>
      <c r="T20" s="447"/>
      <c r="X20" s="82"/>
      <c r="Y20" s="444"/>
      <c r="Z20" s="444"/>
      <c r="AA20" s="444"/>
      <c r="AB20" s="444"/>
      <c r="AC20" s="444"/>
      <c r="AD20" s="444"/>
      <c r="AE20" s="444"/>
      <c r="AF20" s="444"/>
      <c r="AG20" s="87"/>
    </row>
    <row r="21" spans="6:33" ht="22.6" customHeight="1">
      <c r="F21" s="451" t="s">
        <v>657</v>
      </c>
      <c r="G21" s="452"/>
      <c r="H21" s="452"/>
      <c r="I21" s="452"/>
      <c r="J21" s="452"/>
      <c r="K21" s="452"/>
      <c r="L21" s="452"/>
      <c r="M21" s="452"/>
      <c r="N21" s="452"/>
      <c r="O21" s="452"/>
      <c r="P21" s="452"/>
      <c r="Q21" s="452"/>
      <c r="R21" s="452"/>
      <c r="S21" s="452"/>
      <c r="T21" s="453"/>
      <c r="X21" s="82"/>
      <c r="Y21" s="444" t="s">
        <v>173</v>
      </c>
      <c r="Z21" s="444"/>
      <c r="AA21" s="444"/>
      <c r="AB21" s="444"/>
      <c r="AC21" s="444"/>
      <c r="AD21" s="444"/>
      <c r="AE21" s="444"/>
      <c r="AF21" s="444"/>
      <c r="AG21" s="87"/>
    </row>
    <row r="22" spans="6:33" ht="22.6" customHeight="1">
      <c r="F22" s="448" t="s">
        <v>658</v>
      </c>
      <c r="G22" s="449"/>
      <c r="H22" s="449"/>
      <c r="I22" s="449"/>
      <c r="J22" s="449"/>
      <c r="K22" s="449"/>
      <c r="L22" s="449"/>
      <c r="M22" s="449"/>
      <c r="N22" s="449"/>
      <c r="O22" s="449"/>
      <c r="P22" s="449"/>
      <c r="Q22" s="449"/>
      <c r="R22" s="449"/>
      <c r="S22" s="449"/>
      <c r="T22" s="450"/>
      <c r="X22" s="82"/>
      <c r="Y22" s="444"/>
      <c r="Z22" s="444"/>
      <c r="AA22" s="444"/>
      <c r="AB22" s="444"/>
      <c r="AC22" s="444"/>
      <c r="AD22" s="444"/>
      <c r="AE22" s="444"/>
      <c r="AF22" s="444"/>
      <c r="AG22" s="87"/>
    </row>
    <row r="23" spans="6:33" ht="22.6" customHeight="1">
      <c r="F23" s="448" t="s">
        <v>659</v>
      </c>
      <c r="G23" s="449"/>
      <c r="H23" s="449"/>
      <c r="I23" s="449"/>
      <c r="J23" s="449"/>
      <c r="K23" s="449"/>
      <c r="L23" s="449"/>
      <c r="M23" s="449"/>
      <c r="N23" s="449"/>
      <c r="O23" s="449"/>
      <c r="P23" s="449"/>
      <c r="Q23" s="449"/>
      <c r="R23" s="449"/>
      <c r="S23" s="449"/>
      <c r="T23" s="450"/>
      <c r="X23" s="82"/>
      <c r="Y23" s="444"/>
      <c r="Z23" s="444"/>
      <c r="AA23" s="444"/>
      <c r="AB23" s="444"/>
      <c r="AC23" s="444"/>
      <c r="AD23" s="444"/>
      <c r="AE23" s="444"/>
      <c r="AF23" s="444"/>
      <c r="AG23" s="87"/>
    </row>
    <row r="24" spans="6:33" ht="22.6" customHeight="1">
      <c r="F24" s="451" t="s">
        <v>660</v>
      </c>
      <c r="G24" s="452"/>
      <c r="H24" s="452"/>
      <c r="I24" s="452"/>
      <c r="J24" s="452"/>
      <c r="K24" s="452"/>
      <c r="L24" s="452"/>
      <c r="M24" s="452"/>
      <c r="N24" s="452"/>
      <c r="O24" s="452"/>
      <c r="P24" s="452"/>
      <c r="Q24" s="452"/>
      <c r="R24" s="452"/>
      <c r="S24" s="452"/>
      <c r="T24" s="453"/>
      <c r="X24" s="82"/>
      <c r="Y24" s="88"/>
      <c r="Z24" s="88"/>
      <c r="AA24" s="88"/>
      <c r="AB24" s="88"/>
      <c r="AC24" s="88"/>
      <c r="AD24" s="88"/>
      <c r="AE24" s="88"/>
      <c r="AF24" s="88"/>
      <c r="AG24" s="87"/>
    </row>
    <row r="25" spans="6:33" ht="22.6" customHeight="1">
      <c r="F25" s="448" t="s">
        <v>661</v>
      </c>
      <c r="G25" s="449"/>
      <c r="H25" s="449"/>
      <c r="I25" s="449"/>
      <c r="J25" s="449"/>
      <c r="K25" s="449"/>
      <c r="L25" s="449"/>
      <c r="M25" s="449"/>
      <c r="N25" s="449"/>
      <c r="O25" s="449"/>
      <c r="P25" s="449"/>
      <c r="Q25" s="449"/>
      <c r="R25" s="449"/>
      <c r="S25" s="449"/>
      <c r="T25" s="450"/>
      <c r="X25" s="82"/>
      <c r="Y25" s="444" t="s">
        <v>81</v>
      </c>
      <c r="Z25" s="444"/>
      <c r="AA25" s="444"/>
      <c r="AB25" s="444"/>
      <c r="AC25" s="444"/>
      <c r="AD25" s="444"/>
      <c r="AE25" s="444"/>
      <c r="AF25" s="444"/>
      <c r="AG25" s="87"/>
    </row>
    <row r="26" spans="6:33" ht="22.6" customHeight="1">
      <c r="F26" s="448" t="s">
        <v>662</v>
      </c>
      <c r="G26" s="449"/>
      <c r="H26" s="449"/>
      <c r="I26" s="449"/>
      <c r="J26" s="449"/>
      <c r="K26" s="449"/>
      <c r="L26" s="449"/>
      <c r="M26" s="449"/>
      <c r="N26" s="449"/>
      <c r="O26" s="449"/>
      <c r="P26" s="449"/>
      <c r="Q26" s="449"/>
      <c r="R26" s="449"/>
      <c r="S26" s="449"/>
      <c r="T26" s="450"/>
      <c r="X26" s="82"/>
      <c r="Y26" s="444"/>
      <c r="Z26" s="444"/>
      <c r="AA26" s="444"/>
      <c r="AB26" s="444"/>
      <c r="AC26" s="444"/>
      <c r="AD26" s="444"/>
      <c r="AE26" s="444"/>
      <c r="AF26" s="444"/>
      <c r="AG26" s="87"/>
    </row>
    <row r="27" spans="6:33" ht="22.6" customHeight="1">
      <c r="F27" s="451" t="s">
        <v>663</v>
      </c>
      <c r="G27" s="452"/>
      <c r="H27" s="452"/>
      <c r="I27" s="452"/>
      <c r="J27" s="452"/>
      <c r="K27" s="452"/>
      <c r="L27" s="452"/>
      <c r="M27" s="452"/>
      <c r="N27" s="452"/>
      <c r="O27" s="452"/>
      <c r="P27" s="452"/>
      <c r="Q27" s="452"/>
      <c r="R27" s="452"/>
      <c r="S27" s="452"/>
      <c r="T27" s="453"/>
      <c r="X27" s="82"/>
      <c r="Y27" s="444"/>
      <c r="Z27" s="444"/>
      <c r="AA27" s="444"/>
      <c r="AB27" s="444"/>
      <c r="AC27" s="444"/>
      <c r="AD27" s="444"/>
      <c r="AE27" s="444"/>
      <c r="AF27" s="444"/>
      <c r="AG27" s="87"/>
    </row>
    <row r="28" spans="6:33" ht="22.6" customHeight="1">
      <c r="F28" s="465" t="s">
        <v>664</v>
      </c>
      <c r="G28" s="466"/>
      <c r="H28" s="466"/>
      <c r="I28" s="466"/>
      <c r="J28" s="466"/>
      <c r="K28" s="466"/>
      <c r="L28" s="466"/>
      <c r="M28" s="466"/>
      <c r="N28" s="466"/>
      <c r="O28" s="466"/>
      <c r="P28" s="466"/>
      <c r="Q28" s="466"/>
      <c r="R28" s="466"/>
      <c r="S28" s="466"/>
      <c r="T28" s="467"/>
      <c r="X28" s="82"/>
      <c r="Y28" s="444"/>
      <c r="Z28" s="444"/>
      <c r="AA28" s="444"/>
      <c r="AB28" s="444"/>
      <c r="AC28" s="444"/>
      <c r="AD28" s="444"/>
      <c r="AE28" s="444"/>
      <c r="AF28" s="444"/>
      <c r="AG28" s="87"/>
    </row>
    <row r="29" spans="6:33" ht="22.6" customHeight="1">
      <c r="X29" s="82"/>
      <c r="Y29" s="88"/>
      <c r="Z29" s="88"/>
      <c r="AA29" s="88"/>
      <c r="AB29" s="88"/>
      <c r="AC29" s="88"/>
      <c r="AD29" s="88"/>
      <c r="AE29" s="88"/>
      <c r="AF29" s="88"/>
      <c r="AG29" s="87"/>
    </row>
    <row r="30" spans="6:33" ht="22.6" customHeight="1">
      <c r="X30" s="82"/>
      <c r="Y30" s="444" t="s">
        <v>229</v>
      </c>
      <c r="Z30" s="444"/>
      <c r="AA30" s="444"/>
      <c r="AB30" s="444"/>
      <c r="AC30" s="444"/>
      <c r="AD30" s="444"/>
      <c r="AE30" s="444"/>
      <c r="AF30" s="444"/>
      <c r="AG30" s="87"/>
    </row>
    <row r="31" spans="6:33" ht="22.6" customHeight="1">
      <c r="X31" s="82"/>
      <c r="Y31" s="444"/>
      <c r="Z31" s="444"/>
      <c r="AA31" s="444"/>
      <c r="AB31" s="444"/>
      <c r="AC31" s="444"/>
      <c r="AD31" s="444"/>
      <c r="AE31" s="444"/>
      <c r="AF31" s="444"/>
      <c r="AG31" s="87"/>
    </row>
    <row r="32" spans="6:33" ht="22.6" customHeight="1">
      <c r="X32" s="82"/>
      <c r="Y32" s="444"/>
      <c r="Z32" s="444"/>
      <c r="AA32" s="444"/>
      <c r="AB32" s="444"/>
      <c r="AC32" s="444"/>
      <c r="AD32" s="444"/>
      <c r="AE32" s="444"/>
      <c r="AF32" s="444"/>
      <c r="AG32" s="87"/>
    </row>
    <row r="33" spans="24:33" ht="22.6" customHeight="1">
      <c r="X33" s="82"/>
      <c r="Y33" s="444"/>
      <c r="Z33" s="444"/>
      <c r="AA33" s="444"/>
      <c r="AB33" s="444"/>
      <c r="AC33" s="444"/>
      <c r="AD33" s="444"/>
      <c r="AE33" s="444"/>
      <c r="AF33" s="444"/>
      <c r="AG33" s="87"/>
    </row>
    <row r="34" spans="24:33" ht="22.6" customHeight="1">
      <c r="X34" s="82"/>
      <c r="Y34" s="444"/>
      <c r="Z34" s="444"/>
      <c r="AA34" s="444"/>
      <c r="AB34" s="444"/>
      <c r="AC34" s="444"/>
      <c r="AD34" s="444"/>
      <c r="AE34" s="444"/>
      <c r="AF34" s="444"/>
      <c r="AG34" s="87"/>
    </row>
    <row r="35" spans="24:33" ht="22.6" customHeight="1">
      <c r="X35" s="82"/>
      <c r="Y35" s="444"/>
      <c r="Z35" s="444"/>
      <c r="AA35" s="444"/>
      <c r="AB35" s="444"/>
      <c r="AC35" s="444"/>
      <c r="AD35" s="444"/>
      <c r="AE35" s="444"/>
      <c r="AF35" s="444"/>
      <c r="AG35" s="87"/>
    </row>
    <row r="36" spans="24:33" ht="22.6" customHeight="1">
      <c r="X36" s="82"/>
      <c r="Y36" s="444"/>
      <c r="Z36" s="444"/>
      <c r="AA36" s="444"/>
      <c r="AB36" s="444"/>
      <c r="AC36" s="444"/>
      <c r="AD36" s="444"/>
      <c r="AE36" s="444"/>
      <c r="AF36" s="444"/>
      <c r="AG36" s="87"/>
    </row>
    <row r="37" spans="24:33" ht="22.6" customHeight="1">
      <c r="X37" s="82"/>
      <c r="Y37" s="444"/>
      <c r="Z37" s="444"/>
      <c r="AA37" s="444"/>
      <c r="AB37" s="444"/>
      <c r="AC37" s="444"/>
      <c r="AD37" s="444"/>
      <c r="AE37" s="444"/>
      <c r="AF37" s="444"/>
      <c r="AG37" s="87"/>
    </row>
    <row r="38" spans="24:33" ht="22.6" customHeight="1">
      <c r="X38" s="82"/>
      <c r="Y38" s="88"/>
      <c r="Z38" s="88"/>
      <c r="AA38" s="88"/>
      <c r="AB38" s="88"/>
      <c r="AC38" s="88"/>
      <c r="AD38" s="88"/>
      <c r="AE38" s="88"/>
      <c r="AF38" s="88"/>
      <c r="AG38" s="87"/>
    </row>
    <row r="39" spans="24:33" ht="22.6" customHeight="1">
      <c r="X39" s="82"/>
      <c r="Y39" s="444" t="s">
        <v>77</v>
      </c>
      <c r="Z39" s="444"/>
      <c r="AA39" s="444"/>
      <c r="AB39" s="444"/>
      <c r="AC39" s="444"/>
      <c r="AD39" s="444"/>
      <c r="AE39" s="444"/>
      <c r="AF39" s="444"/>
      <c r="AG39" s="87"/>
    </row>
    <row r="40" spans="24:33" ht="22.6" customHeight="1">
      <c r="X40" s="82"/>
      <c r="Y40" s="444"/>
      <c r="Z40" s="444"/>
      <c r="AA40" s="444"/>
      <c r="AB40" s="444"/>
      <c r="AC40" s="444"/>
      <c r="AD40" s="444"/>
      <c r="AE40" s="444"/>
      <c r="AF40" s="444"/>
      <c r="AG40" s="87"/>
    </row>
    <row r="41" spans="24:33" ht="22.6" customHeight="1">
      <c r="X41" s="82"/>
      <c r="Y41" s="444"/>
      <c r="Z41" s="444"/>
      <c r="AA41" s="444"/>
      <c r="AB41" s="444"/>
      <c r="AC41" s="444"/>
      <c r="AD41" s="444"/>
      <c r="AE41" s="444"/>
      <c r="AF41" s="444"/>
      <c r="AG41" s="87"/>
    </row>
    <row r="42" spans="24:33" ht="22.6" customHeight="1">
      <c r="X42" s="82"/>
      <c r="Y42" s="444"/>
      <c r="Z42" s="444"/>
      <c r="AA42" s="444"/>
      <c r="AB42" s="444"/>
      <c r="AC42" s="444"/>
      <c r="AD42" s="444"/>
      <c r="AE42" s="444"/>
      <c r="AF42" s="444"/>
      <c r="AG42" s="87"/>
    </row>
    <row r="43" spans="24:33" ht="22.6" customHeight="1">
      <c r="X43" s="82"/>
      <c r="Y43" s="444"/>
      <c r="Z43" s="444"/>
      <c r="AA43" s="444"/>
      <c r="AB43" s="444"/>
      <c r="AC43" s="444"/>
      <c r="AD43" s="444"/>
      <c r="AE43" s="444"/>
      <c r="AF43" s="444"/>
      <c r="AG43" s="87"/>
    </row>
    <row r="44" spans="24:33" ht="22.6" customHeight="1">
      <c r="X44" s="82"/>
      <c r="Y44" s="88"/>
      <c r="Z44" s="88"/>
      <c r="AA44" s="88"/>
      <c r="AB44" s="88"/>
      <c r="AC44" s="88"/>
      <c r="AD44" s="88"/>
      <c r="AE44" s="88"/>
      <c r="AF44" s="88"/>
      <c r="AG44" s="87"/>
    </row>
    <row r="45" spans="24:33" ht="22.6" customHeight="1">
      <c r="X45" s="82"/>
      <c r="Y45" s="444" t="s">
        <v>78</v>
      </c>
      <c r="Z45" s="444"/>
      <c r="AA45" s="444"/>
      <c r="AB45" s="444"/>
      <c r="AC45" s="444"/>
      <c r="AD45" s="444"/>
      <c r="AE45" s="444"/>
      <c r="AF45" s="444"/>
      <c r="AG45" s="87"/>
    </row>
    <row r="46" spans="24:33" ht="22.6" customHeight="1">
      <c r="X46" s="82"/>
      <c r="Y46" s="444"/>
      <c r="Z46" s="444"/>
      <c r="AA46" s="444"/>
      <c r="AB46" s="444"/>
      <c r="AC46" s="444"/>
      <c r="AD46" s="444"/>
      <c r="AE46" s="444"/>
      <c r="AF46" s="444"/>
      <c r="AG46" s="87"/>
    </row>
    <row r="47" spans="24:33" ht="14.95" customHeight="1">
      <c r="X47" s="82"/>
      <c r="Y47" s="86"/>
      <c r="Z47" s="86"/>
      <c r="AA47" s="86"/>
      <c r="AB47" s="86"/>
      <c r="AC47" s="86"/>
      <c r="AD47" s="86"/>
      <c r="AE47" s="86"/>
      <c r="AF47" s="86"/>
      <c r="AG47" s="87"/>
    </row>
    <row r="48" spans="24:33" ht="14.95" customHeight="1">
      <c r="X48" s="82"/>
      <c r="Y48" s="444" t="s">
        <v>82</v>
      </c>
      <c r="Z48" s="444"/>
      <c r="AA48" s="444"/>
      <c r="AB48" s="444"/>
      <c r="AC48" s="444"/>
      <c r="AD48" s="444"/>
      <c r="AE48" s="444"/>
      <c r="AF48" s="444"/>
      <c r="AG48" s="87"/>
    </row>
    <row r="49" spans="24:33">
      <c r="X49" s="82"/>
      <c r="Y49" s="444"/>
      <c r="Z49" s="444"/>
      <c r="AA49" s="444"/>
      <c r="AB49" s="444"/>
      <c r="AC49" s="444"/>
      <c r="AD49" s="444"/>
      <c r="AE49" s="444"/>
      <c r="AF49" s="444"/>
      <c r="AG49" s="87"/>
    </row>
    <row r="50" spans="24:33">
      <c r="X50" s="82"/>
      <c r="Y50" s="444"/>
      <c r="Z50" s="444"/>
      <c r="AA50" s="444"/>
      <c r="AB50" s="444"/>
      <c r="AC50" s="444"/>
      <c r="AD50" s="444"/>
      <c r="AE50" s="444"/>
      <c r="AF50" s="444"/>
      <c r="AG50" s="87"/>
    </row>
    <row r="51" spans="24:33">
      <c r="X51" s="82"/>
      <c r="Y51" s="88"/>
      <c r="Z51" s="88"/>
      <c r="AA51" s="88"/>
      <c r="AB51" s="88"/>
      <c r="AC51" s="88"/>
      <c r="AD51" s="88"/>
      <c r="AE51" s="88"/>
      <c r="AF51" s="88"/>
      <c r="AG51" s="87"/>
    </row>
    <row r="52" spans="24:33" ht="19.05">
      <c r="X52" s="462" t="s">
        <v>1037</v>
      </c>
      <c r="Y52" s="463"/>
      <c r="Z52" s="463"/>
      <c r="AA52" s="463"/>
      <c r="AB52" s="463"/>
      <c r="AC52" s="463"/>
      <c r="AD52" s="463"/>
      <c r="AE52" s="463"/>
      <c r="AF52" s="463"/>
      <c r="AG52" s="464"/>
    </row>
  </sheetData>
  <sheetProtection algorithmName="SHA-512" hashValue="WdMMGtZunQMo9sRY8Ch30P2gpC6IBOMYGvocUQNCSFWOhsv6B0q6lhCKqhaF9RLayiGfKG/xVh5aj22/gq6beA==" saltValue="Eccz5eL2iDDd2zYrysSKog==" spinCount="100000" sheet="1" objects="1" formatCells="0" formatColumns="0" formatRows="0" insertHyperlinks="0" selectLockedCells="1" sort="0" autoFilter="0"/>
  <customSheetViews>
    <customSheetView guid="{CCC3C480-7EFF-4539-BA29-9C13086C00B7}" scale="90" showGridLines="0">
      <selection activeCell="L8" sqref="L8"/>
      <pageMargins left="0.7" right="0.7" top="0.75" bottom="0.75" header="0.3" footer="0.3"/>
      <pageSetup paperSize="5" scale="89" orientation="portrait"/>
    </customSheetView>
  </customSheetViews>
  <mergeCells count="31">
    <mergeCell ref="X52:AG52"/>
    <mergeCell ref="Y45:AF46"/>
    <mergeCell ref="F25:T25"/>
    <mergeCell ref="F26:T26"/>
    <mergeCell ref="F27:T27"/>
    <mergeCell ref="F28:T28"/>
    <mergeCell ref="F4:T4"/>
    <mergeCell ref="F5:T5"/>
    <mergeCell ref="F9:T10"/>
    <mergeCell ref="F6:T7"/>
    <mergeCell ref="F8:T8"/>
    <mergeCell ref="Y13:AF13"/>
    <mergeCell ref="Y9:AF12"/>
    <mergeCell ref="Y5:AB7"/>
    <mergeCell ref="F12:T12"/>
    <mergeCell ref="F13:T13"/>
    <mergeCell ref="F14:T15"/>
    <mergeCell ref="F16:T16"/>
    <mergeCell ref="F17:T18"/>
    <mergeCell ref="Y48:AF50"/>
    <mergeCell ref="Y25:AF28"/>
    <mergeCell ref="Y30:AF37"/>
    <mergeCell ref="Y14:AF15"/>
    <mergeCell ref="Y17:AF20"/>
    <mergeCell ref="Y21:AF23"/>
    <mergeCell ref="F20:T20"/>
    <mergeCell ref="F23:T23"/>
    <mergeCell ref="F24:T24"/>
    <mergeCell ref="F21:T21"/>
    <mergeCell ref="F22:T22"/>
    <mergeCell ref="Y39:AF43"/>
  </mergeCells>
  <printOptions horizontalCentered="1" verticalCentered="1"/>
  <pageMargins left="0.86" right="0.39" top="0.75" bottom="0.75" header="0.3" footer="0.3"/>
  <pageSetup scale="6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50641-6BAC-4309-9D9F-E1F3B0F84772}">
  <sheetPr codeName="wsHOME1">
    <tabColor theme="9" tint="0.39997558519241921"/>
  </sheetPr>
  <dimension ref="A1:DI100"/>
  <sheetViews>
    <sheetView showRowColHeaders="0" zoomScale="90" zoomScaleNormal="90" workbookViewId="0">
      <pane ySplit="1" topLeftCell="A2" activePane="bottomLeft" state="frozen"/>
      <selection pane="bottomLeft" activeCell="BR4" sqref="BR4:CA5"/>
    </sheetView>
  </sheetViews>
  <sheetFormatPr defaultColWidth="2.09765625" defaultRowHeight="16.3"/>
  <cols>
    <col min="1" max="7" width="2.09765625" style="374" customWidth="1"/>
    <col min="8" max="8" width="2.09765625" style="374"/>
    <col min="9" max="56" width="2.09765625" style="374" customWidth="1"/>
    <col min="57" max="57" width="2.19921875" style="374" customWidth="1"/>
    <col min="58" max="73" width="2.09765625" style="374" customWidth="1"/>
    <col min="74" max="96" width="2.09765625" style="374"/>
    <col min="97" max="97" width="5.8984375" style="374" hidden="1" customWidth="1"/>
    <col min="98" max="102" width="2.09765625" style="374"/>
    <col min="103" max="103" width="1.8984375" style="374" customWidth="1"/>
    <col min="104" max="16384" width="2.09765625" style="374"/>
  </cols>
  <sheetData>
    <row r="1" spans="1:113" ht="44.5" customHeight="1">
      <c r="A1" s="105"/>
      <c r="B1" s="478"/>
      <c r="C1" s="478"/>
      <c r="D1" s="478"/>
      <c r="E1" s="478"/>
      <c r="F1" s="478"/>
      <c r="G1" s="478"/>
      <c r="H1" s="478"/>
      <c r="I1" s="478"/>
      <c r="J1" s="478"/>
      <c r="K1" s="478"/>
      <c r="L1" s="478"/>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81" t="s">
        <v>804</v>
      </c>
      <c r="CT1" s="105"/>
      <c r="CU1" s="105"/>
      <c r="CV1" s="105"/>
      <c r="CW1" s="105"/>
      <c r="CX1" s="105"/>
      <c r="CY1" s="105"/>
      <c r="CZ1" s="105"/>
      <c r="DA1" s="105"/>
      <c r="DB1" s="105"/>
      <c r="DC1" s="105"/>
      <c r="DD1" s="105"/>
      <c r="DE1" s="105"/>
      <c r="DF1" s="105"/>
      <c r="DG1" s="105"/>
      <c r="DH1" s="105"/>
      <c r="DI1" s="105"/>
    </row>
    <row r="2" spans="1:113">
      <c r="A2" s="106"/>
      <c r="B2" s="106"/>
      <c r="C2" s="106"/>
      <c r="D2" s="10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row>
    <row r="3" spans="1:113" ht="16.3" customHeight="1">
      <c r="A3" s="106"/>
      <c r="B3" s="106"/>
      <c r="C3" s="106"/>
      <c r="D3" s="106"/>
      <c r="E3" s="106"/>
      <c r="F3" s="106"/>
      <c r="G3" s="106"/>
      <c r="H3" s="106"/>
      <c r="I3" s="106"/>
      <c r="J3" s="106"/>
      <c r="K3" s="106"/>
      <c r="L3" s="106"/>
      <c r="M3" s="106"/>
      <c r="N3" s="469" t="s">
        <v>1028</v>
      </c>
      <c r="O3" s="469"/>
      <c r="P3" s="469"/>
      <c r="Q3" s="469"/>
      <c r="R3" s="469"/>
      <c r="S3" s="469"/>
      <c r="T3" s="469"/>
      <c r="U3" s="469"/>
      <c r="V3" s="469"/>
      <c r="W3" s="469"/>
      <c r="X3" s="469"/>
      <c r="Y3" s="469"/>
      <c r="Z3" s="469"/>
      <c r="AA3" s="469"/>
      <c r="AB3" s="469"/>
      <c r="AC3" s="469"/>
      <c r="AD3" s="469"/>
      <c r="AE3" s="469"/>
      <c r="AF3" s="469"/>
      <c r="AG3" s="469"/>
      <c r="AH3" s="469"/>
      <c r="AI3" s="469"/>
      <c r="AJ3" s="469"/>
      <c r="AK3" s="469"/>
      <c r="AL3" s="469"/>
      <c r="AM3" s="469"/>
      <c r="AN3" s="469"/>
      <c r="AO3" s="469"/>
      <c r="AP3" s="469"/>
      <c r="AQ3" s="469"/>
      <c r="AR3" s="469"/>
      <c r="AS3" s="469"/>
      <c r="AT3" s="469"/>
      <c r="AU3" s="469"/>
      <c r="AV3" s="469"/>
      <c r="AW3" s="469"/>
      <c r="AX3" s="469"/>
      <c r="AY3" s="469"/>
      <c r="AZ3" s="469"/>
      <c r="BA3" s="469"/>
      <c r="BB3" s="469"/>
      <c r="BC3" s="469"/>
      <c r="BD3" s="469"/>
      <c r="BE3" s="469"/>
      <c r="BF3" s="469"/>
      <c r="BG3" s="469"/>
      <c r="BH3" s="469"/>
      <c r="BI3" s="469"/>
      <c r="BJ3" s="469"/>
      <c r="BK3" s="469"/>
      <c r="BL3" s="469"/>
      <c r="BM3" s="469"/>
      <c r="BN3" s="422"/>
      <c r="BO3" s="422"/>
      <c r="BP3" s="422"/>
      <c r="BQ3" s="422"/>
      <c r="BR3" s="422"/>
      <c r="BS3" s="422"/>
      <c r="BT3" s="422"/>
      <c r="BU3" s="422"/>
      <c r="BV3" s="422"/>
      <c r="BW3" s="422"/>
      <c r="BX3" s="422"/>
      <c r="BY3" s="422"/>
      <c r="BZ3" s="422"/>
      <c r="CA3" s="422"/>
      <c r="CB3" s="422"/>
      <c r="CC3" s="422"/>
      <c r="CD3" s="106"/>
      <c r="CE3" s="106"/>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6"/>
      <c r="DF3" s="106"/>
      <c r="DG3" s="106"/>
      <c r="DH3" s="106"/>
      <c r="DI3" s="106"/>
    </row>
    <row r="4" spans="1:113" ht="16.3" customHeight="1">
      <c r="A4" s="106"/>
      <c r="B4" s="106"/>
      <c r="C4" s="106"/>
      <c r="D4" s="106"/>
      <c r="E4" s="106"/>
      <c r="F4" s="106"/>
      <c r="G4" s="106"/>
      <c r="H4" s="106"/>
      <c r="I4" s="106"/>
      <c r="J4" s="106"/>
      <c r="K4" s="106"/>
      <c r="L4" s="106"/>
      <c r="M4" s="106"/>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469"/>
      <c r="AP4" s="469"/>
      <c r="AQ4" s="469"/>
      <c r="AR4" s="469"/>
      <c r="AS4" s="469"/>
      <c r="AT4" s="469"/>
      <c r="AU4" s="469"/>
      <c r="AV4" s="469"/>
      <c r="AW4" s="469"/>
      <c r="AX4" s="469"/>
      <c r="AY4" s="469"/>
      <c r="AZ4" s="469"/>
      <c r="BA4" s="469"/>
      <c r="BB4" s="469"/>
      <c r="BC4" s="469"/>
      <c r="BD4" s="469"/>
      <c r="BE4" s="469"/>
      <c r="BF4" s="469"/>
      <c r="BG4" s="469"/>
      <c r="BH4" s="469"/>
      <c r="BI4" s="469"/>
      <c r="BJ4" s="469"/>
      <c r="BK4" s="469"/>
      <c r="BL4" s="469"/>
      <c r="BM4" s="469"/>
      <c r="BN4" s="422"/>
      <c r="BO4" s="422"/>
      <c r="BP4" s="422"/>
      <c r="BQ4" s="422"/>
      <c r="BR4" s="474" t="s">
        <v>1057</v>
      </c>
      <c r="BS4" s="474"/>
      <c r="BT4" s="474"/>
      <c r="BU4" s="474"/>
      <c r="BV4" s="474"/>
      <c r="BW4" s="474"/>
      <c r="BX4" s="474"/>
      <c r="BY4" s="474"/>
      <c r="BZ4" s="474"/>
      <c r="CA4" s="474"/>
      <c r="CB4" s="422"/>
      <c r="CC4" s="422"/>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row>
    <row r="5" spans="1:113" ht="16.3" customHeight="1">
      <c r="A5" s="106"/>
      <c r="B5" s="106"/>
      <c r="C5" s="106"/>
      <c r="D5" s="106"/>
      <c r="E5" s="106"/>
      <c r="F5" s="106"/>
      <c r="G5" s="106"/>
      <c r="H5" s="106"/>
      <c r="I5" s="106"/>
      <c r="J5" s="106"/>
      <c r="K5" s="106"/>
      <c r="L5" s="106"/>
      <c r="M5" s="106"/>
      <c r="N5" s="473" t="s">
        <v>1052</v>
      </c>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3"/>
      <c r="AU5" s="473"/>
      <c r="AV5" s="473"/>
      <c r="AW5" s="473"/>
      <c r="AX5" s="473"/>
      <c r="AY5" s="473"/>
      <c r="AZ5" s="473"/>
      <c r="BA5" s="473"/>
      <c r="BB5" s="473"/>
      <c r="BC5" s="473"/>
      <c r="BD5" s="473"/>
      <c r="BE5" s="473"/>
      <c r="BF5" s="473"/>
      <c r="BG5" s="473"/>
      <c r="BH5" s="473"/>
      <c r="BI5" s="473"/>
      <c r="BJ5" s="473"/>
      <c r="BK5" s="473"/>
      <c r="BL5" s="473"/>
      <c r="BM5" s="473"/>
      <c r="BN5" s="421"/>
      <c r="BO5" s="421"/>
      <c r="BP5" s="421"/>
      <c r="BQ5" s="421"/>
      <c r="BR5" s="474"/>
      <c r="BS5" s="474"/>
      <c r="BT5" s="474"/>
      <c r="BU5" s="474"/>
      <c r="BV5" s="474"/>
      <c r="BW5" s="474"/>
      <c r="BX5" s="474"/>
      <c r="BY5" s="474"/>
      <c r="BZ5" s="474"/>
      <c r="CA5" s="474"/>
      <c r="CB5" s="421"/>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row>
    <row r="6" spans="1:113">
      <c r="A6" s="106"/>
      <c r="B6" s="106"/>
      <c r="C6" s="106"/>
      <c r="D6" s="106"/>
      <c r="E6" s="106"/>
      <c r="F6" s="106"/>
      <c r="G6" s="106"/>
      <c r="H6" s="106"/>
      <c r="I6" s="106"/>
      <c r="J6" s="106"/>
      <c r="K6" s="106"/>
      <c r="L6" s="106"/>
      <c r="M6" s="106"/>
      <c r="N6" s="473"/>
      <c r="O6" s="473"/>
      <c r="P6" s="473"/>
      <c r="Q6" s="473"/>
      <c r="R6" s="473"/>
      <c r="S6" s="473"/>
      <c r="T6" s="473"/>
      <c r="U6" s="473"/>
      <c r="V6" s="473"/>
      <c r="W6" s="473"/>
      <c r="X6" s="473"/>
      <c r="Y6" s="473"/>
      <c r="Z6" s="473"/>
      <c r="AA6" s="473"/>
      <c r="AB6" s="473"/>
      <c r="AC6" s="473"/>
      <c r="AD6" s="473"/>
      <c r="AE6" s="473"/>
      <c r="AF6" s="473"/>
      <c r="AG6" s="473"/>
      <c r="AH6" s="473"/>
      <c r="AI6" s="473"/>
      <c r="AJ6" s="473"/>
      <c r="AK6" s="473"/>
      <c r="AL6" s="473"/>
      <c r="AM6" s="473"/>
      <c r="AN6" s="473"/>
      <c r="AO6" s="473"/>
      <c r="AP6" s="473"/>
      <c r="AQ6" s="473"/>
      <c r="AR6" s="473"/>
      <c r="AS6" s="473"/>
      <c r="AT6" s="473"/>
      <c r="AU6" s="473"/>
      <c r="AV6" s="473"/>
      <c r="AW6" s="473"/>
      <c r="AX6" s="473"/>
      <c r="AY6" s="473"/>
      <c r="AZ6" s="473"/>
      <c r="BA6" s="473"/>
      <c r="BB6" s="473"/>
      <c r="BC6" s="473"/>
      <c r="BD6" s="473"/>
      <c r="BE6" s="473"/>
      <c r="BF6" s="473"/>
      <c r="BG6" s="473"/>
      <c r="BH6" s="473"/>
      <c r="BI6" s="473"/>
      <c r="BJ6" s="473"/>
      <c r="BK6" s="473"/>
      <c r="BL6" s="473"/>
      <c r="BM6" s="473"/>
      <c r="BN6" s="421"/>
      <c r="BO6" s="421"/>
      <c r="BP6" s="421"/>
      <c r="BQ6" s="421"/>
      <c r="BR6" s="421"/>
      <c r="BS6" s="421"/>
      <c r="BT6" s="421"/>
      <c r="BU6" s="421"/>
      <c r="BV6" s="421"/>
      <c r="BW6" s="421"/>
      <c r="BX6" s="421"/>
      <c r="BY6" s="421"/>
      <c r="BZ6" s="421"/>
      <c r="CA6" s="421"/>
      <c r="CB6" s="421"/>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row>
    <row r="7" spans="1:113">
      <c r="A7" s="106"/>
      <c r="B7" s="106"/>
      <c r="C7" s="106"/>
      <c r="D7" s="106"/>
      <c r="E7" s="106"/>
      <c r="F7" s="106"/>
      <c r="G7" s="106"/>
      <c r="H7" s="106"/>
      <c r="I7" s="106"/>
      <c r="J7" s="106"/>
      <c r="K7" s="106"/>
      <c r="L7" s="106"/>
      <c r="M7" s="106"/>
      <c r="N7" s="473"/>
      <c r="O7" s="473"/>
      <c r="P7" s="473"/>
      <c r="Q7" s="473"/>
      <c r="R7" s="473"/>
      <c r="S7" s="473"/>
      <c r="T7" s="473"/>
      <c r="U7" s="473"/>
      <c r="V7" s="473"/>
      <c r="W7" s="473"/>
      <c r="X7" s="473"/>
      <c r="Y7" s="473"/>
      <c r="Z7" s="473"/>
      <c r="AA7" s="473"/>
      <c r="AB7" s="473"/>
      <c r="AC7" s="473"/>
      <c r="AD7" s="473"/>
      <c r="AE7" s="473"/>
      <c r="AF7" s="473"/>
      <c r="AG7" s="473"/>
      <c r="AH7" s="473"/>
      <c r="AI7" s="473"/>
      <c r="AJ7" s="473"/>
      <c r="AK7" s="473"/>
      <c r="AL7" s="473"/>
      <c r="AM7" s="473"/>
      <c r="AN7" s="473"/>
      <c r="AO7" s="473"/>
      <c r="AP7" s="473"/>
      <c r="AQ7" s="473"/>
      <c r="AR7" s="473"/>
      <c r="AS7" s="473"/>
      <c r="AT7" s="473"/>
      <c r="AU7" s="473"/>
      <c r="AV7" s="473"/>
      <c r="AW7" s="473"/>
      <c r="AX7" s="473"/>
      <c r="AY7" s="473"/>
      <c r="AZ7" s="473"/>
      <c r="BA7" s="473"/>
      <c r="BB7" s="473"/>
      <c r="BC7" s="473"/>
      <c r="BD7" s="473"/>
      <c r="BE7" s="473"/>
      <c r="BF7" s="473"/>
      <c r="BG7" s="473"/>
      <c r="BH7" s="473"/>
      <c r="BI7" s="473"/>
      <c r="BJ7" s="473"/>
      <c r="BK7" s="473"/>
      <c r="BL7" s="473"/>
      <c r="BM7" s="473"/>
      <c r="BN7" s="421"/>
      <c r="BO7" s="421"/>
      <c r="BP7" s="421"/>
      <c r="BQ7" s="421"/>
      <c r="BR7" s="421"/>
      <c r="BS7" s="421"/>
      <c r="BT7" s="421"/>
      <c r="BU7" s="421"/>
      <c r="BV7" s="421"/>
      <c r="BW7" s="421"/>
      <c r="BX7" s="421"/>
      <c r="BY7" s="421"/>
      <c r="BZ7" s="421"/>
      <c r="CA7" s="421"/>
      <c r="CB7" s="421"/>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row>
    <row r="8" spans="1:113">
      <c r="A8" s="106"/>
      <c r="B8" s="106"/>
      <c r="C8" s="106"/>
      <c r="D8" s="106"/>
      <c r="E8" s="106"/>
      <c r="F8" s="106"/>
      <c r="G8" s="106"/>
      <c r="H8" s="106"/>
      <c r="I8" s="106"/>
      <c r="J8" s="106"/>
      <c r="K8" s="106"/>
      <c r="L8" s="106"/>
      <c r="M8" s="106"/>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1"/>
      <c r="BK8" s="421"/>
      <c r="BL8" s="421"/>
      <c r="BM8" s="421"/>
      <c r="BN8" s="421"/>
      <c r="BO8" s="421"/>
      <c r="BP8" s="421"/>
      <c r="BQ8" s="421"/>
      <c r="BR8" s="421"/>
      <c r="BS8" s="421"/>
      <c r="BT8" s="421"/>
      <c r="BU8" s="421"/>
      <c r="BV8" s="421"/>
      <c r="BW8" s="421"/>
      <c r="BX8" s="421"/>
      <c r="BY8" s="421"/>
      <c r="BZ8" s="421"/>
      <c r="CA8" s="421"/>
      <c r="CB8" s="421"/>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row>
    <row r="9" spans="1:113" ht="15.65" customHeight="1">
      <c r="A9" s="106"/>
      <c r="B9" s="106"/>
      <c r="C9" s="106"/>
      <c r="D9" s="106"/>
      <c r="E9" s="106"/>
      <c r="F9" s="106"/>
      <c r="G9" s="106"/>
      <c r="H9" s="106"/>
      <c r="I9" s="106"/>
      <c r="J9" s="106"/>
      <c r="K9" s="106"/>
      <c r="L9" s="106"/>
      <c r="M9" s="106"/>
      <c r="N9" s="107"/>
      <c r="O9" s="107"/>
      <c r="P9" s="367"/>
      <c r="Q9" s="367"/>
      <c r="R9" s="367"/>
      <c r="S9" s="367"/>
      <c r="T9" s="367"/>
      <c r="U9" s="367"/>
      <c r="V9" s="367"/>
      <c r="W9" s="367"/>
      <c r="X9" s="367"/>
      <c r="Y9" s="367"/>
      <c r="Z9" s="367"/>
      <c r="AA9" s="367"/>
      <c r="AB9" s="180"/>
      <c r="AC9" s="180"/>
      <c r="AD9" s="180"/>
      <c r="AE9" s="180"/>
      <c r="AF9" s="180"/>
      <c r="AG9" s="180"/>
      <c r="AH9" s="180"/>
      <c r="AI9" s="180"/>
      <c r="AJ9" s="180"/>
      <c r="AK9" s="180"/>
      <c r="AL9" s="180"/>
      <c r="AM9" s="180"/>
      <c r="AN9" s="180"/>
      <c r="AO9" s="180"/>
      <c r="AP9" s="368"/>
      <c r="AQ9" s="368"/>
      <c r="AR9" s="368"/>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row>
    <row r="10" spans="1:113" ht="15.65" customHeight="1">
      <c r="A10" s="106"/>
      <c r="B10" s="106"/>
      <c r="C10" s="106"/>
      <c r="D10" s="106"/>
      <c r="E10" s="106"/>
      <c r="F10" s="106"/>
      <c r="G10" s="106"/>
      <c r="H10" s="106"/>
      <c r="I10" s="106"/>
      <c r="J10" s="106"/>
      <c r="K10" s="106"/>
      <c r="L10" s="106"/>
      <c r="M10" s="106"/>
      <c r="N10" s="107"/>
      <c r="O10" s="107"/>
      <c r="P10" s="475" t="s">
        <v>1032</v>
      </c>
      <c r="Q10" s="475"/>
      <c r="R10" s="475"/>
      <c r="S10" s="475"/>
      <c r="T10" s="475"/>
      <c r="U10" s="475"/>
      <c r="V10" s="475"/>
      <c r="W10" s="475"/>
      <c r="X10" s="475"/>
      <c r="Y10" s="475"/>
      <c r="Z10" s="475"/>
      <c r="AA10" s="475"/>
      <c r="AB10" s="475"/>
      <c r="AC10" s="475"/>
      <c r="AD10" s="475"/>
      <c r="AE10" s="475"/>
      <c r="AF10" s="475"/>
      <c r="AG10" s="475"/>
      <c r="AH10" s="475"/>
      <c r="AI10" s="475"/>
      <c r="AJ10" s="475"/>
      <c r="AK10" s="475"/>
      <c r="AL10" s="475"/>
      <c r="AM10" s="475"/>
      <c r="AN10" s="475"/>
      <c r="AO10" s="475"/>
      <c r="AP10" s="475"/>
      <c r="AQ10" s="475"/>
      <c r="AR10" s="475"/>
      <c r="AS10" s="475"/>
      <c r="AT10" s="475"/>
      <c r="AU10" s="475"/>
      <c r="AV10" s="475"/>
      <c r="AW10" s="475"/>
      <c r="AX10" s="475"/>
      <c r="AY10" s="475"/>
      <c r="AZ10" s="475"/>
      <c r="BA10" s="475"/>
      <c r="BB10" s="475"/>
      <c r="BC10" s="475"/>
      <c r="BD10" s="475"/>
      <c r="BE10" s="475"/>
      <c r="BF10" s="475"/>
      <c r="BG10" s="475"/>
      <c r="BH10" s="475"/>
      <c r="BI10" s="475"/>
      <c r="BJ10" s="475"/>
      <c r="BK10" s="475"/>
      <c r="BL10" s="475"/>
      <c r="BM10" s="475"/>
      <c r="BN10" s="475"/>
      <c r="BO10" s="475"/>
      <c r="BP10" s="475"/>
      <c r="BQ10" s="475"/>
      <c r="BR10" s="475"/>
      <c r="BS10" s="475"/>
      <c r="BT10" s="475"/>
      <c r="BU10" s="475"/>
      <c r="BV10" s="475"/>
      <c r="BW10" s="475"/>
      <c r="BX10" s="475"/>
      <c r="BY10" s="475"/>
      <c r="BZ10" s="475"/>
      <c r="CA10" s="107"/>
      <c r="CB10" s="107"/>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row>
    <row r="11" spans="1:113" ht="15.65" customHeight="1">
      <c r="A11" s="106"/>
      <c r="B11" s="106"/>
      <c r="C11" s="106"/>
      <c r="D11" s="106"/>
      <c r="E11" s="106"/>
      <c r="F11" s="106"/>
      <c r="G11" s="106"/>
      <c r="H11" s="106"/>
      <c r="I11" s="106"/>
      <c r="J11" s="106"/>
      <c r="K11" s="106"/>
      <c r="L11" s="106"/>
      <c r="M11" s="106"/>
      <c r="N11" s="107"/>
      <c r="O11" s="107"/>
      <c r="P11" s="476"/>
      <c r="Q11" s="476"/>
      <c r="R11" s="476"/>
      <c r="S11" s="476"/>
      <c r="T11" s="476"/>
      <c r="U11" s="476"/>
      <c r="V11" s="476"/>
      <c r="W11" s="476"/>
      <c r="X11" s="476"/>
      <c r="Y11" s="476"/>
      <c r="Z11" s="476"/>
      <c r="AA11" s="476"/>
      <c r="AB11" s="476"/>
      <c r="AC11" s="476"/>
      <c r="AD11" s="476"/>
      <c r="AE11" s="476"/>
      <c r="AF11" s="476"/>
      <c r="AG11" s="476"/>
      <c r="AH11" s="476"/>
      <c r="AI11" s="476"/>
      <c r="AJ11" s="476"/>
      <c r="AK11" s="476"/>
      <c r="AL11" s="476"/>
      <c r="AM11" s="476"/>
      <c r="AN11" s="476"/>
      <c r="AO11" s="476"/>
      <c r="AP11" s="476"/>
      <c r="AQ11" s="476"/>
      <c r="AR11" s="476"/>
      <c r="AS11" s="476"/>
      <c r="AT11" s="476"/>
      <c r="AU11" s="476"/>
      <c r="AV11" s="476"/>
      <c r="AW11" s="476"/>
      <c r="AX11" s="476"/>
      <c r="AY11" s="476"/>
      <c r="AZ11" s="476"/>
      <c r="BA11" s="476"/>
      <c r="BB11" s="476"/>
      <c r="BC11" s="476"/>
      <c r="BD11" s="476"/>
      <c r="BE11" s="476"/>
      <c r="BF11" s="476"/>
      <c r="BG11" s="476"/>
      <c r="BH11" s="476"/>
      <c r="BI11" s="476"/>
      <c r="BJ11" s="476"/>
      <c r="BK11" s="476"/>
      <c r="BL11" s="476"/>
      <c r="BM11" s="476"/>
      <c r="BN11" s="476"/>
      <c r="BO11" s="476"/>
      <c r="BP11" s="476"/>
      <c r="BQ11" s="476"/>
      <c r="BR11" s="476"/>
      <c r="BS11" s="476"/>
      <c r="BT11" s="476"/>
      <c r="BU11" s="476"/>
      <c r="BV11" s="476"/>
      <c r="BW11" s="476"/>
      <c r="BX11" s="476"/>
      <c r="BY11" s="476"/>
      <c r="BZ11" s="476"/>
      <c r="CA11" s="107"/>
      <c r="CB11" s="107"/>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row>
    <row r="12" spans="1:113" ht="15.65" customHeight="1">
      <c r="A12" s="108"/>
      <c r="B12" s="106"/>
      <c r="C12" s="106"/>
      <c r="D12" s="106"/>
      <c r="E12" s="106"/>
      <c r="F12" s="106"/>
      <c r="G12" s="106"/>
      <c r="H12" s="106"/>
      <c r="I12" s="106"/>
      <c r="J12" s="106"/>
      <c r="K12" s="106"/>
      <c r="L12" s="106"/>
      <c r="M12" s="108"/>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row>
    <row r="13" spans="1:113" ht="15.65" customHeight="1">
      <c r="A13" s="108"/>
      <c r="B13" s="106"/>
      <c r="C13" s="106"/>
      <c r="D13" s="106"/>
      <c r="E13" s="106"/>
      <c r="F13" s="106"/>
      <c r="G13" s="106"/>
      <c r="H13" s="106"/>
      <c r="I13" s="106"/>
      <c r="J13" s="106"/>
      <c r="K13" s="106"/>
      <c r="L13" s="106"/>
      <c r="M13" s="108"/>
      <c r="N13" s="107"/>
      <c r="O13" s="107"/>
      <c r="P13" s="472" t="s">
        <v>1030</v>
      </c>
      <c r="Q13" s="472"/>
      <c r="R13" s="472"/>
      <c r="S13" s="472"/>
      <c r="T13" s="472"/>
      <c r="U13" s="472"/>
      <c r="V13" s="472"/>
      <c r="W13" s="472"/>
      <c r="X13" s="472"/>
      <c r="Y13" s="472"/>
      <c r="Z13" s="472"/>
      <c r="AA13" s="472"/>
      <c r="AB13" s="472"/>
      <c r="AC13" s="472"/>
      <c r="AD13" s="472"/>
      <c r="AE13" s="472"/>
      <c r="AF13" s="472"/>
      <c r="AG13" s="472"/>
      <c r="AH13" s="472"/>
      <c r="AI13" s="472"/>
      <c r="AJ13" s="472"/>
      <c r="AK13" s="472"/>
      <c r="AL13" s="472"/>
      <c r="AM13" s="472"/>
      <c r="AN13" s="472"/>
      <c r="AO13" s="472"/>
      <c r="AP13" s="472"/>
      <c r="AQ13" s="472"/>
      <c r="AR13" s="472"/>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72"/>
      <c r="BT13" s="472"/>
      <c r="BU13" s="472"/>
      <c r="BV13" s="472"/>
      <c r="BW13" s="472"/>
      <c r="BX13" s="472"/>
      <c r="BY13" s="472"/>
      <c r="BZ13" s="472"/>
      <c r="CA13" s="107"/>
      <c r="CB13" s="107"/>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row>
    <row r="14" spans="1:113" ht="15.65" customHeight="1">
      <c r="A14" s="108"/>
      <c r="B14" s="106"/>
      <c r="C14" s="106"/>
      <c r="D14" s="106"/>
      <c r="E14" s="106"/>
      <c r="F14" s="106"/>
      <c r="G14" s="106"/>
      <c r="H14" s="106"/>
      <c r="I14" s="106"/>
      <c r="J14" s="106"/>
      <c r="K14" s="106"/>
      <c r="L14" s="106"/>
      <c r="M14" s="108"/>
      <c r="N14" s="107"/>
      <c r="O14" s="107"/>
      <c r="P14" s="472"/>
      <c r="Q14" s="472"/>
      <c r="R14" s="472"/>
      <c r="S14" s="472"/>
      <c r="T14" s="472"/>
      <c r="U14" s="472"/>
      <c r="V14" s="472"/>
      <c r="W14" s="472"/>
      <c r="X14" s="472"/>
      <c r="Y14" s="472"/>
      <c r="Z14" s="472"/>
      <c r="AA14" s="472"/>
      <c r="AB14" s="472"/>
      <c r="AC14" s="472"/>
      <c r="AD14" s="472"/>
      <c r="AE14" s="472"/>
      <c r="AF14" s="472"/>
      <c r="AG14" s="472"/>
      <c r="AH14" s="472"/>
      <c r="AI14" s="472"/>
      <c r="AJ14" s="472"/>
      <c r="AK14" s="472"/>
      <c r="AL14" s="472"/>
      <c r="AM14" s="472"/>
      <c r="AN14" s="472"/>
      <c r="AO14" s="472"/>
      <c r="AP14" s="472"/>
      <c r="AQ14" s="472"/>
      <c r="AR14" s="472"/>
      <c r="AS14" s="472"/>
      <c r="AT14" s="472"/>
      <c r="AU14" s="472"/>
      <c r="AV14" s="472"/>
      <c r="AW14" s="472"/>
      <c r="AX14" s="472"/>
      <c r="AY14" s="472"/>
      <c r="AZ14" s="472"/>
      <c r="BA14" s="472"/>
      <c r="BB14" s="472"/>
      <c r="BC14" s="472"/>
      <c r="BD14" s="472"/>
      <c r="BE14" s="472"/>
      <c r="BF14" s="472"/>
      <c r="BG14" s="472"/>
      <c r="BH14" s="472"/>
      <c r="BI14" s="472"/>
      <c r="BJ14" s="472"/>
      <c r="BK14" s="472"/>
      <c r="BL14" s="472"/>
      <c r="BM14" s="472"/>
      <c r="BN14" s="472"/>
      <c r="BO14" s="472"/>
      <c r="BP14" s="472"/>
      <c r="BQ14" s="472"/>
      <c r="BR14" s="472"/>
      <c r="BS14" s="472"/>
      <c r="BT14" s="472"/>
      <c r="BU14" s="472"/>
      <c r="BV14" s="472"/>
      <c r="BW14" s="472"/>
      <c r="BX14" s="472"/>
      <c r="BY14" s="472"/>
      <c r="BZ14" s="472"/>
      <c r="CA14" s="107"/>
      <c r="CB14" s="107"/>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row>
    <row r="15" spans="1:113" ht="15.65" customHeight="1">
      <c r="A15" s="108"/>
      <c r="B15" s="106"/>
      <c r="C15" s="106"/>
      <c r="D15" s="106"/>
      <c r="E15" s="106"/>
      <c r="F15" s="106"/>
      <c r="G15" s="106"/>
      <c r="H15" s="106"/>
      <c r="I15" s="106"/>
      <c r="J15" s="106"/>
      <c r="K15" s="106"/>
      <c r="L15" s="106"/>
      <c r="M15" s="108"/>
      <c r="N15" s="107"/>
      <c r="O15" s="107"/>
      <c r="P15" s="470" t="s">
        <v>1043</v>
      </c>
      <c r="Q15" s="471"/>
      <c r="R15" s="471"/>
      <c r="S15" s="471"/>
      <c r="T15" s="471"/>
      <c r="U15" s="471"/>
      <c r="V15" s="471"/>
      <c r="W15" s="471"/>
      <c r="X15" s="471"/>
      <c r="Y15" s="471"/>
      <c r="Z15" s="471"/>
      <c r="AA15" s="471"/>
      <c r="AB15" s="471"/>
      <c r="AC15" s="471"/>
      <c r="AD15" s="471"/>
      <c r="AE15" s="471"/>
      <c r="AF15" s="471"/>
      <c r="AG15" s="471"/>
      <c r="AH15" s="471"/>
      <c r="AI15" s="471"/>
      <c r="AJ15" s="471"/>
      <c r="AK15" s="471"/>
      <c r="AL15" s="471"/>
      <c r="AM15" s="471"/>
      <c r="AN15" s="471"/>
      <c r="AO15" s="471"/>
      <c r="AP15" s="471"/>
      <c r="AQ15" s="471"/>
      <c r="AR15" s="471"/>
      <c r="AS15" s="471"/>
      <c r="AT15" s="471"/>
      <c r="AU15" s="471"/>
      <c r="AV15" s="471"/>
      <c r="AW15" s="471"/>
      <c r="AX15" s="471"/>
      <c r="AY15" s="471"/>
      <c r="AZ15" s="471"/>
      <c r="BA15" s="471"/>
      <c r="BB15" s="471"/>
      <c r="BC15" s="471"/>
      <c r="BD15" s="471"/>
      <c r="BE15" s="471"/>
      <c r="BF15" s="471"/>
      <c r="BG15" s="471"/>
      <c r="BH15" s="471"/>
      <c r="BI15" s="471"/>
      <c r="BJ15" s="471"/>
      <c r="BK15" s="471"/>
      <c r="BL15" s="471"/>
      <c r="BM15" s="471"/>
      <c r="BN15" s="471"/>
      <c r="BO15" s="471"/>
      <c r="BP15" s="471"/>
      <c r="BQ15" s="471"/>
      <c r="BR15" s="471"/>
      <c r="BS15" s="471"/>
      <c r="BT15" s="471"/>
      <c r="BU15" s="471"/>
      <c r="BV15" s="471"/>
      <c r="BW15" s="471"/>
      <c r="BX15" s="471"/>
      <c r="BY15" s="471"/>
      <c r="BZ15" s="471"/>
      <c r="CA15" s="107"/>
      <c r="CB15" s="107"/>
      <c r="CC15" s="106"/>
      <c r="CD15" s="106"/>
      <c r="CE15" s="106"/>
      <c r="CF15" s="106"/>
      <c r="CG15" s="106"/>
      <c r="CH15" s="106"/>
      <c r="CI15" s="106"/>
      <c r="CJ15" s="106"/>
      <c r="CK15" s="106"/>
      <c r="CL15" s="106"/>
      <c r="CM15" s="106"/>
      <c r="CN15" s="106"/>
      <c r="CO15" s="106"/>
      <c r="CP15" s="106"/>
      <c r="CQ15" s="106"/>
      <c r="CR15" s="106"/>
      <c r="CS15" s="106"/>
      <c r="CT15" s="106"/>
      <c r="CU15" s="106"/>
      <c r="CV15" s="106"/>
      <c r="CW15" s="106"/>
      <c r="CX15" s="106"/>
      <c r="CY15" s="106"/>
      <c r="CZ15" s="106"/>
      <c r="DA15" s="106"/>
      <c r="DB15" s="106"/>
      <c r="DC15" s="106"/>
      <c r="DD15" s="106"/>
      <c r="DE15" s="106"/>
      <c r="DF15" s="106"/>
      <c r="DG15" s="106"/>
      <c r="DH15" s="106"/>
      <c r="DI15" s="106"/>
    </row>
    <row r="16" spans="1:113" ht="15.65" customHeight="1">
      <c r="A16" s="108"/>
      <c r="B16" s="106"/>
      <c r="C16" s="106"/>
      <c r="D16" s="106"/>
      <c r="E16" s="106"/>
      <c r="F16" s="106"/>
      <c r="G16" s="106"/>
      <c r="H16" s="106"/>
      <c r="I16" s="106"/>
      <c r="J16" s="106"/>
      <c r="K16" s="106"/>
      <c r="L16" s="106"/>
      <c r="M16" s="108"/>
      <c r="N16" s="107"/>
      <c r="O16" s="107"/>
      <c r="P16" s="471"/>
      <c r="Q16" s="471"/>
      <c r="R16" s="471"/>
      <c r="S16" s="471"/>
      <c r="T16" s="471"/>
      <c r="U16" s="471"/>
      <c r="V16" s="471"/>
      <c r="W16" s="471"/>
      <c r="X16" s="471"/>
      <c r="Y16" s="471"/>
      <c r="Z16" s="471"/>
      <c r="AA16" s="471"/>
      <c r="AB16" s="471"/>
      <c r="AC16" s="471"/>
      <c r="AD16" s="471"/>
      <c r="AE16" s="471"/>
      <c r="AF16" s="471"/>
      <c r="AG16" s="471"/>
      <c r="AH16" s="471"/>
      <c r="AI16" s="471"/>
      <c r="AJ16" s="471"/>
      <c r="AK16" s="471"/>
      <c r="AL16" s="471"/>
      <c r="AM16" s="471"/>
      <c r="AN16" s="471"/>
      <c r="AO16" s="471"/>
      <c r="AP16" s="471"/>
      <c r="AQ16" s="471"/>
      <c r="AR16" s="471"/>
      <c r="AS16" s="471"/>
      <c r="AT16" s="471"/>
      <c r="AU16" s="471"/>
      <c r="AV16" s="471"/>
      <c r="AW16" s="471"/>
      <c r="AX16" s="471"/>
      <c r="AY16" s="471"/>
      <c r="AZ16" s="471"/>
      <c r="BA16" s="471"/>
      <c r="BB16" s="471"/>
      <c r="BC16" s="471"/>
      <c r="BD16" s="471"/>
      <c r="BE16" s="471"/>
      <c r="BF16" s="471"/>
      <c r="BG16" s="471"/>
      <c r="BH16" s="471"/>
      <c r="BI16" s="471"/>
      <c r="BJ16" s="471"/>
      <c r="BK16" s="471"/>
      <c r="BL16" s="471"/>
      <c r="BM16" s="471"/>
      <c r="BN16" s="471"/>
      <c r="BO16" s="471"/>
      <c r="BP16" s="471"/>
      <c r="BQ16" s="471"/>
      <c r="BR16" s="471"/>
      <c r="BS16" s="471"/>
      <c r="BT16" s="471"/>
      <c r="BU16" s="471"/>
      <c r="BV16" s="471"/>
      <c r="BW16" s="471"/>
      <c r="BX16" s="471"/>
      <c r="BY16" s="471"/>
      <c r="BZ16" s="471"/>
      <c r="CA16" s="107"/>
      <c r="CB16" s="107"/>
      <c r="CC16" s="106"/>
      <c r="CD16" s="106"/>
      <c r="CE16" s="106"/>
      <c r="CF16" s="106"/>
      <c r="CG16" s="106"/>
      <c r="CH16" s="106"/>
      <c r="CI16" s="106"/>
      <c r="CJ16" s="106"/>
      <c r="CK16" s="106"/>
      <c r="CL16" s="106"/>
      <c r="CM16" s="106"/>
      <c r="CN16" s="106"/>
      <c r="CO16" s="106"/>
      <c r="CP16" s="106"/>
      <c r="CQ16" s="106"/>
      <c r="CR16" s="106"/>
      <c r="CS16" s="106"/>
      <c r="CT16" s="106"/>
      <c r="CU16" s="106"/>
      <c r="CV16" s="106"/>
      <c r="CW16" s="106"/>
      <c r="CX16" s="106"/>
      <c r="CY16" s="106"/>
      <c r="CZ16" s="106"/>
      <c r="DA16" s="106"/>
      <c r="DB16" s="106"/>
      <c r="DC16" s="106"/>
      <c r="DD16" s="106"/>
      <c r="DE16" s="106"/>
      <c r="DF16" s="106"/>
      <c r="DG16" s="106"/>
      <c r="DH16" s="106"/>
      <c r="DI16" s="106"/>
    </row>
    <row r="17" spans="1:113" ht="15.65" customHeight="1">
      <c r="A17" s="108"/>
      <c r="B17" s="106"/>
      <c r="C17" s="106"/>
      <c r="D17" s="106"/>
      <c r="E17" s="106"/>
      <c r="F17" s="106"/>
      <c r="G17" s="106"/>
      <c r="H17" s="106"/>
      <c r="I17" s="106"/>
      <c r="J17" s="106"/>
      <c r="K17" s="106"/>
      <c r="L17" s="106"/>
      <c r="M17" s="106"/>
      <c r="N17" s="107"/>
      <c r="O17" s="107"/>
      <c r="P17" s="477" t="s">
        <v>1031</v>
      </c>
      <c r="Q17" s="477"/>
      <c r="R17" s="477"/>
      <c r="S17" s="477"/>
      <c r="T17" s="477"/>
      <c r="U17" s="477"/>
      <c r="V17" s="477"/>
      <c r="W17" s="477"/>
      <c r="X17" s="477"/>
      <c r="Y17" s="477"/>
      <c r="Z17" s="477"/>
      <c r="AA17" s="477"/>
      <c r="AB17" s="477"/>
      <c r="AC17" s="477"/>
      <c r="AD17" s="477"/>
      <c r="AE17" s="477"/>
      <c r="AF17" s="477"/>
      <c r="AG17" s="477"/>
      <c r="AH17" s="477"/>
      <c r="AI17" s="477"/>
      <c r="AJ17" s="477"/>
      <c r="AK17" s="477"/>
      <c r="AL17" s="477"/>
      <c r="AM17" s="477"/>
      <c r="AN17" s="477"/>
      <c r="AO17" s="477"/>
      <c r="AP17" s="477"/>
      <c r="AQ17" s="477"/>
      <c r="AR17" s="477"/>
      <c r="AS17" s="477"/>
      <c r="AT17" s="477"/>
      <c r="AU17" s="477"/>
      <c r="AV17" s="477"/>
      <c r="AW17" s="477"/>
      <c r="AX17" s="477"/>
      <c r="AY17" s="477"/>
      <c r="AZ17" s="477"/>
      <c r="BA17" s="477"/>
      <c r="BB17" s="477"/>
      <c r="BC17" s="477"/>
      <c r="BD17" s="477"/>
      <c r="BE17" s="477"/>
      <c r="BF17" s="477"/>
      <c r="BG17" s="477"/>
      <c r="BH17" s="477"/>
      <c r="BI17" s="477"/>
      <c r="BJ17" s="477"/>
      <c r="BK17" s="477"/>
      <c r="BL17" s="477"/>
      <c r="BM17" s="477"/>
      <c r="BN17" s="477"/>
      <c r="BO17" s="477"/>
      <c r="BP17" s="477"/>
      <c r="BQ17" s="477"/>
      <c r="BR17" s="477"/>
      <c r="BS17" s="477"/>
      <c r="BT17" s="477"/>
      <c r="BU17" s="477"/>
      <c r="BV17" s="477"/>
      <c r="BW17" s="477"/>
      <c r="BX17" s="477"/>
      <c r="BY17" s="477"/>
      <c r="BZ17" s="477"/>
      <c r="CA17" s="107"/>
      <c r="CB17" s="107"/>
      <c r="CC17" s="106"/>
      <c r="CD17" s="106"/>
      <c r="CE17" s="106"/>
      <c r="CF17" s="106"/>
      <c r="CG17" s="106"/>
      <c r="CH17" s="106"/>
      <c r="CI17" s="106"/>
      <c r="CJ17" s="106"/>
      <c r="CK17" s="106"/>
      <c r="CL17" s="106"/>
      <c r="CM17" s="106"/>
      <c r="CN17" s="106"/>
      <c r="CO17" s="106"/>
      <c r="CP17" s="106"/>
      <c r="CQ17" s="106"/>
      <c r="CR17" s="106"/>
      <c r="CS17" s="106"/>
      <c r="CT17" s="106"/>
      <c r="CU17" s="106"/>
      <c r="CV17" s="106"/>
      <c r="CW17" s="106"/>
      <c r="CX17" s="106"/>
      <c r="CY17" s="106"/>
      <c r="CZ17" s="106"/>
      <c r="DA17" s="106"/>
      <c r="DB17" s="106"/>
      <c r="DC17" s="106"/>
      <c r="DD17" s="106"/>
      <c r="DE17" s="106"/>
      <c r="DF17" s="106"/>
      <c r="DG17" s="106"/>
      <c r="DH17" s="106"/>
      <c r="DI17" s="106"/>
    </row>
    <row r="18" spans="1:113" ht="16.3" customHeight="1">
      <c r="A18" s="106"/>
      <c r="B18" s="106"/>
      <c r="C18" s="106"/>
      <c r="D18" s="106"/>
      <c r="E18" s="106"/>
      <c r="F18" s="106"/>
      <c r="G18" s="106"/>
      <c r="H18" s="106"/>
      <c r="I18" s="106"/>
      <c r="J18" s="106"/>
      <c r="K18" s="106"/>
      <c r="L18" s="106"/>
      <c r="M18" s="106"/>
      <c r="N18" s="107"/>
      <c r="O18" s="107"/>
      <c r="P18" s="477"/>
      <c r="Q18" s="477"/>
      <c r="R18" s="477"/>
      <c r="S18" s="477"/>
      <c r="T18" s="477"/>
      <c r="U18" s="477"/>
      <c r="V18" s="477"/>
      <c r="W18" s="477"/>
      <c r="X18" s="477"/>
      <c r="Y18" s="477"/>
      <c r="Z18" s="477"/>
      <c r="AA18" s="477"/>
      <c r="AB18" s="477"/>
      <c r="AC18" s="477"/>
      <c r="AD18" s="477"/>
      <c r="AE18" s="477"/>
      <c r="AF18" s="477"/>
      <c r="AG18" s="477"/>
      <c r="AH18" s="477"/>
      <c r="AI18" s="477"/>
      <c r="AJ18" s="477"/>
      <c r="AK18" s="477"/>
      <c r="AL18" s="477"/>
      <c r="AM18" s="477"/>
      <c r="AN18" s="477"/>
      <c r="AO18" s="477"/>
      <c r="AP18" s="477"/>
      <c r="AQ18" s="477"/>
      <c r="AR18" s="477"/>
      <c r="AS18" s="477"/>
      <c r="AT18" s="477"/>
      <c r="AU18" s="477"/>
      <c r="AV18" s="477"/>
      <c r="AW18" s="477"/>
      <c r="AX18" s="477"/>
      <c r="AY18" s="477"/>
      <c r="AZ18" s="477"/>
      <c r="BA18" s="477"/>
      <c r="BB18" s="477"/>
      <c r="BC18" s="477"/>
      <c r="BD18" s="477"/>
      <c r="BE18" s="477"/>
      <c r="BF18" s="477"/>
      <c r="BG18" s="477"/>
      <c r="BH18" s="477"/>
      <c r="BI18" s="477"/>
      <c r="BJ18" s="477"/>
      <c r="BK18" s="477"/>
      <c r="BL18" s="477"/>
      <c r="BM18" s="477"/>
      <c r="BN18" s="477"/>
      <c r="BO18" s="477"/>
      <c r="BP18" s="477"/>
      <c r="BQ18" s="477"/>
      <c r="BR18" s="477"/>
      <c r="BS18" s="477"/>
      <c r="BT18" s="477"/>
      <c r="BU18" s="477"/>
      <c r="BV18" s="477"/>
      <c r="BW18" s="477"/>
      <c r="BX18" s="477"/>
      <c r="BY18" s="477"/>
      <c r="BZ18" s="477"/>
      <c r="CA18" s="107"/>
      <c r="CB18" s="107"/>
      <c r="CC18" s="106"/>
      <c r="CD18" s="106"/>
      <c r="CE18" s="106"/>
      <c r="CF18" s="106"/>
      <c r="CG18" s="106"/>
      <c r="CH18" s="106"/>
      <c r="CI18" s="106"/>
      <c r="CJ18" s="106"/>
      <c r="CK18" s="106"/>
      <c r="CL18" s="106"/>
      <c r="CM18" s="106"/>
      <c r="CN18" s="106"/>
      <c r="CO18" s="106"/>
      <c r="CP18" s="106"/>
      <c r="CQ18" s="106"/>
      <c r="CR18" s="106"/>
      <c r="CS18" s="106"/>
      <c r="CT18" s="106"/>
      <c r="CU18" s="106"/>
      <c r="CV18" s="106"/>
      <c r="CW18" s="106"/>
      <c r="CX18" s="106"/>
      <c r="CY18" s="106"/>
      <c r="CZ18" s="106"/>
      <c r="DA18" s="106"/>
      <c r="DB18" s="106"/>
      <c r="DC18" s="106"/>
      <c r="DD18" s="106"/>
      <c r="DE18" s="106"/>
      <c r="DF18" s="106"/>
      <c r="DG18" s="106"/>
      <c r="DH18" s="106"/>
      <c r="DI18" s="106"/>
    </row>
    <row r="19" spans="1:113">
      <c r="A19" s="106"/>
      <c r="B19" s="106"/>
      <c r="C19" s="106"/>
      <c r="D19" s="106"/>
      <c r="E19" s="106"/>
      <c r="F19" s="106"/>
      <c r="G19" s="106"/>
      <c r="H19" s="106"/>
      <c r="I19" s="106"/>
      <c r="J19" s="106"/>
      <c r="K19" s="106"/>
      <c r="L19" s="106"/>
      <c r="M19" s="106"/>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row>
    <row r="20" spans="1:113">
      <c r="A20" s="106"/>
      <c r="B20" s="106"/>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c r="DE20" s="106"/>
      <c r="DF20" s="106"/>
      <c r="DG20" s="106"/>
      <c r="DH20" s="106"/>
      <c r="DI20" s="106"/>
    </row>
    <row r="21" spans="1:113" ht="16.3" customHeight="1">
      <c r="A21" s="106"/>
      <c r="B21" s="106"/>
      <c r="C21" s="106"/>
      <c r="D21" s="106"/>
      <c r="E21" s="106"/>
      <c r="F21" s="106"/>
      <c r="G21" s="106"/>
      <c r="H21" s="106"/>
      <c r="I21" s="106"/>
      <c r="J21" s="106"/>
      <c r="K21" s="106"/>
      <c r="L21" s="106"/>
      <c r="M21" s="106"/>
      <c r="N21" s="107"/>
      <c r="O21" s="107"/>
      <c r="P21" s="367"/>
      <c r="Q21" s="367"/>
      <c r="R21" s="367"/>
      <c r="S21" s="367"/>
      <c r="T21" s="367"/>
      <c r="U21" s="367"/>
      <c r="V21" s="367"/>
      <c r="W21" s="367"/>
      <c r="X21" s="367"/>
      <c r="Y21" s="367"/>
      <c r="Z21" s="367"/>
      <c r="AA21" s="367"/>
      <c r="AB21" s="180"/>
      <c r="AC21" s="180"/>
      <c r="AD21" s="180"/>
      <c r="AE21" s="180"/>
      <c r="AF21" s="180"/>
      <c r="AG21" s="180"/>
      <c r="AH21" s="180"/>
      <c r="AI21" s="180"/>
      <c r="AJ21" s="180"/>
      <c r="AK21" s="180"/>
      <c r="AL21" s="180"/>
      <c r="AM21" s="180"/>
      <c r="AN21" s="180"/>
      <c r="AO21" s="180"/>
      <c r="AP21" s="368"/>
      <c r="AQ21" s="368"/>
      <c r="AR21" s="368"/>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row>
    <row r="22" spans="1:113">
      <c r="A22" s="106"/>
      <c r="B22" s="106"/>
      <c r="C22" s="106"/>
      <c r="D22" s="106"/>
      <c r="E22" s="106"/>
      <c r="F22" s="106"/>
      <c r="G22" s="106"/>
      <c r="H22" s="106"/>
      <c r="I22" s="106"/>
      <c r="J22" s="106"/>
      <c r="K22" s="106"/>
      <c r="L22" s="106"/>
      <c r="M22" s="106"/>
      <c r="N22" s="107"/>
      <c r="O22" s="107"/>
      <c r="P22" s="475" t="s">
        <v>1040</v>
      </c>
      <c r="Q22" s="475"/>
      <c r="R22" s="475"/>
      <c r="S22" s="475"/>
      <c r="T22" s="475"/>
      <c r="U22" s="475"/>
      <c r="V22" s="475"/>
      <c r="W22" s="475"/>
      <c r="X22" s="475"/>
      <c r="Y22" s="475"/>
      <c r="Z22" s="475"/>
      <c r="AA22" s="475"/>
      <c r="AB22" s="475"/>
      <c r="AC22" s="475"/>
      <c r="AD22" s="475"/>
      <c r="AE22" s="475"/>
      <c r="AF22" s="475"/>
      <c r="AG22" s="475"/>
      <c r="AH22" s="475"/>
      <c r="AI22" s="475"/>
      <c r="AJ22" s="475"/>
      <c r="AK22" s="475"/>
      <c r="AL22" s="475"/>
      <c r="AM22" s="475"/>
      <c r="AN22" s="475"/>
      <c r="AO22" s="475"/>
      <c r="AP22" s="475"/>
      <c r="AQ22" s="475"/>
      <c r="AR22" s="475"/>
      <c r="AS22" s="475"/>
      <c r="AT22" s="475"/>
      <c r="AU22" s="475"/>
      <c r="AV22" s="475"/>
      <c r="AW22" s="475"/>
      <c r="AX22" s="475"/>
      <c r="AY22" s="475"/>
      <c r="AZ22" s="475"/>
      <c r="BA22" s="475"/>
      <c r="BB22" s="475"/>
      <c r="BC22" s="475"/>
      <c r="BD22" s="475"/>
      <c r="BE22" s="475"/>
      <c r="BF22" s="475"/>
      <c r="BG22" s="475"/>
      <c r="BH22" s="475"/>
      <c r="BI22" s="475"/>
      <c r="BJ22" s="475"/>
      <c r="BK22" s="475"/>
      <c r="BL22" s="475"/>
      <c r="BM22" s="475"/>
      <c r="BN22" s="475"/>
      <c r="BO22" s="475"/>
      <c r="BP22" s="475"/>
      <c r="BQ22" s="475"/>
      <c r="BR22" s="475"/>
      <c r="BS22" s="475"/>
      <c r="BT22" s="475"/>
      <c r="BU22" s="475"/>
      <c r="BV22" s="475"/>
      <c r="BW22" s="475"/>
      <c r="BX22" s="475"/>
      <c r="BY22" s="475"/>
      <c r="BZ22" s="475"/>
      <c r="CA22" s="107"/>
      <c r="CB22" s="107"/>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row>
    <row r="23" spans="1:113">
      <c r="A23" s="106"/>
      <c r="B23" s="106"/>
      <c r="C23" s="106"/>
      <c r="D23" s="106"/>
      <c r="E23" s="106"/>
      <c r="F23" s="106"/>
      <c r="G23" s="106"/>
      <c r="H23" s="106"/>
      <c r="I23" s="106"/>
      <c r="J23" s="106"/>
      <c r="K23" s="106"/>
      <c r="L23" s="106"/>
      <c r="M23" s="106"/>
      <c r="N23" s="107"/>
      <c r="O23" s="107"/>
      <c r="P23" s="476"/>
      <c r="Q23" s="476"/>
      <c r="R23" s="476"/>
      <c r="S23" s="476"/>
      <c r="T23" s="476"/>
      <c r="U23" s="476"/>
      <c r="V23" s="476"/>
      <c r="W23" s="476"/>
      <c r="X23" s="476"/>
      <c r="Y23" s="476"/>
      <c r="Z23" s="476"/>
      <c r="AA23" s="476"/>
      <c r="AB23" s="476"/>
      <c r="AC23" s="476"/>
      <c r="AD23" s="476"/>
      <c r="AE23" s="476"/>
      <c r="AF23" s="476"/>
      <c r="AG23" s="476"/>
      <c r="AH23" s="476"/>
      <c r="AI23" s="476"/>
      <c r="AJ23" s="476"/>
      <c r="AK23" s="476"/>
      <c r="AL23" s="476"/>
      <c r="AM23" s="476"/>
      <c r="AN23" s="476"/>
      <c r="AO23" s="476"/>
      <c r="AP23" s="476"/>
      <c r="AQ23" s="476"/>
      <c r="AR23" s="476"/>
      <c r="AS23" s="476"/>
      <c r="AT23" s="476"/>
      <c r="AU23" s="476"/>
      <c r="AV23" s="476"/>
      <c r="AW23" s="476"/>
      <c r="AX23" s="476"/>
      <c r="AY23" s="476"/>
      <c r="AZ23" s="476"/>
      <c r="BA23" s="476"/>
      <c r="BB23" s="476"/>
      <c r="BC23" s="476"/>
      <c r="BD23" s="476"/>
      <c r="BE23" s="476"/>
      <c r="BF23" s="476"/>
      <c r="BG23" s="476"/>
      <c r="BH23" s="476"/>
      <c r="BI23" s="476"/>
      <c r="BJ23" s="476"/>
      <c r="BK23" s="476"/>
      <c r="BL23" s="476"/>
      <c r="BM23" s="476"/>
      <c r="BN23" s="476"/>
      <c r="BO23" s="476"/>
      <c r="BP23" s="476"/>
      <c r="BQ23" s="476"/>
      <c r="BR23" s="476"/>
      <c r="BS23" s="476"/>
      <c r="BT23" s="476"/>
      <c r="BU23" s="476"/>
      <c r="BV23" s="476"/>
      <c r="BW23" s="476"/>
      <c r="BX23" s="476"/>
      <c r="BY23" s="476"/>
      <c r="BZ23" s="476"/>
      <c r="CA23" s="107"/>
      <c r="CB23" s="107"/>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row>
    <row r="24" spans="1:113">
      <c r="A24" s="106"/>
      <c r="B24" s="106"/>
      <c r="C24" s="106"/>
      <c r="D24" s="106"/>
      <c r="E24" s="106"/>
      <c r="F24" s="106"/>
      <c r="G24" s="106"/>
      <c r="H24" s="106"/>
      <c r="I24" s="106"/>
      <c r="J24" s="106"/>
      <c r="K24" s="106"/>
      <c r="L24" s="106"/>
      <c r="M24" s="106"/>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row>
    <row r="25" spans="1:113" ht="16.3" customHeight="1">
      <c r="A25" s="106"/>
      <c r="B25" s="106"/>
      <c r="C25" s="106"/>
      <c r="D25" s="106"/>
      <c r="E25" s="106"/>
      <c r="F25" s="106"/>
      <c r="G25" s="106"/>
      <c r="H25" s="106"/>
      <c r="I25" s="106"/>
      <c r="J25" s="106"/>
      <c r="K25" s="106"/>
      <c r="L25" s="106"/>
      <c r="M25" s="106"/>
      <c r="N25" s="107"/>
      <c r="O25" s="107"/>
      <c r="P25" s="472" t="s">
        <v>1041</v>
      </c>
      <c r="Q25" s="472"/>
      <c r="R25" s="472"/>
      <c r="S25" s="472"/>
      <c r="T25" s="472"/>
      <c r="U25" s="472"/>
      <c r="V25" s="472"/>
      <c r="W25" s="472"/>
      <c r="X25" s="472"/>
      <c r="Y25" s="472"/>
      <c r="Z25" s="472"/>
      <c r="AA25" s="472"/>
      <c r="AB25" s="472"/>
      <c r="AC25" s="472"/>
      <c r="AD25" s="472"/>
      <c r="AE25" s="472"/>
      <c r="AF25" s="472"/>
      <c r="AG25" s="472"/>
      <c r="AH25" s="472"/>
      <c r="AI25" s="472"/>
      <c r="AJ25" s="472"/>
      <c r="AK25" s="472"/>
      <c r="AL25" s="472"/>
      <c r="AM25" s="472"/>
      <c r="AN25" s="472"/>
      <c r="AO25" s="472"/>
      <c r="AP25" s="472"/>
      <c r="AQ25" s="472"/>
      <c r="AR25" s="472"/>
      <c r="AS25" s="472"/>
      <c r="AT25" s="472"/>
      <c r="AU25" s="472"/>
      <c r="AV25" s="472"/>
      <c r="AW25" s="472"/>
      <c r="AX25" s="472"/>
      <c r="AY25" s="472"/>
      <c r="AZ25" s="472"/>
      <c r="BA25" s="472"/>
      <c r="BB25" s="472"/>
      <c r="BC25" s="472"/>
      <c r="BD25" s="472"/>
      <c r="BE25" s="472"/>
      <c r="BF25" s="472"/>
      <c r="BG25" s="472"/>
      <c r="BH25" s="472"/>
      <c r="BI25" s="472"/>
      <c r="BJ25" s="472"/>
      <c r="BK25" s="472"/>
      <c r="BL25" s="472"/>
      <c r="BM25" s="472"/>
      <c r="BN25" s="472"/>
      <c r="BO25" s="472"/>
      <c r="BP25" s="472"/>
      <c r="BQ25" s="472"/>
      <c r="BR25" s="472"/>
      <c r="BS25" s="472"/>
      <c r="BT25" s="472"/>
      <c r="BU25" s="472"/>
      <c r="BV25" s="472"/>
      <c r="BW25" s="472"/>
      <c r="BX25" s="472"/>
      <c r="BY25" s="472"/>
      <c r="BZ25" s="472"/>
      <c r="CA25" s="107"/>
      <c r="CB25" s="107"/>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row>
    <row r="26" spans="1:113" ht="16.3" customHeight="1">
      <c r="A26" s="106"/>
      <c r="B26" s="106"/>
      <c r="C26" s="106"/>
      <c r="D26" s="106"/>
      <c r="E26" s="106"/>
      <c r="F26" s="106"/>
      <c r="G26" s="106"/>
      <c r="H26" s="106"/>
      <c r="I26" s="106"/>
      <c r="J26" s="106"/>
      <c r="K26" s="106"/>
      <c r="L26" s="106"/>
      <c r="M26" s="106"/>
      <c r="N26" s="107"/>
      <c r="O26" s="107"/>
      <c r="P26" s="472"/>
      <c r="Q26" s="472"/>
      <c r="R26" s="472"/>
      <c r="S26" s="472"/>
      <c r="T26" s="472"/>
      <c r="U26" s="472"/>
      <c r="V26" s="472"/>
      <c r="W26" s="472"/>
      <c r="X26" s="472"/>
      <c r="Y26" s="472"/>
      <c r="Z26" s="472"/>
      <c r="AA26" s="472"/>
      <c r="AB26" s="472"/>
      <c r="AC26" s="472"/>
      <c r="AD26" s="472"/>
      <c r="AE26" s="472"/>
      <c r="AF26" s="472"/>
      <c r="AG26" s="472"/>
      <c r="AH26" s="472"/>
      <c r="AI26" s="472"/>
      <c r="AJ26" s="472"/>
      <c r="AK26" s="472"/>
      <c r="AL26" s="472"/>
      <c r="AM26" s="472"/>
      <c r="AN26" s="472"/>
      <c r="AO26" s="472"/>
      <c r="AP26" s="472"/>
      <c r="AQ26" s="472"/>
      <c r="AR26" s="472"/>
      <c r="AS26" s="472"/>
      <c r="AT26" s="472"/>
      <c r="AU26" s="472"/>
      <c r="AV26" s="472"/>
      <c r="AW26" s="472"/>
      <c r="AX26" s="472"/>
      <c r="AY26" s="472"/>
      <c r="AZ26" s="472"/>
      <c r="BA26" s="472"/>
      <c r="BB26" s="472"/>
      <c r="BC26" s="472"/>
      <c r="BD26" s="472"/>
      <c r="BE26" s="472"/>
      <c r="BF26" s="472"/>
      <c r="BG26" s="472"/>
      <c r="BH26" s="472"/>
      <c r="BI26" s="472"/>
      <c r="BJ26" s="472"/>
      <c r="BK26" s="472"/>
      <c r="BL26" s="472"/>
      <c r="BM26" s="472"/>
      <c r="BN26" s="472"/>
      <c r="BO26" s="472"/>
      <c r="BP26" s="472"/>
      <c r="BQ26" s="472"/>
      <c r="BR26" s="472"/>
      <c r="BS26" s="472"/>
      <c r="BT26" s="472"/>
      <c r="BU26" s="472"/>
      <c r="BV26" s="472"/>
      <c r="BW26" s="472"/>
      <c r="BX26" s="472"/>
      <c r="BY26" s="472"/>
      <c r="BZ26" s="472"/>
      <c r="CA26" s="107"/>
      <c r="CB26" s="107"/>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row>
    <row r="27" spans="1:113">
      <c r="A27" s="106"/>
      <c r="B27" s="106"/>
      <c r="C27" s="106"/>
      <c r="D27" s="106"/>
      <c r="E27" s="106"/>
      <c r="F27" s="106"/>
      <c r="G27" s="106"/>
      <c r="H27" s="106"/>
      <c r="I27" s="106"/>
      <c r="J27" s="106"/>
      <c r="K27" s="106"/>
      <c r="L27" s="106"/>
      <c r="M27" s="106"/>
      <c r="N27" s="107"/>
      <c r="O27" s="107"/>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107"/>
      <c r="CB27" s="107"/>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row>
    <row r="28" spans="1:113" ht="17">
      <c r="A28" s="106"/>
      <c r="B28" s="106"/>
      <c r="C28" s="106"/>
      <c r="D28" s="106"/>
      <c r="E28" s="106"/>
      <c r="F28" s="106"/>
      <c r="G28" s="106"/>
      <c r="H28" s="106"/>
      <c r="I28" s="106"/>
      <c r="J28" s="106"/>
      <c r="K28" s="106"/>
      <c r="L28" s="106"/>
      <c r="M28" s="106"/>
      <c r="N28" s="107"/>
      <c r="O28" s="107"/>
      <c r="P28" s="419"/>
      <c r="Q28" s="419"/>
      <c r="R28" s="419"/>
      <c r="S28" s="419"/>
      <c r="T28" s="419"/>
      <c r="U28" s="419"/>
      <c r="V28" s="419"/>
      <c r="W28" s="419"/>
      <c r="X28" s="419"/>
      <c r="Y28" s="419"/>
      <c r="Z28" s="419"/>
      <c r="AA28" s="419"/>
      <c r="AB28" s="419"/>
      <c r="AC28" s="419"/>
      <c r="AD28" s="419"/>
      <c r="AE28" s="419"/>
      <c r="AF28" s="419"/>
      <c r="AG28" s="419"/>
      <c r="AH28" s="419"/>
      <c r="AI28" s="419"/>
      <c r="AJ28" s="419"/>
      <c r="AK28" s="419"/>
      <c r="AL28" s="419"/>
      <c r="AM28" s="419"/>
      <c r="AN28" s="419"/>
      <c r="AO28" s="419"/>
      <c r="AP28" s="419"/>
      <c r="AQ28" s="419"/>
      <c r="AR28" s="419"/>
      <c r="AS28" s="419"/>
      <c r="AT28" s="419"/>
      <c r="AU28" s="419"/>
      <c r="AV28" s="419"/>
      <c r="AW28" s="419"/>
      <c r="AX28" s="419"/>
      <c r="AY28" s="419"/>
      <c r="AZ28" s="419"/>
      <c r="BA28" s="419"/>
      <c r="BB28" s="419"/>
      <c r="BC28" s="419"/>
      <c r="BD28" s="419"/>
      <c r="BE28" s="419"/>
      <c r="BF28" s="419"/>
      <c r="BG28" s="419"/>
      <c r="BH28" s="419"/>
      <c r="BI28" s="419"/>
      <c r="BJ28" s="419"/>
      <c r="BK28" s="419"/>
      <c r="BL28" s="419"/>
      <c r="BM28" s="419"/>
      <c r="BN28" s="419"/>
      <c r="BO28" s="419"/>
      <c r="BP28" s="419"/>
      <c r="BQ28" s="419"/>
      <c r="BR28" s="419"/>
      <c r="BS28" s="419"/>
      <c r="BT28" s="419"/>
      <c r="BU28" s="419"/>
      <c r="BV28" s="419"/>
      <c r="BW28" s="419"/>
      <c r="BX28" s="419"/>
      <c r="BY28" s="419"/>
      <c r="BZ28" s="419"/>
      <c r="CA28" s="107"/>
      <c r="CB28" s="107"/>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row>
    <row r="29" spans="1:113" ht="17">
      <c r="A29" s="106"/>
      <c r="B29" s="106"/>
      <c r="C29" s="106"/>
      <c r="D29" s="106"/>
      <c r="E29" s="106"/>
      <c r="F29" s="106"/>
      <c r="G29" s="106"/>
      <c r="H29" s="106"/>
      <c r="I29" s="106"/>
      <c r="J29" s="106"/>
      <c r="K29" s="106"/>
      <c r="L29" s="106"/>
      <c r="M29" s="106"/>
      <c r="N29" s="107"/>
      <c r="O29" s="107"/>
      <c r="P29" s="419"/>
      <c r="Q29" s="419"/>
      <c r="R29" s="419"/>
      <c r="S29" s="419"/>
      <c r="T29" s="419"/>
      <c r="U29" s="419"/>
      <c r="V29" s="419"/>
      <c r="W29" s="419"/>
      <c r="X29" s="419"/>
      <c r="Y29" s="419"/>
      <c r="Z29" s="419"/>
      <c r="AA29" s="419"/>
      <c r="AB29" s="419"/>
      <c r="AC29" s="419"/>
      <c r="AD29" s="419"/>
      <c r="AE29" s="419"/>
      <c r="AF29" s="419"/>
      <c r="AG29" s="419"/>
      <c r="AH29" s="419"/>
      <c r="AI29" s="419"/>
      <c r="AJ29" s="419"/>
      <c r="AK29" s="419"/>
      <c r="AL29" s="419"/>
      <c r="AM29" s="419"/>
      <c r="AN29" s="419"/>
      <c r="AO29" s="419"/>
      <c r="AP29" s="419"/>
      <c r="AQ29" s="419"/>
      <c r="AR29" s="419"/>
      <c r="AS29" s="419"/>
      <c r="AT29" s="419"/>
      <c r="AU29" s="419"/>
      <c r="AV29" s="419"/>
      <c r="AW29" s="419"/>
      <c r="AX29" s="419"/>
      <c r="AY29" s="419"/>
      <c r="AZ29" s="419"/>
      <c r="BA29" s="419"/>
      <c r="BB29" s="419"/>
      <c r="BC29" s="419"/>
      <c r="BD29" s="419"/>
      <c r="BE29" s="419"/>
      <c r="BF29" s="419"/>
      <c r="BG29" s="419"/>
      <c r="BH29" s="419"/>
      <c r="BI29" s="419"/>
      <c r="BJ29" s="419"/>
      <c r="BK29" s="419"/>
      <c r="BL29" s="419"/>
      <c r="BM29" s="419"/>
      <c r="BN29" s="419"/>
      <c r="BO29" s="419"/>
      <c r="BP29" s="419"/>
      <c r="BQ29" s="419"/>
      <c r="BR29" s="419"/>
      <c r="BS29" s="419"/>
      <c r="BT29" s="419"/>
      <c r="BU29" s="419"/>
      <c r="BV29" s="419"/>
      <c r="BW29" s="419"/>
      <c r="BX29" s="419"/>
      <c r="BY29" s="419"/>
      <c r="BZ29" s="419"/>
      <c r="CA29" s="107"/>
      <c r="CB29" s="107"/>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row>
    <row r="30" spans="1:113" ht="17">
      <c r="A30" s="106"/>
      <c r="B30" s="106"/>
      <c r="C30" s="106"/>
      <c r="D30" s="106"/>
      <c r="E30" s="106"/>
      <c r="F30" s="106"/>
      <c r="G30" s="106"/>
      <c r="H30" s="106"/>
      <c r="I30" s="106"/>
      <c r="J30" s="106"/>
      <c r="K30" s="106"/>
      <c r="L30" s="106"/>
      <c r="M30" s="106"/>
      <c r="N30" s="107"/>
      <c r="O30" s="107"/>
      <c r="P30" s="419"/>
      <c r="Q30" s="419"/>
      <c r="R30" s="419"/>
      <c r="S30" s="419"/>
      <c r="T30" s="419"/>
      <c r="U30" s="419"/>
      <c r="V30" s="419"/>
      <c r="W30" s="419"/>
      <c r="X30" s="419"/>
      <c r="Y30" s="419"/>
      <c r="Z30" s="419"/>
      <c r="AA30" s="419"/>
      <c r="AB30" s="419"/>
      <c r="AC30" s="419"/>
      <c r="AD30" s="419"/>
      <c r="AE30" s="419"/>
      <c r="AF30" s="419"/>
      <c r="AG30" s="419"/>
      <c r="AH30" s="419"/>
      <c r="AI30" s="419"/>
      <c r="AJ30" s="419"/>
      <c r="AK30" s="419"/>
      <c r="AL30" s="419"/>
      <c r="AM30" s="419"/>
      <c r="AN30" s="419"/>
      <c r="AO30" s="419"/>
      <c r="AP30" s="419"/>
      <c r="AQ30" s="419"/>
      <c r="AR30" s="419"/>
      <c r="AS30" s="419"/>
      <c r="AT30" s="419"/>
      <c r="AU30" s="419"/>
      <c r="AV30" s="419"/>
      <c r="AW30" s="419"/>
      <c r="AX30" s="419"/>
      <c r="AY30" s="419"/>
      <c r="AZ30" s="419"/>
      <c r="BA30" s="419"/>
      <c r="BB30" s="419"/>
      <c r="BC30" s="419"/>
      <c r="BD30" s="419"/>
      <c r="BE30" s="419"/>
      <c r="BF30" s="419"/>
      <c r="BG30" s="419"/>
      <c r="BH30" s="419"/>
      <c r="BI30" s="419"/>
      <c r="BJ30" s="419"/>
      <c r="BK30" s="419"/>
      <c r="BL30" s="419"/>
      <c r="BM30" s="419"/>
      <c r="BN30" s="419"/>
      <c r="BO30" s="419"/>
      <c r="BP30" s="419"/>
      <c r="BQ30" s="419"/>
      <c r="BR30" s="419"/>
      <c r="BS30" s="419"/>
      <c r="BT30" s="419"/>
      <c r="BU30" s="419"/>
      <c r="BV30" s="419"/>
      <c r="BW30" s="419"/>
      <c r="BX30" s="419"/>
      <c r="BY30" s="419"/>
      <c r="BZ30" s="419"/>
      <c r="CA30" s="107"/>
      <c r="CB30" s="107"/>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row>
    <row r="31" spans="1:113">
      <c r="A31" s="106"/>
      <c r="B31" s="106"/>
      <c r="C31" s="106"/>
      <c r="D31" s="106"/>
      <c r="E31" s="106"/>
      <c r="F31" s="106"/>
      <c r="G31" s="106"/>
      <c r="H31" s="106"/>
      <c r="I31" s="106"/>
      <c r="J31" s="106"/>
      <c r="K31" s="106"/>
      <c r="L31" s="106"/>
      <c r="M31" s="106"/>
      <c r="N31" s="107"/>
      <c r="O31" s="107"/>
      <c r="P31" s="470" t="s">
        <v>1042</v>
      </c>
      <c r="Q31" s="471"/>
      <c r="R31" s="471"/>
      <c r="S31" s="471"/>
      <c r="T31" s="471"/>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107"/>
      <c r="CB31" s="107"/>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row>
    <row r="32" spans="1:113">
      <c r="A32" s="106"/>
      <c r="B32" s="106"/>
      <c r="C32" s="106"/>
      <c r="D32" s="106"/>
      <c r="E32" s="106"/>
      <c r="F32" s="106"/>
      <c r="G32" s="106"/>
      <c r="H32" s="106"/>
      <c r="I32" s="106"/>
      <c r="J32" s="106"/>
      <c r="K32" s="106"/>
      <c r="L32" s="106"/>
      <c r="M32" s="106"/>
      <c r="N32" s="107"/>
      <c r="O32" s="107"/>
      <c r="P32" s="471"/>
      <c r="Q32" s="471"/>
      <c r="R32" s="471"/>
      <c r="S32" s="471"/>
      <c r="T32" s="471"/>
      <c r="U32" s="471"/>
      <c r="V32" s="471"/>
      <c r="W32" s="471"/>
      <c r="X32" s="471"/>
      <c r="Y32" s="471"/>
      <c r="Z32" s="471"/>
      <c r="AA32" s="471"/>
      <c r="AB32" s="471"/>
      <c r="AC32" s="471"/>
      <c r="AD32" s="471"/>
      <c r="AE32" s="471"/>
      <c r="AF32" s="471"/>
      <c r="AG32" s="471"/>
      <c r="AH32" s="471"/>
      <c r="AI32" s="471"/>
      <c r="AJ32" s="471"/>
      <c r="AK32" s="471"/>
      <c r="AL32" s="471"/>
      <c r="AM32" s="471"/>
      <c r="AN32" s="471"/>
      <c r="AO32" s="471"/>
      <c r="AP32" s="471"/>
      <c r="AQ32" s="471"/>
      <c r="AR32" s="471"/>
      <c r="AS32" s="471"/>
      <c r="AT32" s="471"/>
      <c r="AU32" s="471"/>
      <c r="AV32" s="471"/>
      <c r="AW32" s="471"/>
      <c r="AX32" s="471"/>
      <c r="AY32" s="471"/>
      <c r="AZ32" s="471"/>
      <c r="BA32" s="471"/>
      <c r="BB32" s="471"/>
      <c r="BC32" s="471"/>
      <c r="BD32" s="471"/>
      <c r="BE32" s="471"/>
      <c r="BF32" s="471"/>
      <c r="BG32" s="471"/>
      <c r="BH32" s="471"/>
      <c r="BI32" s="471"/>
      <c r="BJ32" s="471"/>
      <c r="BK32" s="471"/>
      <c r="BL32" s="471"/>
      <c r="BM32" s="471"/>
      <c r="BN32" s="471"/>
      <c r="BO32" s="471"/>
      <c r="BP32" s="471"/>
      <c r="BQ32" s="471"/>
      <c r="BR32" s="471"/>
      <c r="BS32" s="471"/>
      <c r="BT32" s="471"/>
      <c r="BU32" s="471"/>
      <c r="BV32" s="471"/>
      <c r="BW32" s="471"/>
      <c r="BX32" s="471"/>
      <c r="BY32" s="471"/>
      <c r="BZ32" s="471"/>
      <c r="CA32" s="107"/>
      <c r="CB32" s="107"/>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row>
    <row r="33" spans="1:113">
      <c r="A33" s="106"/>
      <c r="B33" s="106"/>
      <c r="C33" s="106"/>
      <c r="D33" s="106"/>
      <c r="E33" s="106"/>
      <c r="F33" s="106"/>
      <c r="G33" s="106"/>
      <c r="H33" s="106"/>
      <c r="I33" s="106"/>
      <c r="J33" s="106"/>
      <c r="K33" s="106"/>
      <c r="L33" s="106"/>
      <c r="M33" s="106"/>
      <c r="N33" s="107"/>
      <c r="O33" s="107"/>
      <c r="P33" s="477" t="s">
        <v>1051</v>
      </c>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7"/>
      <c r="AQ33" s="477"/>
      <c r="AR33" s="477"/>
      <c r="AS33" s="477"/>
      <c r="AT33" s="477"/>
      <c r="AU33" s="477"/>
      <c r="AV33" s="477"/>
      <c r="AW33" s="477"/>
      <c r="AX33" s="477"/>
      <c r="AY33" s="477"/>
      <c r="AZ33" s="477"/>
      <c r="BA33" s="477"/>
      <c r="BB33" s="477"/>
      <c r="BC33" s="477"/>
      <c r="BD33" s="477"/>
      <c r="BE33" s="477"/>
      <c r="BF33" s="477"/>
      <c r="BG33" s="477"/>
      <c r="BH33" s="477"/>
      <c r="BI33" s="477"/>
      <c r="BJ33" s="477"/>
      <c r="BK33" s="477"/>
      <c r="BL33" s="477"/>
      <c r="BM33" s="477"/>
      <c r="BN33" s="477"/>
      <c r="BO33" s="477"/>
      <c r="BP33" s="477"/>
      <c r="BQ33" s="477"/>
      <c r="BR33" s="477"/>
      <c r="BS33" s="477"/>
      <c r="BT33" s="477"/>
      <c r="BU33" s="477"/>
      <c r="BV33" s="477"/>
      <c r="BW33" s="477"/>
      <c r="BX33" s="477"/>
      <c r="BY33" s="477"/>
      <c r="BZ33" s="477"/>
      <c r="CA33" s="107"/>
      <c r="CB33" s="107"/>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row>
    <row r="34" spans="1:113">
      <c r="A34" s="106"/>
      <c r="B34" s="106"/>
      <c r="C34" s="106"/>
      <c r="D34" s="106"/>
      <c r="E34" s="106"/>
      <c r="F34" s="106"/>
      <c r="G34" s="106"/>
      <c r="H34" s="106"/>
      <c r="I34" s="106"/>
      <c r="J34" s="106"/>
      <c r="K34" s="106"/>
      <c r="L34" s="106"/>
      <c r="M34" s="106"/>
      <c r="N34" s="107"/>
      <c r="O34" s="107"/>
      <c r="P34" s="477"/>
      <c r="Q34" s="477"/>
      <c r="R34" s="477"/>
      <c r="S34" s="477"/>
      <c r="T34" s="477"/>
      <c r="U34" s="477"/>
      <c r="V34" s="477"/>
      <c r="W34" s="477"/>
      <c r="X34" s="477"/>
      <c r="Y34" s="477"/>
      <c r="Z34" s="477"/>
      <c r="AA34" s="477"/>
      <c r="AB34" s="477"/>
      <c r="AC34" s="477"/>
      <c r="AD34" s="477"/>
      <c r="AE34" s="477"/>
      <c r="AF34" s="477"/>
      <c r="AG34" s="477"/>
      <c r="AH34" s="477"/>
      <c r="AI34" s="477"/>
      <c r="AJ34" s="477"/>
      <c r="AK34" s="477"/>
      <c r="AL34" s="477"/>
      <c r="AM34" s="477"/>
      <c r="AN34" s="477"/>
      <c r="AO34" s="477"/>
      <c r="AP34" s="477"/>
      <c r="AQ34" s="477"/>
      <c r="AR34" s="477"/>
      <c r="AS34" s="477"/>
      <c r="AT34" s="477"/>
      <c r="AU34" s="477"/>
      <c r="AV34" s="477"/>
      <c r="AW34" s="477"/>
      <c r="AX34" s="477"/>
      <c r="AY34" s="477"/>
      <c r="AZ34" s="477"/>
      <c r="BA34" s="477"/>
      <c r="BB34" s="477"/>
      <c r="BC34" s="477"/>
      <c r="BD34" s="477"/>
      <c r="BE34" s="477"/>
      <c r="BF34" s="477"/>
      <c r="BG34" s="477"/>
      <c r="BH34" s="477"/>
      <c r="BI34" s="477"/>
      <c r="BJ34" s="477"/>
      <c r="BK34" s="477"/>
      <c r="BL34" s="477"/>
      <c r="BM34" s="477"/>
      <c r="BN34" s="477"/>
      <c r="BO34" s="477"/>
      <c r="BP34" s="477"/>
      <c r="BQ34" s="477"/>
      <c r="BR34" s="477"/>
      <c r="BS34" s="477"/>
      <c r="BT34" s="477"/>
      <c r="BU34" s="477"/>
      <c r="BV34" s="477"/>
      <c r="BW34" s="477"/>
      <c r="BX34" s="477"/>
      <c r="BY34" s="477"/>
      <c r="BZ34" s="477"/>
      <c r="CA34" s="107"/>
      <c r="CB34" s="107"/>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row>
    <row r="35" spans="1:113" ht="17">
      <c r="A35" s="106"/>
      <c r="B35" s="106"/>
      <c r="C35" s="106"/>
      <c r="D35" s="106"/>
      <c r="E35" s="106"/>
      <c r="F35" s="106"/>
      <c r="G35" s="106"/>
      <c r="H35" s="106"/>
      <c r="I35" s="106"/>
      <c r="J35" s="106"/>
      <c r="K35" s="106"/>
      <c r="L35" s="106"/>
      <c r="M35" s="106"/>
      <c r="N35" s="107"/>
      <c r="O35" s="107"/>
      <c r="P35" s="420"/>
      <c r="Q35" s="420"/>
      <c r="R35" s="420"/>
      <c r="S35" s="420"/>
      <c r="T35" s="420"/>
      <c r="U35" s="420"/>
      <c r="V35" s="420"/>
      <c r="W35" s="420"/>
      <c r="X35" s="420"/>
      <c r="Y35" s="420"/>
      <c r="Z35" s="420"/>
      <c r="AA35" s="420"/>
      <c r="AB35" s="420"/>
      <c r="AC35" s="420"/>
      <c r="AD35" s="420"/>
      <c r="AE35" s="420"/>
      <c r="AF35" s="420"/>
      <c r="AG35" s="420"/>
      <c r="AH35" s="420"/>
      <c r="AI35" s="420"/>
      <c r="AJ35" s="420"/>
      <c r="AK35" s="420"/>
      <c r="AL35" s="420"/>
      <c r="AM35" s="420"/>
      <c r="AN35" s="420"/>
      <c r="AO35" s="420"/>
      <c r="AP35" s="420"/>
      <c r="AQ35" s="420"/>
      <c r="AR35" s="420"/>
      <c r="AS35" s="420"/>
      <c r="AT35" s="420"/>
      <c r="AU35" s="420"/>
      <c r="AV35" s="420"/>
      <c r="AW35" s="420"/>
      <c r="AX35" s="420"/>
      <c r="AY35" s="420"/>
      <c r="AZ35" s="420"/>
      <c r="BA35" s="420"/>
      <c r="BB35" s="420"/>
      <c r="BC35" s="420"/>
      <c r="BD35" s="420"/>
      <c r="BE35" s="420"/>
      <c r="BF35" s="420"/>
      <c r="BG35" s="420"/>
      <c r="BH35" s="420"/>
      <c r="BI35" s="420"/>
      <c r="BJ35" s="420"/>
      <c r="BK35" s="420"/>
      <c r="BL35" s="420"/>
      <c r="BM35" s="420"/>
      <c r="BN35" s="420"/>
      <c r="BO35" s="420"/>
      <c r="BP35" s="420"/>
      <c r="BQ35" s="420"/>
      <c r="BR35" s="420"/>
      <c r="BS35" s="420"/>
      <c r="BT35" s="420"/>
      <c r="BU35" s="420"/>
      <c r="BV35" s="420"/>
      <c r="BW35" s="420"/>
      <c r="BX35" s="420"/>
      <c r="BY35" s="420"/>
      <c r="BZ35" s="420"/>
      <c r="CA35" s="107"/>
      <c r="CB35" s="107"/>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row>
    <row r="36" spans="1:113" ht="17">
      <c r="A36" s="106"/>
      <c r="B36" s="106"/>
      <c r="C36" s="106"/>
      <c r="D36" s="106"/>
      <c r="E36" s="106"/>
      <c r="F36" s="106"/>
      <c r="G36" s="106"/>
      <c r="H36" s="106"/>
      <c r="I36" s="106"/>
      <c r="J36" s="106"/>
      <c r="K36" s="106"/>
      <c r="L36" s="106"/>
      <c r="M36" s="106"/>
      <c r="N36" s="107"/>
      <c r="O36" s="107"/>
      <c r="P36" s="420"/>
      <c r="Q36" s="420"/>
      <c r="R36" s="420"/>
      <c r="S36" s="420"/>
      <c r="T36" s="420"/>
      <c r="U36" s="420"/>
      <c r="V36" s="420"/>
      <c r="W36" s="420"/>
      <c r="X36" s="420"/>
      <c r="Y36" s="420"/>
      <c r="Z36" s="420"/>
      <c r="AA36" s="420"/>
      <c r="AB36" s="420"/>
      <c r="AC36" s="420"/>
      <c r="AD36" s="420"/>
      <c r="AE36" s="420"/>
      <c r="AF36" s="420"/>
      <c r="AG36" s="420"/>
      <c r="AH36" s="420"/>
      <c r="AI36" s="420"/>
      <c r="AJ36" s="420"/>
      <c r="AK36" s="420"/>
      <c r="AL36" s="420"/>
      <c r="AM36" s="420"/>
      <c r="AN36" s="420"/>
      <c r="AO36" s="420"/>
      <c r="AP36" s="420"/>
      <c r="AQ36" s="420"/>
      <c r="AR36" s="420"/>
      <c r="AS36" s="420"/>
      <c r="AT36" s="420"/>
      <c r="AU36" s="420"/>
      <c r="AV36" s="420"/>
      <c r="AW36" s="420"/>
      <c r="AX36" s="420"/>
      <c r="AY36" s="420"/>
      <c r="AZ36" s="420"/>
      <c r="BA36" s="420"/>
      <c r="BB36" s="420"/>
      <c r="BC36" s="420"/>
      <c r="BD36" s="420"/>
      <c r="BE36" s="420"/>
      <c r="BF36" s="420"/>
      <c r="BG36" s="420"/>
      <c r="BH36" s="420"/>
      <c r="BI36" s="420"/>
      <c r="BJ36" s="420"/>
      <c r="BK36" s="420"/>
      <c r="BL36" s="420"/>
      <c r="BM36" s="420"/>
      <c r="BN36" s="420"/>
      <c r="BO36" s="420"/>
      <c r="BP36" s="420"/>
      <c r="BQ36" s="420"/>
      <c r="BR36" s="420"/>
      <c r="BS36" s="420"/>
      <c r="BT36" s="420"/>
      <c r="BU36" s="420"/>
      <c r="BV36" s="420"/>
      <c r="BW36" s="420"/>
      <c r="BX36" s="420"/>
      <c r="BY36" s="420"/>
      <c r="BZ36" s="420"/>
      <c r="CA36" s="107"/>
      <c r="CB36" s="107"/>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row>
    <row r="37" spans="1:113" ht="17">
      <c r="A37" s="106"/>
      <c r="B37" s="106"/>
      <c r="C37" s="106"/>
      <c r="D37" s="106"/>
      <c r="E37" s="106"/>
      <c r="F37" s="106"/>
      <c r="G37" s="106"/>
      <c r="H37" s="106"/>
      <c r="I37" s="106"/>
      <c r="J37" s="106"/>
      <c r="K37" s="106"/>
      <c r="L37" s="106"/>
      <c r="M37" s="106"/>
      <c r="N37" s="107"/>
      <c r="O37" s="107"/>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c r="AM37" s="420"/>
      <c r="AN37" s="420"/>
      <c r="AO37" s="420"/>
      <c r="AP37" s="420"/>
      <c r="AQ37" s="420"/>
      <c r="AR37" s="420"/>
      <c r="AS37" s="420"/>
      <c r="AT37" s="420"/>
      <c r="AU37" s="420"/>
      <c r="AV37" s="420"/>
      <c r="AW37" s="420"/>
      <c r="AX37" s="420"/>
      <c r="AY37" s="420"/>
      <c r="AZ37" s="420"/>
      <c r="BA37" s="420"/>
      <c r="BB37" s="420"/>
      <c r="BC37" s="420"/>
      <c r="BD37" s="420"/>
      <c r="BE37" s="420"/>
      <c r="BF37" s="420"/>
      <c r="BG37" s="420"/>
      <c r="BH37" s="420"/>
      <c r="BI37" s="420"/>
      <c r="BJ37" s="420"/>
      <c r="BK37" s="420"/>
      <c r="BL37" s="420"/>
      <c r="BM37" s="420"/>
      <c r="BN37" s="420"/>
      <c r="BO37" s="420"/>
      <c r="BP37" s="420"/>
      <c r="BQ37" s="420"/>
      <c r="BR37" s="420"/>
      <c r="BS37" s="420"/>
      <c r="BT37" s="420"/>
      <c r="BU37" s="420"/>
      <c r="BV37" s="420"/>
      <c r="BW37" s="420"/>
      <c r="BX37" s="420"/>
      <c r="BY37" s="420"/>
      <c r="BZ37" s="420"/>
      <c r="CA37" s="107"/>
      <c r="CB37" s="107"/>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row>
    <row r="38" spans="1:113" ht="17">
      <c r="A38" s="106"/>
      <c r="B38" s="106"/>
      <c r="C38" s="106"/>
      <c r="D38" s="106"/>
      <c r="E38" s="106"/>
      <c r="F38" s="106"/>
      <c r="G38" s="106"/>
      <c r="H38" s="106"/>
      <c r="I38" s="106"/>
      <c r="J38" s="106"/>
      <c r="K38" s="106"/>
      <c r="L38" s="106"/>
      <c r="M38" s="106"/>
      <c r="N38" s="107"/>
      <c r="O38" s="107"/>
      <c r="P38" s="420"/>
      <c r="Q38" s="420"/>
      <c r="R38" s="420"/>
      <c r="S38" s="420"/>
      <c r="T38" s="420"/>
      <c r="U38" s="420"/>
      <c r="V38" s="420"/>
      <c r="W38" s="420"/>
      <c r="X38" s="420"/>
      <c r="Y38" s="420"/>
      <c r="Z38" s="420"/>
      <c r="AA38" s="420"/>
      <c r="AB38" s="420"/>
      <c r="AC38" s="420"/>
      <c r="AD38" s="420"/>
      <c r="AE38" s="420"/>
      <c r="AF38" s="420"/>
      <c r="AG38" s="420"/>
      <c r="AH38" s="420"/>
      <c r="AI38" s="420"/>
      <c r="AJ38" s="420"/>
      <c r="AK38" s="420"/>
      <c r="AL38" s="420"/>
      <c r="AM38" s="420"/>
      <c r="AN38" s="420"/>
      <c r="AO38" s="420"/>
      <c r="AP38" s="420"/>
      <c r="AQ38" s="420"/>
      <c r="AR38" s="420"/>
      <c r="AS38" s="420"/>
      <c r="AT38" s="420"/>
      <c r="AU38" s="420"/>
      <c r="AV38" s="420"/>
      <c r="AW38" s="420"/>
      <c r="AX38" s="420"/>
      <c r="AY38" s="420"/>
      <c r="AZ38" s="420"/>
      <c r="BA38" s="420"/>
      <c r="BB38" s="420"/>
      <c r="BC38" s="420"/>
      <c r="BD38" s="420"/>
      <c r="BE38" s="420"/>
      <c r="BF38" s="420"/>
      <c r="BG38" s="420"/>
      <c r="BH38" s="420"/>
      <c r="BI38" s="420"/>
      <c r="BJ38" s="420"/>
      <c r="BK38" s="420"/>
      <c r="BL38" s="420"/>
      <c r="BM38" s="420"/>
      <c r="BN38" s="420"/>
      <c r="BO38" s="420"/>
      <c r="BP38" s="420"/>
      <c r="BQ38" s="420"/>
      <c r="BR38" s="420"/>
      <c r="BS38" s="420"/>
      <c r="BT38" s="420"/>
      <c r="BU38" s="420"/>
      <c r="BV38" s="420"/>
      <c r="BW38" s="420"/>
      <c r="BX38" s="420"/>
      <c r="BY38" s="420"/>
      <c r="BZ38" s="420"/>
      <c r="CA38" s="107"/>
      <c r="CB38" s="107"/>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row>
    <row r="39" spans="1:113" ht="17">
      <c r="A39" s="106"/>
      <c r="B39" s="106"/>
      <c r="C39" s="106"/>
      <c r="D39" s="106"/>
      <c r="E39" s="106"/>
      <c r="F39" s="106"/>
      <c r="G39" s="106"/>
      <c r="H39" s="106"/>
      <c r="I39" s="106"/>
      <c r="J39" s="106"/>
      <c r="K39" s="106"/>
      <c r="L39" s="106"/>
      <c r="M39" s="106"/>
      <c r="N39" s="107"/>
      <c r="O39" s="107"/>
      <c r="P39" s="420"/>
      <c r="Q39" s="420"/>
      <c r="R39" s="420"/>
      <c r="S39" s="420"/>
      <c r="T39" s="420"/>
      <c r="U39" s="420"/>
      <c r="V39" s="420"/>
      <c r="W39" s="420"/>
      <c r="X39" s="420"/>
      <c r="Y39" s="420"/>
      <c r="Z39" s="420"/>
      <c r="AA39" s="420"/>
      <c r="AB39" s="420"/>
      <c r="AC39" s="420"/>
      <c r="AD39" s="420"/>
      <c r="AE39" s="420"/>
      <c r="AF39" s="420"/>
      <c r="AG39" s="420"/>
      <c r="AH39" s="420"/>
      <c r="AI39" s="420"/>
      <c r="AJ39" s="420"/>
      <c r="AK39" s="420"/>
      <c r="AL39" s="420"/>
      <c r="AM39" s="420"/>
      <c r="AN39" s="420"/>
      <c r="AO39" s="420"/>
      <c r="AP39" s="420"/>
      <c r="AQ39" s="420"/>
      <c r="AR39" s="420"/>
      <c r="AS39" s="420"/>
      <c r="AT39" s="420"/>
      <c r="AU39" s="420"/>
      <c r="AV39" s="420"/>
      <c r="AW39" s="420"/>
      <c r="AX39" s="420"/>
      <c r="AY39" s="420"/>
      <c r="AZ39" s="420"/>
      <c r="BA39" s="420"/>
      <c r="BB39" s="420"/>
      <c r="BC39" s="420"/>
      <c r="BD39" s="420"/>
      <c r="BE39" s="420"/>
      <c r="BF39" s="420"/>
      <c r="BG39" s="420"/>
      <c r="BH39" s="420"/>
      <c r="BI39" s="420"/>
      <c r="BJ39" s="420"/>
      <c r="BK39" s="420"/>
      <c r="BL39" s="420"/>
      <c r="BM39" s="420"/>
      <c r="BN39" s="420"/>
      <c r="BO39" s="420"/>
      <c r="BP39" s="420"/>
      <c r="BQ39" s="420"/>
      <c r="BR39" s="420"/>
      <c r="BS39" s="420"/>
      <c r="BT39" s="420"/>
      <c r="BU39" s="420"/>
      <c r="BV39" s="420"/>
      <c r="BW39" s="420"/>
      <c r="BX39" s="420"/>
      <c r="BY39" s="420"/>
      <c r="BZ39" s="420"/>
      <c r="CA39" s="107"/>
      <c r="CB39" s="107"/>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row>
    <row r="40" spans="1:113" ht="17">
      <c r="A40" s="106"/>
      <c r="B40" s="106"/>
      <c r="C40" s="106"/>
      <c r="D40" s="106"/>
      <c r="E40" s="106"/>
      <c r="F40" s="106"/>
      <c r="G40" s="106"/>
      <c r="H40" s="106"/>
      <c r="I40" s="106"/>
      <c r="J40" s="106"/>
      <c r="K40" s="106"/>
      <c r="L40" s="106"/>
      <c r="M40" s="106"/>
      <c r="N40" s="107"/>
      <c r="O40" s="107"/>
      <c r="P40" s="420"/>
      <c r="Q40" s="420"/>
      <c r="R40" s="420"/>
      <c r="S40" s="420"/>
      <c r="T40" s="420"/>
      <c r="U40" s="420"/>
      <c r="V40" s="420"/>
      <c r="W40" s="420"/>
      <c r="X40" s="420"/>
      <c r="Y40" s="420"/>
      <c r="Z40" s="420"/>
      <c r="AA40" s="420"/>
      <c r="AB40" s="420"/>
      <c r="AC40" s="420"/>
      <c r="AD40" s="420"/>
      <c r="AE40" s="420"/>
      <c r="AF40" s="420"/>
      <c r="AG40" s="420"/>
      <c r="AH40" s="420"/>
      <c r="AI40" s="420"/>
      <c r="AJ40" s="420"/>
      <c r="AK40" s="420"/>
      <c r="AL40" s="420"/>
      <c r="AM40" s="420"/>
      <c r="AN40" s="420"/>
      <c r="AO40" s="420"/>
      <c r="AP40" s="420"/>
      <c r="AQ40" s="420"/>
      <c r="AR40" s="420"/>
      <c r="AS40" s="420"/>
      <c r="AT40" s="420"/>
      <c r="AU40" s="420"/>
      <c r="AV40" s="420"/>
      <c r="AW40" s="420"/>
      <c r="AX40" s="420"/>
      <c r="AY40" s="420"/>
      <c r="AZ40" s="420"/>
      <c r="BA40" s="420"/>
      <c r="BB40" s="420"/>
      <c r="BC40" s="420"/>
      <c r="BD40" s="420"/>
      <c r="BE40" s="420"/>
      <c r="BF40" s="420"/>
      <c r="BG40" s="420"/>
      <c r="BH40" s="420"/>
      <c r="BI40" s="420"/>
      <c r="BJ40" s="420"/>
      <c r="BK40" s="420"/>
      <c r="BL40" s="420"/>
      <c r="BM40" s="420"/>
      <c r="BN40" s="420"/>
      <c r="BO40" s="420"/>
      <c r="BP40" s="420"/>
      <c r="BQ40" s="420"/>
      <c r="BR40" s="420"/>
      <c r="BS40" s="420"/>
      <c r="BT40" s="420"/>
      <c r="BU40" s="420"/>
      <c r="BV40" s="420"/>
      <c r="BW40" s="420"/>
      <c r="BX40" s="420"/>
      <c r="BY40" s="420"/>
      <c r="BZ40" s="420"/>
      <c r="CA40" s="107"/>
      <c r="CB40" s="107"/>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row>
    <row r="41" spans="1:113">
      <c r="A41" s="106"/>
      <c r="B41" s="106"/>
      <c r="C41" s="106"/>
      <c r="D41" s="106"/>
      <c r="E41" s="106"/>
      <c r="F41" s="106"/>
      <c r="G41" s="106"/>
      <c r="H41" s="106"/>
      <c r="I41" s="106"/>
      <c r="J41" s="106"/>
      <c r="K41" s="106"/>
      <c r="L41" s="106"/>
      <c r="M41" s="106"/>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row>
    <row r="42" spans="1:113">
      <c r="A42" s="106"/>
      <c r="B42" s="106"/>
      <c r="C42" s="106"/>
      <c r="D42" s="106"/>
      <c r="E42" s="106"/>
      <c r="F42" s="106"/>
      <c r="G42" s="106"/>
      <c r="H42" s="106"/>
      <c r="I42" s="106"/>
      <c r="J42" s="106"/>
      <c r="K42" s="106"/>
      <c r="L42" s="106"/>
      <c r="M42" s="106"/>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row>
    <row r="43" spans="1:113">
      <c r="A43" s="106"/>
      <c r="B43" s="106"/>
      <c r="C43" s="106"/>
      <c r="D43" s="106"/>
      <c r="E43" s="106"/>
      <c r="F43" s="106"/>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row>
    <row r="44" spans="1:113" ht="15.65" customHeight="1">
      <c r="A44" s="106"/>
      <c r="B44" s="106"/>
      <c r="C44" s="106"/>
      <c r="D44" s="106"/>
      <c r="E44" s="106"/>
      <c r="F44" s="106"/>
      <c r="G44" s="106"/>
      <c r="H44" s="106"/>
      <c r="I44" s="106"/>
      <c r="J44" s="106"/>
      <c r="K44" s="106"/>
      <c r="L44" s="106"/>
      <c r="M44" s="106"/>
      <c r="N44" s="107"/>
      <c r="O44" s="107"/>
      <c r="P44" s="367"/>
      <c r="Q44" s="367"/>
      <c r="R44" s="367"/>
      <c r="S44" s="367"/>
      <c r="T44" s="367"/>
      <c r="U44" s="367"/>
      <c r="V44" s="367"/>
      <c r="W44" s="367"/>
      <c r="X44" s="367"/>
      <c r="Y44" s="367"/>
      <c r="Z44" s="367"/>
      <c r="AA44" s="367"/>
      <c r="AB44" s="180"/>
      <c r="AC44" s="180"/>
      <c r="AD44" s="180"/>
      <c r="AE44" s="180"/>
      <c r="AF44" s="180"/>
      <c r="AG44" s="180"/>
      <c r="AH44" s="180"/>
      <c r="AI44" s="180"/>
      <c r="AJ44" s="180"/>
      <c r="AK44" s="180"/>
      <c r="AL44" s="180"/>
      <c r="AM44" s="180"/>
      <c r="AN44" s="180"/>
      <c r="AO44" s="180"/>
      <c r="AP44" s="368"/>
      <c r="AQ44" s="368"/>
      <c r="AR44" s="368"/>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row>
    <row r="45" spans="1:113" ht="15.65" customHeight="1">
      <c r="A45" s="106"/>
      <c r="B45" s="106"/>
      <c r="C45" s="106"/>
      <c r="D45" s="106"/>
      <c r="E45" s="106"/>
      <c r="F45" s="106"/>
      <c r="G45" s="106"/>
      <c r="H45" s="106"/>
      <c r="I45" s="106"/>
      <c r="J45" s="106"/>
      <c r="K45" s="106"/>
      <c r="L45" s="106"/>
      <c r="M45" s="106"/>
      <c r="N45" s="107"/>
      <c r="O45" s="107"/>
      <c r="P45" s="475" t="s">
        <v>1044</v>
      </c>
      <c r="Q45" s="475"/>
      <c r="R45" s="475"/>
      <c r="S45" s="475"/>
      <c r="T45" s="475"/>
      <c r="U45" s="475"/>
      <c r="V45" s="475"/>
      <c r="W45" s="475"/>
      <c r="X45" s="475"/>
      <c r="Y45" s="475"/>
      <c r="Z45" s="475"/>
      <c r="AA45" s="475"/>
      <c r="AB45" s="475"/>
      <c r="AC45" s="475"/>
      <c r="AD45" s="475"/>
      <c r="AE45" s="475"/>
      <c r="AF45" s="475"/>
      <c r="AG45" s="475"/>
      <c r="AH45" s="475"/>
      <c r="AI45" s="475"/>
      <c r="AJ45" s="475"/>
      <c r="AK45" s="475"/>
      <c r="AL45" s="475"/>
      <c r="AM45" s="475"/>
      <c r="AN45" s="475"/>
      <c r="AO45" s="475"/>
      <c r="AP45" s="475"/>
      <c r="AQ45" s="475"/>
      <c r="AR45" s="475"/>
      <c r="AS45" s="475"/>
      <c r="AT45" s="475"/>
      <c r="AU45" s="475"/>
      <c r="AV45" s="475"/>
      <c r="AW45" s="475"/>
      <c r="AX45" s="475"/>
      <c r="AY45" s="475"/>
      <c r="AZ45" s="475"/>
      <c r="BA45" s="475"/>
      <c r="BB45" s="475"/>
      <c r="BC45" s="475"/>
      <c r="BD45" s="475"/>
      <c r="BE45" s="475"/>
      <c r="BF45" s="475"/>
      <c r="BG45" s="475"/>
      <c r="BH45" s="475"/>
      <c r="BI45" s="475"/>
      <c r="BJ45" s="475"/>
      <c r="BK45" s="475"/>
      <c r="BL45" s="475"/>
      <c r="BM45" s="475"/>
      <c r="BN45" s="475"/>
      <c r="BO45" s="475"/>
      <c r="BP45" s="475"/>
      <c r="BQ45" s="475"/>
      <c r="BR45" s="475"/>
      <c r="BS45" s="475"/>
      <c r="BT45" s="475"/>
      <c r="BU45" s="475"/>
      <c r="BV45" s="475"/>
      <c r="BW45" s="475"/>
      <c r="BX45" s="475"/>
      <c r="BY45" s="475"/>
      <c r="BZ45" s="475"/>
      <c r="CA45" s="107"/>
      <c r="CB45" s="107"/>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row>
    <row r="46" spans="1:113" ht="15.65" customHeight="1">
      <c r="A46" s="106"/>
      <c r="B46" s="106"/>
      <c r="C46" s="106"/>
      <c r="D46" s="106"/>
      <c r="E46" s="106"/>
      <c r="F46" s="106"/>
      <c r="G46" s="106"/>
      <c r="H46" s="106"/>
      <c r="I46" s="106"/>
      <c r="J46" s="106"/>
      <c r="K46" s="106"/>
      <c r="L46" s="106"/>
      <c r="M46" s="106"/>
      <c r="N46" s="107"/>
      <c r="O46" s="107"/>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c r="AM46" s="476"/>
      <c r="AN46" s="476"/>
      <c r="AO46" s="476"/>
      <c r="AP46" s="476"/>
      <c r="AQ46" s="476"/>
      <c r="AR46" s="476"/>
      <c r="AS46" s="476"/>
      <c r="AT46" s="476"/>
      <c r="AU46" s="476"/>
      <c r="AV46" s="476"/>
      <c r="AW46" s="476"/>
      <c r="AX46" s="476"/>
      <c r="AY46" s="476"/>
      <c r="AZ46" s="476"/>
      <c r="BA46" s="476"/>
      <c r="BB46" s="476"/>
      <c r="BC46" s="476"/>
      <c r="BD46" s="476"/>
      <c r="BE46" s="476"/>
      <c r="BF46" s="476"/>
      <c r="BG46" s="476"/>
      <c r="BH46" s="476"/>
      <c r="BI46" s="476"/>
      <c r="BJ46" s="476"/>
      <c r="BK46" s="476"/>
      <c r="BL46" s="476"/>
      <c r="BM46" s="476"/>
      <c r="BN46" s="476"/>
      <c r="BO46" s="476"/>
      <c r="BP46" s="476"/>
      <c r="BQ46" s="476"/>
      <c r="BR46" s="476"/>
      <c r="BS46" s="476"/>
      <c r="BT46" s="476"/>
      <c r="BU46" s="476"/>
      <c r="BV46" s="476"/>
      <c r="BW46" s="476"/>
      <c r="BX46" s="476"/>
      <c r="BY46" s="476"/>
      <c r="BZ46" s="476"/>
      <c r="CA46" s="107"/>
      <c r="CB46" s="107"/>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row>
    <row r="47" spans="1:113" ht="15.65" customHeight="1">
      <c r="A47" s="108"/>
      <c r="B47" s="106"/>
      <c r="C47" s="106"/>
      <c r="D47" s="106"/>
      <c r="E47" s="106"/>
      <c r="F47" s="106"/>
      <c r="G47" s="106"/>
      <c r="H47" s="106"/>
      <c r="I47" s="106"/>
      <c r="J47" s="106"/>
      <c r="K47" s="106"/>
      <c r="L47" s="106"/>
      <c r="M47" s="108"/>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row>
    <row r="48" spans="1:113" ht="15.65" customHeight="1">
      <c r="A48" s="108"/>
      <c r="B48" s="106"/>
      <c r="C48" s="106"/>
      <c r="D48" s="106"/>
      <c r="E48" s="106"/>
      <c r="F48" s="106"/>
      <c r="G48" s="106"/>
      <c r="H48" s="106"/>
      <c r="I48" s="106"/>
      <c r="J48" s="106"/>
      <c r="K48" s="106"/>
      <c r="L48" s="106"/>
      <c r="M48" s="108"/>
      <c r="N48" s="107"/>
      <c r="O48" s="107"/>
      <c r="P48" s="472" t="s">
        <v>1045</v>
      </c>
      <c r="Q48" s="472"/>
      <c r="R48" s="472"/>
      <c r="S48" s="472"/>
      <c r="T48" s="472"/>
      <c r="U48" s="472"/>
      <c r="V48" s="472"/>
      <c r="W48" s="472"/>
      <c r="X48" s="472"/>
      <c r="Y48" s="472"/>
      <c r="Z48" s="472"/>
      <c r="AA48" s="472"/>
      <c r="AB48" s="472"/>
      <c r="AC48" s="472"/>
      <c r="AD48" s="472"/>
      <c r="AE48" s="472"/>
      <c r="AF48" s="472"/>
      <c r="AG48" s="472"/>
      <c r="AH48" s="472"/>
      <c r="AI48" s="472"/>
      <c r="AJ48" s="472"/>
      <c r="AK48" s="472"/>
      <c r="AL48" s="472"/>
      <c r="AM48" s="472"/>
      <c r="AN48" s="472"/>
      <c r="AO48" s="472"/>
      <c r="AP48" s="472"/>
      <c r="AQ48" s="472"/>
      <c r="AR48" s="472"/>
      <c r="AS48" s="472"/>
      <c r="AT48" s="472"/>
      <c r="AU48" s="472"/>
      <c r="AV48" s="472"/>
      <c r="AW48" s="472"/>
      <c r="AX48" s="472"/>
      <c r="AY48" s="472"/>
      <c r="AZ48" s="472"/>
      <c r="BA48" s="472"/>
      <c r="BB48" s="472"/>
      <c r="BC48" s="472"/>
      <c r="BD48" s="472"/>
      <c r="BE48" s="472"/>
      <c r="BF48" s="472"/>
      <c r="BG48" s="472"/>
      <c r="BH48" s="472"/>
      <c r="BI48" s="472"/>
      <c r="BJ48" s="472"/>
      <c r="BK48" s="472"/>
      <c r="BL48" s="472"/>
      <c r="BM48" s="472"/>
      <c r="BN48" s="472"/>
      <c r="BO48" s="472"/>
      <c r="BP48" s="472"/>
      <c r="BQ48" s="472"/>
      <c r="BR48" s="472"/>
      <c r="BS48" s="472"/>
      <c r="BT48" s="472"/>
      <c r="BU48" s="472"/>
      <c r="BV48" s="472"/>
      <c r="BW48" s="472"/>
      <c r="BX48" s="472"/>
      <c r="BY48" s="472"/>
      <c r="BZ48" s="472"/>
      <c r="CA48" s="107"/>
      <c r="CB48" s="107"/>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row>
    <row r="49" spans="1:113" ht="15.65" customHeight="1">
      <c r="A49" s="108"/>
      <c r="B49" s="106"/>
      <c r="C49" s="106"/>
      <c r="D49" s="106"/>
      <c r="E49" s="106"/>
      <c r="F49" s="106"/>
      <c r="G49" s="106"/>
      <c r="H49" s="106"/>
      <c r="I49" s="106"/>
      <c r="J49" s="106"/>
      <c r="K49" s="106"/>
      <c r="L49" s="106"/>
      <c r="M49" s="108"/>
      <c r="N49" s="107"/>
      <c r="O49" s="107"/>
      <c r="P49" s="472"/>
      <c r="Q49" s="472"/>
      <c r="R49" s="472"/>
      <c r="S49" s="472"/>
      <c r="T49" s="472"/>
      <c r="U49" s="472"/>
      <c r="V49" s="472"/>
      <c r="W49" s="472"/>
      <c r="X49" s="472"/>
      <c r="Y49" s="472"/>
      <c r="Z49" s="472"/>
      <c r="AA49" s="472"/>
      <c r="AB49" s="472"/>
      <c r="AC49" s="472"/>
      <c r="AD49" s="472"/>
      <c r="AE49" s="472"/>
      <c r="AF49" s="472"/>
      <c r="AG49" s="472"/>
      <c r="AH49" s="472"/>
      <c r="AI49" s="472"/>
      <c r="AJ49" s="472"/>
      <c r="AK49" s="472"/>
      <c r="AL49" s="472"/>
      <c r="AM49" s="472"/>
      <c r="AN49" s="472"/>
      <c r="AO49" s="472"/>
      <c r="AP49" s="472"/>
      <c r="AQ49" s="472"/>
      <c r="AR49" s="472"/>
      <c r="AS49" s="472"/>
      <c r="AT49" s="472"/>
      <c r="AU49" s="472"/>
      <c r="AV49" s="472"/>
      <c r="AW49" s="472"/>
      <c r="AX49" s="472"/>
      <c r="AY49" s="472"/>
      <c r="AZ49" s="472"/>
      <c r="BA49" s="472"/>
      <c r="BB49" s="472"/>
      <c r="BC49" s="472"/>
      <c r="BD49" s="472"/>
      <c r="BE49" s="472"/>
      <c r="BF49" s="472"/>
      <c r="BG49" s="472"/>
      <c r="BH49" s="472"/>
      <c r="BI49" s="472"/>
      <c r="BJ49" s="472"/>
      <c r="BK49" s="472"/>
      <c r="BL49" s="472"/>
      <c r="BM49" s="472"/>
      <c r="BN49" s="472"/>
      <c r="BO49" s="472"/>
      <c r="BP49" s="472"/>
      <c r="BQ49" s="472"/>
      <c r="BR49" s="472"/>
      <c r="BS49" s="472"/>
      <c r="BT49" s="472"/>
      <c r="BU49" s="472"/>
      <c r="BV49" s="472"/>
      <c r="BW49" s="472"/>
      <c r="BX49" s="472"/>
      <c r="BY49" s="472"/>
      <c r="BZ49" s="472"/>
      <c r="CA49" s="107"/>
      <c r="CB49" s="107"/>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row>
    <row r="50" spans="1:113" ht="15.65" customHeight="1">
      <c r="A50" s="108"/>
      <c r="B50" s="106"/>
      <c r="C50" s="106"/>
      <c r="D50" s="106"/>
      <c r="E50" s="106"/>
      <c r="F50" s="106"/>
      <c r="G50" s="106"/>
      <c r="H50" s="106"/>
      <c r="I50" s="106"/>
      <c r="J50" s="106"/>
      <c r="K50" s="106"/>
      <c r="L50" s="106"/>
      <c r="M50" s="108"/>
      <c r="N50" s="107"/>
      <c r="O50" s="107"/>
      <c r="P50" s="470" t="s">
        <v>1034</v>
      </c>
      <c r="Q50" s="471"/>
      <c r="R50" s="471"/>
      <c r="S50" s="471"/>
      <c r="T50" s="471"/>
      <c r="U50" s="471"/>
      <c r="V50" s="471"/>
      <c r="W50" s="471"/>
      <c r="X50" s="471"/>
      <c r="Y50" s="471"/>
      <c r="Z50" s="471"/>
      <c r="AA50" s="471"/>
      <c r="AB50" s="471"/>
      <c r="AC50" s="471"/>
      <c r="AD50" s="471"/>
      <c r="AE50" s="471"/>
      <c r="AF50" s="471"/>
      <c r="AG50" s="471"/>
      <c r="AH50" s="471"/>
      <c r="AI50" s="471"/>
      <c r="AJ50" s="471"/>
      <c r="AK50" s="471"/>
      <c r="AL50" s="471"/>
      <c r="AM50" s="471"/>
      <c r="AN50" s="471"/>
      <c r="AO50" s="471"/>
      <c r="AP50" s="471"/>
      <c r="AQ50" s="471"/>
      <c r="AR50" s="471"/>
      <c r="AS50" s="471"/>
      <c r="AT50" s="471"/>
      <c r="AU50" s="471"/>
      <c r="AV50" s="471"/>
      <c r="AW50" s="471"/>
      <c r="AX50" s="471"/>
      <c r="AY50" s="471"/>
      <c r="AZ50" s="471"/>
      <c r="BA50" s="471"/>
      <c r="BB50" s="471"/>
      <c r="BC50" s="471"/>
      <c r="BD50" s="471"/>
      <c r="BE50" s="471"/>
      <c r="BF50" s="471"/>
      <c r="BG50" s="471"/>
      <c r="BH50" s="471"/>
      <c r="BI50" s="471"/>
      <c r="BJ50" s="471"/>
      <c r="BK50" s="471"/>
      <c r="BL50" s="471"/>
      <c r="BM50" s="471"/>
      <c r="BN50" s="471"/>
      <c r="BO50" s="471"/>
      <c r="BP50" s="471"/>
      <c r="BQ50" s="471"/>
      <c r="BR50" s="471"/>
      <c r="BS50" s="471"/>
      <c r="BT50" s="471"/>
      <c r="BU50" s="471"/>
      <c r="BV50" s="471"/>
      <c r="BW50" s="471"/>
      <c r="BX50" s="471"/>
      <c r="BY50" s="471"/>
      <c r="BZ50" s="471"/>
      <c r="CA50" s="107"/>
      <c r="CB50" s="107"/>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row>
    <row r="51" spans="1:113" ht="15.65" customHeight="1">
      <c r="A51" s="108"/>
      <c r="B51" s="106"/>
      <c r="C51" s="106"/>
      <c r="D51" s="106"/>
      <c r="E51" s="106"/>
      <c r="F51" s="106"/>
      <c r="G51" s="106"/>
      <c r="H51" s="106"/>
      <c r="I51" s="106"/>
      <c r="J51" s="106"/>
      <c r="K51" s="106"/>
      <c r="L51" s="106"/>
      <c r="M51" s="108"/>
      <c r="N51" s="107"/>
      <c r="O51" s="107"/>
      <c r="P51" s="471"/>
      <c r="Q51" s="471"/>
      <c r="R51" s="471"/>
      <c r="S51" s="471"/>
      <c r="T51" s="471"/>
      <c r="U51" s="471"/>
      <c r="V51" s="471"/>
      <c r="W51" s="471"/>
      <c r="X51" s="471"/>
      <c r="Y51" s="471"/>
      <c r="Z51" s="471"/>
      <c r="AA51" s="471"/>
      <c r="AB51" s="471"/>
      <c r="AC51" s="471"/>
      <c r="AD51" s="471"/>
      <c r="AE51" s="471"/>
      <c r="AF51" s="471"/>
      <c r="AG51" s="471"/>
      <c r="AH51" s="471"/>
      <c r="AI51" s="471"/>
      <c r="AJ51" s="471"/>
      <c r="AK51" s="471"/>
      <c r="AL51" s="471"/>
      <c r="AM51" s="471"/>
      <c r="AN51" s="471"/>
      <c r="AO51" s="471"/>
      <c r="AP51" s="471"/>
      <c r="AQ51" s="471"/>
      <c r="AR51" s="471"/>
      <c r="AS51" s="471"/>
      <c r="AT51" s="471"/>
      <c r="AU51" s="471"/>
      <c r="AV51" s="471"/>
      <c r="AW51" s="471"/>
      <c r="AX51" s="471"/>
      <c r="AY51" s="471"/>
      <c r="AZ51" s="471"/>
      <c r="BA51" s="471"/>
      <c r="BB51" s="471"/>
      <c r="BC51" s="471"/>
      <c r="BD51" s="471"/>
      <c r="BE51" s="471"/>
      <c r="BF51" s="471"/>
      <c r="BG51" s="471"/>
      <c r="BH51" s="471"/>
      <c r="BI51" s="471"/>
      <c r="BJ51" s="471"/>
      <c r="BK51" s="471"/>
      <c r="BL51" s="471"/>
      <c r="BM51" s="471"/>
      <c r="BN51" s="471"/>
      <c r="BO51" s="471"/>
      <c r="BP51" s="471"/>
      <c r="BQ51" s="471"/>
      <c r="BR51" s="471"/>
      <c r="BS51" s="471"/>
      <c r="BT51" s="471"/>
      <c r="BU51" s="471"/>
      <c r="BV51" s="471"/>
      <c r="BW51" s="471"/>
      <c r="BX51" s="471"/>
      <c r="BY51" s="471"/>
      <c r="BZ51" s="471"/>
      <c r="CA51" s="107"/>
      <c r="CB51" s="107"/>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row>
    <row r="52" spans="1:113" ht="15.65" customHeight="1">
      <c r="A52" s="108"/>
      <c r="B52" s="106"/>
      <c r="C52" s="106"/>
      <c r="D52" s="106"/>
      <c r="E52" s="106"/>
      <c r="F52" s="106"/>
      <c r="G52" s="106"/>
      <c r="H52" s="106"/>
      <c r="I52" s="106"/>
      <c r="J52" s="106"/>
      <c r="K52" s="106"/>
      <c r="L52" s="106"/>
      <c r="M52" s="108"/>
      <c r="N52" s="107"/>
      <c r="O52" s="107"/>
      <c r="P52" s="472" t="s">
        <v>1046</v>
      </c>
      <c r="Q52" s="472"/>
      <c r="R52" s="472"/>
      <c r="S52" s="472"/>
      <c r="T52" s="472"/>
      <c r="U52" s="472"/>
      <c r="V52" s="472"/>
      <c r="W52" s="472"/>
      <c r="X52" s="472"/>
      <c r="Y52" s="472"/>
      <c r="Z52" s="472"/>
      <c r="AA52" s="472"/>
      <c r="AB52" s="472"/>
      <c r="AC52" s="472"/>
      <c r="AD52" s="472"/>
      <c r="AE52" s="472"/>
      <c r="AF52" s="472"/>
      <c r="AG52" s="472"/>
      <c r="AH52" s="472"/>
      <c r="AI52" s="472"/>
      <c r="AJ52" s="472"/>
      <c r="AK52" s="472"/>
      <c r="AL52" s="472"/>
      <c r="AM52" s="472"/>
      <c r="AN52" s="472"/>
      <c r="AO52" s="472"/>
      <c r="AP52" s="472"/>
      <c r="AQ52" s="472"/>
      <c r="AR52" s="472"/>
      <c r="AS52" s="472"/>
      <c r="AT52" s="472"/>
      <c r="AU52" s="472"/>
      <c r="AV52" s="472"/>
      <c r="AW52" s="472"/>
      <c r="AX52" s="472"/>
      <c r="AY52" s="472"/>
      <c r="AZ52" s="472"/>
      <c r="BA52" s="472"/>
      <c r="BB52" s="472"/>
      <c r="BC52" s="472"/>
      <c r="BD52" s="472"/>
      <c r="BE52" s="472"/>
      <c r="BF52" s="472"/>
      <c r="BG52" s="472"/>
      <c r="BH52" s="472"/>
      <c r="BI52" s="472"/>
      <c r="BJ52" s="472"/>
      <c r="BK52" s="472"/>
      <c r="BL52" s="472"/>
      <c r="BM52" s="472"/>
      <c r="BN52" s="472"/>
      <c r="BO52" s="472"/>
      <c r="BP52" s="472"/>
      <c r="BQ52" s="472"/>
      <c r="BR52" s="472"/>
      <c r="BS52" s="472"/>
      <c r="BT52" s="472"/>
      <c r="BU52" s="472"/>
      <c r="BV52" s="472"/>
      <c r="BW52" s="472"/>
      <c r="BX52" s="472"/>
      <c r="BY52" s="472"/>
      <c r="BZ52" s="472"/>
      <c r="CA52" s="107"/>
      <c r="CB52" s="107"/>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row>
    <row r="53" spans="1:113" ht="15.65" customHeight="1">
      <c r="A53" s="108"/>
      <c r="B53" s="106"/>
      <c r="C53" s="106"/>
      <c r="D53" s="106"/>
      <c r="E53" s="106"/>
      <c r="F53" s="106"/>
      <c r="G53" s="106"/>
      <c r="H53" s="106"/>
      <c r="I53" s="106"/>
      <c r="J53" s="106"/>
      <c r="K53" s="106"/>
      <c r="L53" s="106"/>
      <c r="M53" s="108"/>
      <c r="N53" s="107"/>
      <c r="O53" s="107"/>
      <c r="P53" s="472"/>
      <c r="Q53" s="472"/>
      <c r="R53" s="472"/>
      <c r="S53" s="472"/>
      <c r="T53" s="472"/>
      <c r="U53" s="472"/>
      <c r="V53" s="472"/>
      <c r="W53" s="472"/>
      <c r="X53" s="472"/>
      <c r="Y53" s="472"/>
      <c r="Z53" s="472"/>
      <c r="AA53" s="472"/>
      <c r="AB53" s="472"/>
      <c r="AC53" s="472"/>
      <c r="AD53" s="472"/>
      <c r="AE53" s="472"/>
      <c r="AF53" s="472"/>
      <c r="AG53" s="472"/>
      <c r="AH53" s="472"/>
      <c r="AI53" s="472"/>
      <c r="AJ53" s="472"/>
      <c r="AK53" s="472"/>
      <c r="AL53" s="472"/>
      <c r="AM53" s="472"/>
      <c r="AN53" s="472"/>
      <c r="AO53" s="472"/>
      <c r="AP53" s="472"/>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107"/>
      <c r="CB53" s="107"/>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row>
    <row r="54" spans="1:113" ht="15.65" customHeight="1">
      <c r="A54" s="108"/>
      <c r="B54" s="106"/>
      <c r="C54" s="106"/>
      <c r="D54" s="106"/>
      <c r="E54" s="106"/>
      <c r="F54" s="106"/>
      <c r="G54" s="106"/>
      <c r="H54" s="106"/>
      <c r="I54" s="106"/>
      <c r="J54" s="106"/>
      <c r="K54" s="106"/>
      <c r="L54" s="106"/>
      <c r="M54" s="108"/>
      <c r="N54" s="107"/>
      <c r="O54" s="107"/>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107"/>
      <c r="CB54" s="107"/>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row>
    <row r="55" spans="1:113" ht="15.65" customHeight="1">
      <c r="A55" s="108"/>
      <c r="B55" s="106"/>
      <c r="C55" s="106"/>
      <c r="D55" s="106"/>
      <c r="E55" s="106"/>
      <c r="F55" s="106"/>
      <c r="G55" s="106"/>
      <c r="H55" s="106"/>
      <c r="I55" s="106"/>
      <c r="J55" s="106"/>
      <c r="K55" s="106"/>
      <c r="L55" s="106"/>
      <c r="M55" s="108"/>
      <c r="N55" s="107"/>
      <c r="O55" s="107"/>
      <c r="P55" s="419"/>
      <c r="Q55" s="419"/>
      <c r="R55" s="419"/>
      <c r="S55" s="419"/>
      <c r="T55" s="419"/>
      <c r="U55" s="419"/>
      <c r="V55" s="419"/>
      <c r="W55" s="419"/>
      <c r="X55" s="419"/>
      <c r="Y55" s="419"/>
      <c r="Z55" s="419"/>
      <c r="AA55" s="419"/>
      <c r="AB55" s="419"/>
      <c r="AC55" s="419"/>
      <c r="AD55" s="419"/>
      <c r="AE55" s="419"/>
      <c r="AF55" s="419"/>
      <c r="AG55" s="419"/>
      <c r="AH55" s="419"/>
      <c r="AI55" s="419"/>
      <c r="AJ55" s="419"/>
      <c r="AK55" s="419"/>
      <c r="AL55" s="419"/>
      <c r="AM55" s="419"/>
      <c r="AN55" s="419"/>
      <c r="AO55" s="419"/>
      <c r="AP55" s="419"/>
      <c r="AQ55" s="419"/>
      <c r="AR55" s="419"/>
      <c r="AS55" s="419"/>
      <c r="AT55" s="419"/>
      <c r="AU55" s="419"/>
      <c r="AV55" s="419"/>
      <c r="AW55" s="419"/>
      <c r="AX55" s="419"/>
      <c r="AY55" s="419"/>
      <c r="AZ55" s="419"/>
      <c r="BA55" s="419"/>
      <c r="BB55" s="419"/>
      <c r="BC55" s="419"/>
      <c r="BD55" s="419"/>
      <c r="BE55" s="419"/>
      <c r="BF55" s="419"/>
      <c r="BG55" s="419"/>
      <c r="BH55" s="419"/>
      <c r="BI55" s="419"/>
      <c r="BJ55" s="419"/>
      <c r="BK55" s="419"/>
      <c r="BL55" s="419"/>
      <c r="BM55" s="419"/>
      <c r="BN55" s="419"/>
      <c r="BO55" s="419"/>
      <c r="BP55" s="419"/>
      <c r="BQ55" s="419"/>
      <c r="BR55" s="419"/>
      <c r="BS55" s="419"/>
      <c r="BT55" s="419"/>
      <c r="BU55" s="419"/>
      <c r="BV55" s="419"/>
      <c r="BW55" s="419"/>
      <c r="BX55" s="419"/>
      <c r="BY55" s="419"/>
      <c r="BZ55" s="419"/>
      <c r="CA55" s="107"/>
      <c r="CB55" s="107"/>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row>
    <row r="56" spans="1:113" ht="15.65" customHeight="1">
      <c r="A56" s="108"/>
      <c r="B56" s="106"/>
      <c r="C56" s="106"/>
      <c r="D56" s="106"/>
      <c r="E56" s="106"/>
      <c r="F56" s="106"/>
      <c r="G56" s="106"/>
      <c r="H56" s="106"/>
      <c r="I56" s="106"/>
      <c r="J56" s="106"/>
      <c r="K56" s="106"/>
      <c r="L56" s="106"/>
      <c r="M56" s="108"/>
      <c r="N56" s="107"/>
      <c r="O56" s="107"/>
      <c r="P56" s="419"/>
      <c r="Q56" s="419"/>
      <c r="R56" s="419"/>
      <c r="S56" s="419"/>
      <c r="T56" s="419"/>
      <c r="U56" s="419"/>
      <c r="V56" s="419"/>
      <c r="W56" s="419"/>
      <c r="X56" s="419"/>
      <c r="Y56" s="419"/>
      <c r="Z56" s="419"/>
      <c r="AA56" s="419"/>
      <c r="AB56" s="419"/>
      <c r="AC56" s="419"/>
      <c r="AD56" s="419"/>
      <c r="AE56" s="419"/>
      <c r="AF56" s="419"/>
      <c r="AG56" s="419"/>
      <c r="AH56" s="419"/>
      <c r="AI56" s="419"/>
      <c r="AJ56" s="419"/>
      <c r="AK56" s="419"/>
      <c r="AL56" s="419"/>
      <c r="AM56" s="419"/>
      <c r="AN56" s="419"/>
      <c r="AO56" s="419"/>
      <c r="AP56" s="419"/>
      <c r="AQ56" s="419"/>
      <c r="AR56" s="419"/>
      <c r="AS56" s="419"/>
      <c r="AT56" s="419"/>
      <c r="AU56" s="419"/>
      <c r="AV56" s="419"/>
      <c r="AW56" s="419"/>
      <c r="AX56" s="419"/>
      <c r="AY56" s="419"/>
      <c r="AZ56" s="419"/>
      <c r="BA56" s="419"/>
      <c r="BB56" s="419"/>
      <c r="BC56" s="419"/>
      <c r="BD56" s="419"/>
      <c r="BE56" s="419"/>
      <c r="BF56" s="419"/>
      <c r="BG56" s="419"/>
      <c r="BH56" s="419"/>
      <c r="BI56" s="419"/>
      <c r="BJ56" s="419"/>
      <c r="BK56" s="419"/>
      <c r="BL56" s="419"/>
      <c r="BM56" s="419"/>
      <c r="BN56" s="419"/>
      <c r="BO56" s="419"/>
      <c r="BP56" s="419"/>
      <c r="BQ56" s="419"/>
      <c r="BR56" s="419"/>
      <c r="BS56" s="419"/>
      <c r="BT56" s="419"/>
      <c r="BU56" s="419"/>
      <c r="BV56" s="419"/>
      <c r="BW56" s="419"/>
      <c r="BX56" s="419"/>
      <c r="BY56" s="419"/>
      <c r="BZ56" s="419"/>
      <c r="CA56" s="107"/>
      <c r="CB56" s="107"/>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row>
    <row r="57" spans="1:113" ht="15.65" customHeight="1">
      <c r="A57" s="108"/>
      <c r="B57" s="106"/>
      <c r="C57" s="106"/>
      <c r="D57" s="106"/>
      <c r="E57" s="106"/>
      <c r="F57" s="106"/>
      <c r="G57" s="106"/>
      <c r="H57" s="106"/>
      <c r="I57" s="106"/>
      <c r="J57" s="106"/>
      <c r="K57" s="106"/>
      <c r="L57" s="106"/>
      <c r="M57" s="108"/>
      <c r="N57" s="107"/>
      <c r="O57" s="107"/>
      <c r="P57" s="419"/>
      <c r="Q57" s="419"/>
      <c r="R57" s="419"/>
      <c r="S57" s="419"/>
      <c r="T57" s="419"/>
      <c r="U57" s="419"/>
      <c r="V57" s="419"/>
      <c r="W57" s="419"/>
      <c r="X57" s="419"/>
      <c r="Y57" s="419"/>
      <c r="Z57" s="419"/>
      <c r="AA57" s="419"/>
      <c r="AB57" s="419"/>
      <c r="AC57" s="419"/>
      <c r="AD57" s="419"/>
      <c r="AE57" s="419"/>
      <c r="AF57" s="419"/>
      <c r="AG57" s="419"/>
      <c r="AH57" s="419"/>
      <c r="AI57" s="419"/>
      <c r="AJ57" s="419"/>
      <c r="AK57" s="419"/>
      <c r="AL57" s="419"/>
      <c r="AM57" s="419"/>
      <c r="AN57" s="419"/>
      <c r="AO57" s="419"/>
      <c r="AP57" s="419"/>
      <c r="AQ57" s="419"/>
      <c r="AR57" s="419"/>
      <c r="AS57" s="419"/>
      <c r="AT57" s="419"/>
      <c r="AU57" s="419"/>
      <c r="AV57" s="419"/>
      <c r="AW57" s="419"/>
      <c r="AX57" s="419"/>
      <c r="AY57" s="419"/>
      <c r="AZ57" s="419"/>
      <c r="BA57" s="419"/>
      <c r="BB57" s="419"/>
      <c r="BC57" s="419"/>
      <c r="BD57" s="419"/>
      <c r="BE57" s="419"/>
      <c r="BF57" s="419"/>
      <c r="BG57" s="419"/>
      <c r="BH57" s="419"/>
      <c r="BI57" s="419"/>
      <c r="BJ57" s="419"/>
      <c r="BK57" s="419"/>
      <c r="BL57" s="419"/>
      <c r="BM57" s="419"/>
      <c r="BN57" s="419"/>
      <c r="BO57" s="419"/>
      <c r="BP57" s="419"/>
      <c r="BQ57" s="419"/>
      <c r="BR57" s="419"/>
      <c r="BS57" s="419"/>
      <c r="BT57" s="419"/>
      <c r="BU57" s="419"/>
      <c r="BV57" s="419"/>
      <c r="BW57" s="419"/>
      <c r="BX57" s="419"/>
      <c r="BY57" s="419"/>
      <c r="BZ57" s="419"/>
      <c r="CA57" s="107"/>
      <c r="CB57" s="107"/>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row>
    <row r="58" spans="1:113" ht="15.65" customHeight="1">
      <c r="A58" s="108"/>
      <c r="B58" s="106"/>
      <c r="C58" s="106"/>
      <c r="D58" s="106"/>
      <c r="E58" s="106"/>
      <c r="F58" s="106"/>
      <c r="G58" s="106"/>
      <c r="H58" s="106"/>
      <c r="I58" s="106"/>
      <c r="J58" s="106"/>
      <c r="K58" s="106"/>
      <c r="L58" s="106"/>
      <c r="M58" s="108"/>
      <c r="N58" s="107"/>
      <c r="O58" s="107"/>
      <c r="P58" s="419"/>
      <c r="Q58" s="419"/>
      <c r="R58" s="419"/>
      <c r="S58" s="419"/>
      <c r="T58" s="419"/>
      <c r="U58" s="419"/>
      <c r="V58" s="419"/>
      <c r="W58" s="419"/>
      <c r="X58" s="419"/>
      <c r="Y58" s="419"/>
      <c r="Z58" s="419"/>
      <c r="AA58" s="419"/>
      <c r="AB58" s="419"/>
      <c r="AC58" s="419"/>
      <c r="AD58" s="419"/>
      <c r="AE58" s="419"/>
      <c r="AF58" s="419"/>
      <c r="AG58" s="419"/>
      <c r="AH58" s="419"/>
      <c r="AI58" s="419"/>
      <c r="AJ58" s="419"/>
      <c r="AK58" s="419"/>
      <c r="AL58" s="419"/>
      <c r="AM58" s="419"/>
      <c r="AN58" s="419"/>
      <c r="AO58" s="419"/>
      <c r="AP58" s="419"/>
      <c r="AQ58" s="419"/>
      <c r="AR58" s="419"/>
      <c r="AS58" s="419"/>
      <c r="AT58" s="419"/>
      <c r="AU58" s="419"/>
      <c r="AV58" s="419"/>
      <c r="AW58" s="419"/>
      <c r="AX58" s="419"/>
      <c r="AY58" s="419"/>
      <c r="AZ58" s="419"/>
      <c r="BA58" s="419"/>
      <c r="BB58" s="419"/>
      <c r="BC58" s="419"/>
      <c r="BD58" s="419"/>
      <c r="BE58" s="419"/>
      <c r="BF58" s="419"/>
      <c r="BG58" s="419"/>
      <c r="BH58" s="419"/>
      <c r="BI58" s="419"/>
      <c r="BJ58" s="419"/>
      <c r="BK58" s="419"/>
      <c r="BL58" s="419"/>
      <c r="BM58" s="419"/>
      <c r="BN58" s="419"/>
      <c r="BO58" s="419"/>
      <c r="BP58" s="419"/>
      <c r="BQ58" s="419"/>
      <c r="BR58" s="419"/>
      <c r="BS58" s="419"/>
      <c r="BT58" s="419"/>
      <c r="BU58" s="419"/>
      <c r="BV58" s="419"/>
      <c r="BW58" s="419"/>
      <c r="BX58" s="419"/>
      <c r="BY58" s="419"/>
      <c r="BZ58" s="419"/>
      <c r="CA58" s="107"/>
      <c r="CB58" s="107"/>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row>
    <row r="59" spans="1:113" ht="15.65" customHeight="1">
      <c r="A59" s="108"/>
      <c r="B59" s="106"/>
      <c r="C59" s="106"/>
      <c r="D59" s="106"/>
      <c r="E59" s="106"/>
      <c r="F59" s="106"/>
      <c r="G59" s="106"/>
      <c r="H59" s="106"/>
      <c r="I59" s="106"/>
      <c r="J59" s="106"/>
      <c r="K59" s="106"/>
      <c r="L59" s="106"/>
      <c r="M59" s="108"/>
      <c r="N59" s="107"/>
      <c r="O59" s="107"/>
      <c r="P59" s="419"/>
      <c r="Q59" s="419"/>
      <c r="R59" s="419"/>
      <c r="S59" s="419"/>
      <c r="T59" s="419"/>
      <c r="U59" s="419"/>
      <c r="V59" s="419"/>
      <c r="W59" s="419"/>
      <c r="X59" s="419"/>
      <c r="Y59" s="419"/>
      <c r="Z59" s="419"/>
      <c r="AA59" s="419"/>
      <c r="AB59" s="419"/>
      <c r="AC59" s="419"/>
      <c r="AD59" s="419"/>
      <c r="AE59" s="419"/>
      <c r="AF59" s="419"/>
      <c r="AG59" s="419"/>
      <c r="AH59" s="419"/>
      <c r="AI59" s="419"/>
      <c r="AJ59" s="419"/>
      <c r="AK59" s="419"/>
      <c r="AL59" s="419"/>
      <c r="AM59" s="419"/>
      <c r="AN59" s="419"/>
      <c r="AO59" s="419"/>
      <c r="AP59" s="419"/>
      <c r="AQ59" s="419"/>
      <c r="AR59" s="419"/>
      <c r="AS59" s="419"/>
      <c r="AT59" s="419"/>
      <c r="AU59" s="419"/>
      <c r="AV59" s="419"/>
      <c r="AW59" s="419"/>
      <c r="AX59" s="419"/>
      <c r="AY59" s="419"/>
      <c r="AZ59" s="419"/>
      <c r="BA59" s="419"/>
      <c r="BB59" s="419"/>
      <c r="BC59" s="419"/>
      <c r="BD59" s="419"/>
      <c r="BE59" s="419"/>
      <c r="BF59" s="419"/>
      <c r="BG59" s="419"/>
      <c r="BH59" s="419"/>
      <c r="BI59" s="419"/>
      <c r="BJ59" s="419"/>
      <c r="BK59" s="419"/>
      <c r="BL59" s="419"/>
      <c r="BM59" s="419"/>
      <c r="BN59" s="419"/>
      <c r="BO59" s="419"/>
      <c r="BP59" s="419"/>
      <c r="BQ59" s="419"/>
      <c r="BR59" s="419"/>
      <c r="BS59" s="419"/>
      <c r="BT59" s="419"/>
      <c r="BU59" s="419"/>
      <c r="BV59" s="419"/>
      <c r="BW59" s="419"/>
      <c r="BX59" s="419"/>
      <c r="BY59" s="419"/>
      <c r="BZ59" s="419"/>
      <c r="CA59" s="107"/>
      <c r="CB59" s="107"/>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row>
    <row r="60" spans="1:113" ht="15.65" customHeight="1">
      <c r="A60" s="108"/>
      <c r="B60" s="106"/>
      <c r="C60" s="106"/>
      <c r="D60" s="106"/>
      <c r="E60" s="106"/>
      <c r="F60" s="106"/>
      <c r="G60" s="106"/>
      <c r="H60" s="106"/>
      <c r="I60" s="106"/>
      <c r="J60" s="106"/>
      <c r="K60" s="106"/>
      <c r="L60" s="106"/>
      <c r="M60" s="108"/>
      <c r="N60" s="107"/>
      <c r="O60" s="107"/>
      <c r="P60" s="472"/>
      <c r="Q60" s="472"/>
      <c r="R60" s="472"/>
      <c r="S60" s="472"/>
      <c r="T60" s="472"/>
      <c r="U60" s="472"/>
      <c r="V60" s="472"/>
      <c r="W60" s="472"/>
      <c r="X60" s="472"/>
      <c r="Y60" s="472"/>
      <c r="Z60" s="472"/>
      <c r="AA60" s="472"/>
      <c r="AB60" s="472"/>
      <c r="AC60" s="472"/>
      <c r="AD60" s="472"/>
      <c r="AE60" s="472"/>
      <c r="AF60" s="472"/>
      <c r="AG60" s="472"/>
      <c r="AH60" s="472"/>
      <c r="AI60" s="472"/>
      <c r="AJ60" s="472"/>
      <c r="AK60" s="472"/>
      <c r="AL60" s="472"/>
      <c r="AM60" s="472"/>
      <c r="AN60" s="472"/>
      <c r="AO60" s="472"/>
      <c r="AP60" s="472"/>
      <c r="AQ60" s="472"/>
      <c r="AR60" s="472"/>
      <c r="AS60" s="472"/>
      <c r="AT60" s="472"/>
      <c r="AU60" s="472"/>
      <c r="AV60" s="472"/>
      <c r="AW60" s="472"/>
      <c r="AX60" s="472"/>
      <c r="AY60" s="472"/>
      <c r="AZ60" s="472"/>
      <c r="BA60" s="472"/>
      <c r="BB60" s="472"/>
      <c r="BC60" s="472"/>
      <c r="BD60" s="472"/>
      <c r="BE60" s="472"/>
      <c r="BF60" s="472"/>
      <c r="BG60" s="472"/>
      <c r="BH60" s="472"/>
      <c r="BI60" s="472"/>
      <c r="BJ60" s="472"/>
      <c r="BK60" s="472"/>
      <c r="BL60" s="472"/>
      <c r="BM60" s="472"/>
      <c r="BN60" s="472"/>
      <c r="BO60" s="472"/>
      <c r="BP60" s="472"/>
      <c r="BQ60" s="472"/>
      <c r="BR60" s="472"/>
      <c r="BS60" s="472"/>
      <c r="BT60" s="472"/>
      <c r="BU60" s="472"/>
      <c r="BV60" s="472"/>
      <c r="BW60" s="472"/>
      <c r="BX60" s="472"/>
      <c r="BY60" s="472"/>
      <c r="BZ60" s="472"/>
      <c r="CA60" s="107"/>
      <c r="CB60" s="107"/>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row>
    <row r="61" spans="1:113">
      <c r="A61" s="106"/>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row>
    <row r="62" spans="1:113">
      <c r="A62" s="106"/>
      <c r="B62" s="106"/>
      <c r="C62" s="106"/>
      <c r="D62" s="106"/>
      <c r="E62" s="106"/>
      <c r="F62" s="106"/>
      <c r="G62" s="106"/>
      <c r="H62" s="106"/>
      <c r="I62" s="106"/>
      <c r="J62" s="106"/>
      <c r="K62" s="106"/>
      <c r="L62" s="106"/>
      <c r="M62" s="106"/>
      <c r="N62" s="469" t="s">
        <v>1047</v>
      </c>
      <c r="O62" s="469"/>
      <c r="P62" s="469"/>
      <c r="Q62" s="469"/>
      <c r="R62" s="469"/>
      <c r="S62" s="469"/>
      <c r="T62" s="469"/>
      <c r="U62" s="469"/>
      <c r="V62" s="469"/>
      <c r="W62" s="469"/>
      <c r="X62" s="469"/>
      <c r="Y62" s="469"/>
      <c r="Z62" s="469"/>
      <c r="AA62" s="469"/>
      <c r="AB62" s="469"/>
      <c r="AC62" s="469"/>
      <c r="AD62" s="469"/>
      <c r="AE62" s="469"/>
      <c r="AF62" s="469"/>
      <c r="AG62" s="469"/>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row>
    <row r="63" spans="1:113">
      <c r="A63" s="106"/>
      <c r="B63" s="106"/>
      <c r="C63" s="106"/>
      <c r="D63" s="106"/>
      <c r="E63" s="106"/>
      <c r="F63" s="106"/>
      <c r="G63" s="106"/>
      <c r="H63" s="106"/>
      <c r="I63" s="106"/>
      <c r="J63" s="106"/>
      <c r="K63" s="106"/>
      <c r="L63" s="106"/>
      <c r="M63" s="106"/>
      <c r="N63" s="469"/>
      <c r="O63" s="469"/>
      <c r="P63" s="469"/>
      <c r="Q63" s="469"/>
      <c r="R63" s="469"/>
      <c r="S63" s="469"/>
      <c r="T63" s="469"/>
      <c r="U63" s="469"/>
      <c r="V63" s="469"/>
      <c r="W63" s="469"/>
      <c r="X63" s="469"/>
      <c r="Y63" s="469"/>
      <c r="Z63" s="469"/>
      <c r="AA63" s="469"/>
      <c r="AB63" s="469"/>
      <c r="AC63" s="469"/>
      <c r="AD63" s="469"/>
      <c r="AE63" s="469"/>
      <c r="AF63" s="469"/>
      <c r="AG63" s="469"/>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row>
    <row r="64" spans="1:113" ht="15.65" customHeight="1">
      <c r="A64" s="106"/>
      <c r="B64" s="106"/>
      <c r="C64" s="106"/>
      <c r="D64" s="106"/>
      <c r="E64" s="106"/>
      <c r="F64" s="106"/>
      <c r="G64" s="106"/>
      <c r="H64" s="106"/>
      <c r="I64" s="106"/>
      <c r="J64" s="106"/>
      <c r="K64" s="106"/>
      <c r="L64" s="106"/>
      <c r="M64" s="106"/>
      <c r="N64" s="107"/>
      <c r="O64" s="107"/>
      <c r="P64" s="367"/>
      <c r="Q64" s="367"/>
      <c r="R64" s="367"/>
      <c r="S64" s="367"/>
      <c r="T64" s="367"/>
      <c r="U64" s="367"/>
      <c r="V64" s="367"/>
      <c r="W64" s="367"/>
      <c r="X64" s="367"/>
      <c r="Y64" s="367"/>
      <c r="Z64" s="367"/>
      <c r="AA64" s="367"/>
      <c r="AB64" s="180"/>
      <c r="AC64" s="180"/>
      <c r="AD64" s="180"/>
      <c r="AE64" s="180"/>
      <c r="AF64" s="180"/>
      <c r="AG64" s="180"/>
      <c r="AH64" s="180"/>
      <c r="AI64" s="180"/>
      <c r="AJ64" s="180"/>
      <c r="AK64" s="180"/>
      <c r="AL64" s="180"/>
      <c r="AM64" s="180"/>
      <c r="AN64" s="180"/>
      <c r="AO64" s="180"/>
      <c r="AP64" s="368"/>
      <c r="AQ64" s="368"/>
      <c r="AR64" s="368"/>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row>
    <row r="65" spans="1:113" ht="15.65" customHeight="1">
      <c r="A65" s="108"/>
      <c r="B65" s="106"/>
      <c r="C65" s="106"/>
      <c r="D65" s="106"/>
      <c r="E65" s="106"/>
      <c r="F65" s="106"/>
      <c r="G65" s="106"/>
      <c r="H65" s="106"/>
      <c r="I65" s="106"/>
      <c r="J65" s="106"/>
      <c r="K65" s="106"/>
      <c r="L65" s="106"/>
      <c r="M65" s="108"/>
      <c r="N65" s="107"/>
      <c r="O65" s="107"/>
      <c r="P65" s="470" t="s">
        <v>1033</v>
      </c>
      <c r="Q65" s="471"/>
      <c r="R65" s="471"/>
      <c r="S65" s="471"/>
      <c r="T65" s="471"/>
      <c r="U65" s="471"/>
      <c r="V65" s="471"/>
      <c r="W65" s="471"/>
      <c r="X65" s="471"/>
      <c r="Y65" s="471"/>
      <c r="Z65" s="471"/>
      <c r="AA65" s="471"/>
      <c r="AB65" s="471"/>
      <c r="AC65" s="471"/>
      <c r="AD65" s="471"/>
      <c r="AE65" s="471"/>
      <c r="AF65" s="471"/>
      <c r="AG65" s="471"/>
      <c r="AH65" s="471"/>
      <c r="AI65" s="471"/>
      <c r="AJ65" s="471"/>
      <c r="AK65" s="471"/>
      <c r="AL65" s="471"/>
      <c r="AM65" s="471"/>
      <c r="AN65" s="471"/>
      <c r="AO65" s="471"/>
      <c r="AP65" s="471"/>
      <c r="AQ65" s="471"/>
      <c r="AR65" s="471"/>
      <c r="AS65" s="471"/>
      <c r="AT65" s="471"/>
      <c r="AU65" s="471"/>
      <c r="AV65" s="471"/>
      <c r="AW65" s="471"/>
      <c r="AX65" s="471"/>
      <c r="AY65" s="471"/>
      <c r="AZ65" s="471"/>
      <c r="BA65" s="471"/>
      <c r="BB65" s="471"/>
      <c r="BC65" s="471"/>
      <c r="BD65" s="471"/>
      <c r="BE65" s="471"/>
      <c r="BF65" s="471"/>
      <c r="BG65" s="471"/>
      <c r="BH65" s="471"/>
      <c r="BI65" s="471"/>
      <c r="BJ65" s="471"/>
      <c r="BK65" s="471"/>
      <c r="BL65" s="471"/>
      <c r="BM65" s="471"/>
      <c r="BN65" s="471"/>
      <c r="BO65" s="471"/>
      <c r="BP65" s="471"/>
      <c r="BQ65" s="471"/>
      <c r="BR65" s="471"/>
      <c r="BS65" s="471"/>
      <c r="BT65" s="471"/>
      <c r="BU65" s="471"/>
      <c r="BV65" s="471"/>
      <c r="BW65" s="471"/>
      <c r="BX65" s="471"/>
      <c r="BY65" s="471"/>
      <c r="BZ65" s="471"/>
      <c r="CA65" s="107"/>
      <c r="CB65" s="107"/>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row>
    <row r="66" spans="1:113" ht="15.65" customHeight="1">
      <c r="A66" s="108"/>
      <c r="B66" s="106"/>
      <c r="C66" s="106"/>
      <c r="D66" s="106"/>
      <c r="E66" s="106"/>
      <c r="F66" s="106"/>
      <c r="G66" s="106"/>
      <c r="H66" s="106"/>
      <c r="I66" s="106"/>
      <c r="J66" s="106"/>
      <c r="K66" s="106"/>
      <c r="L66" s="106"/>
      <c r="M66" s="108"/>
      <c r="N66" s="107"/>
      <c r="O66" s="107"/>
      <c r="P66" s="471"/>
      <c r="Q66" s="471"/>
      <c r="R66" s="471"/>
      <c r="S66" s="471"/>
      <c r="T66" s="471"/>
      <c r="U66" s="471"/>
      <c r="V66" s="471"/>
      <c r="W66" s="471"/>
      <c r="X66" s="471"/>
      <c r="Y66" s="471"/>
      <c r="Z66" s="471"/>
      <c r="AA66" s="471"/>
      <c r="AB66" s="471"/>
      <c r="AC66" s="471"/>
      <c r="AD66" s="471"/>
      <c r="AE66" s="471"/>
      <c r="AF66" s="471"/>
      <c r="AG66" s="471"/>
      <c r="AH66" s="471"/>
      <c r="AI66" s="471"/>
      <c r="AJ66" s="471"/>
      <c r="AK66" s="471"/>
      <c r="AL66" s="471"/>
      <c r="AM66" s="471"/>
      <c r="AN66" s="471"/>
      <c r="AO66" s="471"/>
      <c r="AP66" s="471"/>
      <c r="AQ66" s="471"/>
      <c r="AR66" s="471"/>
      <c r="AS66" s="471"/>
      <c r="AT66" s="471"/>
      <c r="AU66" s="471"/>
      <c r="AV66" s="471"/>
      <c r="AW66" s="471"/>
      <c r="AX66" s="471"/>
      <c r="AY66" s="471"/>
      <c r="AZ66" s="471"/>
      <c r="BA66" s="471"/>
      <c r="BB66" s="471"/>
      <c r="BC66" s="471"/>
      <c r="BD66" s="471"/>
      <c r="BE66" s="471"/>
      <c r="BF66" s="471"/>
      <c r="BG66" s="471"/>
      <c r="BH66" s="471"/>
      <c r="BI66" s="471"/>
      <c r="BJ66" s="471"/>
      <c r="BK66" s="471"/>
      <c r="BL66" s="471"/>
      <c r="BM66" s="471"/>
      <c r="BN66" s="471"/>
      <c r="BO66" s="471"/>
      <c r="BP66" s="471"/>
      <c r="BQ66" s="471"/>
      <c r="BR66" s="471"/>
      <c r="BS66" s="471"/>
      <c r="BT66" s="471"/>
      <c r="BU66" s="471"/>
      <c r="BV66" s="471"/>
      <c r="BW66" s="471"/>
      <c r="BX66" s="471"/>
      <c r="BY66" s="471"/>
      <c r="BZ66" s="471"/>
      <c r="CA66" s="107"/>
      <c r="CB66" s="107"/>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row>
    <row r="67" spans="1:113" ht="15.65" customHeight="1">
      <c r="A67" s="108"/>
      <c r="B67" s="106"/>
      <c r="C67" s="106"/>
      <c r="D67" s="106"/>
      <c r="E67" s="106"/>
      <c r="F67" s="106"/>
      <c r="G67" s="106"/>
      <c r="H67" s="106"/>
      <c r="I67" s="106"/>
      <c r="J67" s="106"/>
      <c r="K67" s="106"/>
      <c r="L67" s="106"/>
      <c r="M67" s="106"/>
      <c r="N67" s="107"/>
      <c r="O67" s="107"/>
      <c r="P67" s="472" t="s">
        <v>1048</v>
      </c>
      <c r="Q67" s="472"/>
      <c r="R67" s="472"/>
      <c r="S67" s="472"/>
      <c r="T67" s="472"/>
      <c r="U67" s="472"/>
      <c r="V67" s="472"/>
      <c r="W67" s="472"/>
      <c r="X67" s="472"/>
      <c r="Y67" s="472"/>
      <c r="Z67" s="472"/>
      <c r="AA67" s="472"/>
      <c r="AB67" s="472"/>
      <c r="AC67" s="472"/>
      <c r="AD67" s="472"/>
      <c r="AE67" s="472"/>
      <c r="AF67" s="472"/>
      <c r="AG67" s="472"/>
      <c r="AH67" s="472"/>
      <c r="AI67" s="472"/>
      <c r="AJ67" s="472"/>
      <c r="AK67" s="472"/>
      <c r="AL67" s="472"/>
      <c r="AM67" s="472"/>
      <c r="AN67" s="472"/>
      <c r="AO67" s="472"/>
      <c r="AP67" s="472"/>
      <c r="AQ67" s="472"/>
      <c r="AR67" s="472"/>
      <c r="AS67" s="472"/>
      <c r="AT67" s="472"/>
      <c r="AU67" s="472"/>
      <c r="AV67" s="472"/>
      <c r="AW67" s="472"/>
      <c r="AX67" s="472"/>
      <c r="AY67" s="472"/>
      <c r="AZ67" s="472"/>
      <c r="BA67" s="472"/>
      <c r="BB67" s="472"/>
      <c r="BC67" s="472"/>
      <c r="BD67" s="472"/>
      <c r="BE67" s="472"/>
      <c r="BF67" s="472"/>
      <c r="BG67" s="472"/>
      <c r="BH67" s="472"/>
      <c r="BI67" s="472"/>
      <c r="BJ67" s="472"/>
      <c r="BK67" s="472"/>
      <c r="BL67" s="472"/>
      <c r="BM67" s="472"/>
      <c r="BN67" s="472"/>
      <c r="BO67" s="472"/>
      <c r="BP67" s="472"/>
      <c r="BQ67" s="472"/>
      <c r="BR67" s="472"/>
      <c r="BS67" s="472"/>
      <c r="BT67" s="472"/>
      <c r="BU67" s="472"/>
      <c r="BV67" s="472"/>
      <c r="BW67" s="472"/>
      <c r="BX67" s="472"/>
      <c r="BY67" s="472"/>
      <c r="BZ67" s="472"/>
      <c r="CA67" s="107"/>
      <c r="CB67" s="107"/>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row>
    <row r="68" spans="1:113" ht="16.3" customHeight="1">
      <c r="A68" s="106"/>
      <c r="B68" s="106"/>
      <c r="C68" s="106"/>
      <c r="D68" s="106"/>
      <c r="E68" s="106"/>
      <c r="F68" s="106"/>
      <c r="G68" s="106"/>
      <c r="H68" s="106"/>
      <c r="I68" s="106"/>
      <c r="J68" s="106"/>
      <c r="K68" s="106"/>
      <c r="L68" s="106"/>
      <c r="M68" s="106"/>
      <c r="N68" s="107"/>
      <c r="O68" s="107"/>
      <c r="P68" s="472"/>
      <c r="Q68" s="472"/>
      <c r="R68" s="472"/>
      <c r="S68" s="472"/>
      <c r="T68" s="472"/>
      <c r="U68" s="472"/>
      <c r="V68" s="472"/>
      <c r="W68" s="472"/>
      <c r="X68" s="472"/>
      <c r="Y68" s="472"/>
      <c r="Z68" s="472"/>
      <c r="AA68" s="472"/>
      <c r="AB68" s="472"/>
      <c r="AC68" s="472"/>
      <c r="AD68" s="472"/>
      <c r="AE68" s="472"/>
      <c r="AF68" s="472"/>
      <c r="AG68" s="472"/>
      <c r="AH68" s="472"/>
      <c r="AI68" s="472"/>
      <c r="AJ68" s="472"/>
      <c r="AK68" s="472"/>
      <c r="AL68" s="472"/>
      <c r="AM68" s="472"/>
      <c r="AN68" s="472"/>
      <c r="AO68" s="472"/>
      <c r="AP68" s="472"/>
      <c r="AQ68" s="472"/>
      <c r="AR68" s="472"/>
      <c r="AS68" s="472"/>
      <c r="AT68" s="472"/>
      <c r="AU68" s="472"/>
      <c r="AV68" s="472"/>
      <c r="AW68" s="472"/>
      <c r="AX68" s="472"/>
      <c r="AY68" s="472"/>
      <c r="AZ68" s="472"/>
      <c r="BA68" s="472"/>
      <c r="BB68" s="472"/>
      <c r="BC68" s="472"/>
      <c r="BD68" s="472"/>
      <c r="BE68" s="472"/>
      <c r="BF68" s="472"/>
      <c r="BG68" s="472"/>
      <c r="BH68" s="472"/>
      <c r="BI68" s="472"/>
      <c r="BJ68" s="472"/>
      <c r="BK68" s="472"/>
      <c r="BL68" s="472"/>
      <c r="BM68" s="472"/>
      <c r="BN68" s="472"/>
      <c r="BO68" s="472"/>
      <c r="BP68" s="472"/>
      <c r="BQ68" s="472"/>
      <c r="BR68" s="472"/>
      <c r="BS68" s="472"/>
      <c r="BT68" s="472"/>
      <c r="BU68" s="472"/>
      <c r="BV68" s="472"/>
      <c r="BW68" s="472"/>
      <c r="BX68" s="472"/>
      <c r="BY68" s="472"/>
      <c r="BZ68" s="472"/>
      <c r="CA68" s="107"/>
      <c r="CB68" s="107"/>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row>
    <row r="69" spans="1:113" ht="16.3" customHeight="1">
      <c r="A69" s="106"/>
      <c r="B69" s="106"/>
      <c r="C69" s="106"/>
      <c r="D69" s="106"/>
      <c r="E69" s="106"/>
      <c r="F69" s="106"/>
      <c r="G69" s="106"/>
      <c r="H69" s="106"/>
      <c r="I69" s="106"/>
      <c r="J69" s="106"/>
      <c r="K69" s="106"/>
      <c r="L69" s="106"/>
      <c r="M69" s="106"/>
      <c r="N69" s="107"/>
      <c r="O69" s="107"/>
      <c r="P69" s="472"/>
      <c r="Q69" s="472"/>
      <c r="R69" s="472"/>
      <c r="S69" s="472"/>
      <c r="T69" s="472"/>
      <c r="U69" s="472"/>
      <c r="V69" s="472"/>
      <c r="W69" s="472"/>
      <c r="X69" s="472"/>
      <c r="Y69" s="472"/>
      <c r="Z69" s="472"/>
      <c r="AA69" s="472"/>
      <c r="AB69" s="472"/>
      <c r="AC69" s="472"/>
      <c r="AD69" s="472"/>
      <c r="AE69" s="472"/>
      <c r="AF69" s="472"/>
      <c r="AG69" s="472"/>
      <c r="AH69" s="472"/>
      <c r="AI69" s="472"/>
      <c r="AJ69" s="472"/>
      <c r="AK69" s="472"/>
      <c r="AL69" s="472"/>
      <c r="AM69" s="472"/>
      <c r="AN69" s="472"/>
      <c r="AO69" s="472"/>
      <c r="AP69" s="472"/>
      <c r="AQ69" s="472"/>
      <c r="AR69" s="472"/>
      <c r="AS69" s="472"/>
      <c r="AT69" s="472"/>
      <c r="AU69" s="472"/>
      <c r="AV69" s="472"/>
      <c r="AW69" s="472"/>
      <c r="AX69" s="472"/>
      <c r="AY69" s="472"/>
      <c r="AZ69" s="472"/>
      <c r="BA69" s="472"/>
      <c r="BB69" s="472"/>
      <c r="BC69" s="472"/>
      <c r="BD69" s="472"/>
      <c r="BE69" s="472"/>
      <c r="BF69" s="472"/>
      <c r="BG69" s="472"/>
      <c r="BH69" s="472"/>
      <c r="BI69" s="472"/>
      <c r="BJ69" s="472"/>
      <c r="BK69" s="472"/>
      <c r="BL69" s="472"/>
      <c r="BM69" s="472"/>
      <c r="BN69" s="472"/>
      <c r="BO69" s="472"/>
      <c r="BP69" s="472"/>
      <c r="BQ69" s="472"/>
      <c r="BR69" s="472"/>
      <c r="BS69" s="472"/>
      <c r="BT69" s="472"/>
      <c r="BU69" s="472"/>
      <c r="BV69" s="472"/>
      <c r="BW69" s="472"/>
      <c r="BX69" s="472"/>
      <c r="BY69" s="472"/>
      <c r="BZ69" s="472"/>
      <c r="CA69" s="107"/>
      <c r="CB69" s="107"/>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row>
    <row r="70" spans="1:113" ht="16.3" customHeight="1">
      <c r="A70" s="106"/>
      <c r="B70" s="106"/>
      <c r="C70" s="106"/>
      <c r="D70" s="106"/>
      <c r="E70" s="106"/>
      <c r="F70" s="106"/>
      <c r="G70" s="106"/>
      <c r="H70" s="106"/>
      <c r="I70" s="106"/>
      <c r="J70" s="106"/>
      <c r="K70" s="106"/>
      <c r="L70" s="106"/>
      <c r="M70" s="106"/>
      <c r="N70" s="107"/>
      <c r="O70" s="107"/>
      <c r="P70" s="470" t="s">
        <v>1053</v>
      </c>
      <c r="Q70" s="471"/>
      <c r="R70" s="471"/>
      <c r="S70" s="471"/>
      <c r="T70" s="471"/>
      <c r="U70" s="471"/>
      <c r="V70" s="471"/>
      <c r="W70" s="471"/>
      <c r="X70" s="471"/>
      <c r="Y70" s="471"/>
      <c r="Z70" s="471"/>
      <c r="AA70" s="471"/>
      <c r="AB70" s="471"/>
      <c r="AC70" s="471"/>
      <c r="AD70" s="471"/>
      <c r="AE70" s="471"/>
      <c r="AF70" s="471"/>
      <c r="AG70" s="471"/>
      <c r="AH70" s="471"/>
      <c r="AI70" s="471"/>
      <c r="AJ70" s="471"/>
      <c r="AK70" s="471"/>
      <c r="AL70" s="471"/>
      <c r="AM70" s="471"/>
      <c r="AN70" s="471"/>
      <c r="AO70" s="471"/>
      <c r="AP70" s="471"/>
      <c r="AQ70" s="471"/>
      <c r="AR70" s="471"/>
      <c r="AS70" s="471"/>
      <c r="AT70" s="471"/>
      <c r="AU70" s="471"/>
      <c r="AV70" s="471"/>
      <c r="AW70" s="471"/>
      <c r="AX70" s="471"/>
      <c r="AY70" s="471"/>
      <c r="AZ70" s="471"/>
      <c r="BA70" s="471"/>
      <c r="BB70" s="471"/>
      <c r="BC70" s="471"/>
      <c r="BD70" s="471"/>
      <c r="BE70" s="471"/>
      <c r="BF70" s="471"/>
      <c r="BG70" s="471"/>
      <c r="BH70" s="471"/>
      <c r="BI70" s="471"/>
      <c r="BJ70" s="471"/>
      <c r="BK70" s="471"/>
      <c r="BL70" s="471"/>
      <c r="BM70" s="471"/>
      <c r="BN70" s="471"/>
      <c r="BO70" s="471"/>
      <c r="BP70" s="471"/>
      <c r="BQ70" s="471"/>
      <c r="BR70" s="471"/>
      <c r="BS70" s="471"/>
      <c r="BT70" s="471"/>
      <c r="BU70" s="471"/>
      <c r="BV70" s="471"/>
      <c r="BW70" s="471"/>
      <c r="BX70" s="471"/>
      <c r="BY70" s="471"/>
      <c r="BZ70" s="471"/>
      <c r="CA70" s="107"/>
      <c r="CB70" s="107"/>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row>
    <row r="71" spans="1:113" ht="16.3" customHeight="1">
      <c r="A71" s="106"/>
      <c r="B71" s="106"/>
      <c r="C71" s="106"/>
      <c r="D71" s="106"/>
      <c r="E71" s="106"/>
      <c r="F71" s="106"/>
      <c r="G71" s="106"/>
      <c r="H71" s="106"/>
      <c r="I71" s="106"/>
      <c r="J71" s="106"/>
      <c r="K71" s="106"/>
      <c r="L71" s="106"/>
      <c r="M71" s="106"/>
      <c r="N71" s="107"/>
      <c r="O71" s="107"/>
      <c r="P71" s="471"/>
      <c r="Q71" s="471"/>
      <c r="R71" s="471"/>
      <c r="S71" s="471"/>
      <c r="T71" s="471"/>
      <c r="U71" s="471"/>
      <c r="V71" s="471"/>
      <c r="W71" s="471"/>
      <c r="X71" s="471"/>
      <c r="Y71" s="471"/>
      <c r="Z71" s="471"/>
      <c r="AA71" s="471"/>
      <c r="AB71" s="471"/>
      <c r="AC71" s="471"/>
      <c r="AD71" s="471"/>
      <c r="AE71" s="471"/>
      <c r="AF71" s="471"/>
      <c r="AG71" s="471"/>
      <c r="AH71" s="471"/>
      <c r="AI71" s="471"/>
      <c r="AJ71" s="471"/>
      <c r="AK71" s="471"/>
      <c r="AL71" s="471"/>
      <c r="AM71" s="471"/>
      <c r="AN71" s="471"/>
      <c r="AO71" s="471"/>
      <c r="AP71" s="471"/>
      <c r="AQ71" s="471"/>
      <c r="AR71" s="471"/>
      <c r="AS71" s="471"/>
      <c r="AT71" s="471"/>
      <c r="AU71" s="471"/>
      <c r="AV71" s="471"/>
      <c r="AW71" s="471"/>
      <c r="AX71" s="471"/>
      <c r="AY71" s="471"/>
      <c r="AZ71" s="471"/>
      <c r="BA71" s="471"/>
      <c r="BB71" s="471"/>
      <c r="BC71" s="471"/>
      <c r="BD71" s="471"/>
      <c r="BE71" s="471"/>
      <c r="BF71" s="471"/>
      <c r="BG71" s="471"/>
      <c r="BH71" s="471"/>
      <c r="BI71" s="471"/>
      <c r="BJ71" s="471"/>
      <c r="BK71" s="471"/>
      <c r="BL71" s="471"/>
      <c r="BM71" s="471"/>
      <c r="BN71" s="471"/>
      <c r="BO71" s="471"/>
      <c r="BP71" s="471"/>
      <c r="BQ71" s="471"/>
      <c r="BR71" s="471"/>
      <c r="BS71" s="471"/>
      <c r="BT71" s="471"/>
      <c r="BU71" s="471"/>
      <c r="BV71" s="471"/>
      <c r="BW71" s="471"/>
      <c r="BX71" s="471"/>
      <c r="BY71" s="471"/>
      <c r="BZ71" s="471"/>
      <c r="CA71" s="107"/>
      <c r="CB71" s="107"/>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row>
    <row r="72" spans="1:113" ht="16.3" customHeight="1">
      <c r="A72" s="106"/>
      <c r="B72" s="106"/>
      <c r="C72" s="106"/>
      <c r="D72" s="106"/>
      <c r="E72" s="106"/>
      <c r="F72" s="106"/>
      <c r="G72" s="106"/>
      <c r="H72" s="106"/>
      <c r="I72" s="106"/>
      <c r="J72" s="106"/>
      <c r="K72" s="106"/>
      <c r="L72" s="106"/>
      <c r="M72" s="106"/>
      <c r="N72" s="107"/>
      <c r="O72" s="107"/>
      <c r="P72" s="472" t="s">
        <v>1054</v>
      </c>
      <c r="Q72" s="472"/>
      <c r="R72" s="472"/>
      <c r="S72" s="472"/>
      <c r="T72" s="472"/>
      <c r="U72" s="472"/>
      <c r="V72" s="472"/>
      <c r="W72" s="472"/>
      <c r="X72" s="472"/>
      <c r="Y72" s="472"/>
      <c r="Z72" s="472"/>
      <c r="AA72" s="472"/>
      <c r="AB72" s="472"/>
      <c r="AC72" s="472"/>
      <c r="AD72" s="472"/>
      <c r="AE72" s="472"/>
      <c r="AF72" s="472"/>
      <c r="AG72" s="472"/>
      <c r="AH72" s="472"/>
      <c r="AI72" s="472"/>
      <c r="AJ72" s="472"/>
      <c r="AK72" s="472"/>
      <c r="AL72" s="472"/>
      <c r="AM72" s="472"/>
      <c r="AN72" s="472"/>
      <c r="AO72" s="472"/>
      <c r="AP72" s="472"/>
      <c r="AQ72" s="472"/>
      <c r="AR72" s="472"/>
      <c r="AS72" s="472"/>
      <c r="AT72" s="472"/>
      <c r="AU72" s="472"/>
      <c r="AV72" s="472"/>
      <c r="AW72" s="472"/>
      <c r="AX72" s="472"/>
      <c r="AY72" s="472"/>
      <c r="AZ72" s="472"/>
      <c r="BA72" s="472"/>
      <c r="BB72" s="472"/>
      <c r="BC72" s="472"/>
      <c r="BD72" s="472"/>
      <c r="BE72" s="472"/>
      <c r="BF72" s="472"/>
      <c r="BG72" s="472"/>
      <c r="BH72" s="472"/>
      <c r="BI72" s="472"/>
      <c r="BJ72" s="472"/>
      <c r="BK72" s="472"/>
      <c r="BL72" s="472"/>
      <c r="BM72" s="472"/>
      <c r="BN72" s="472"/>
      <c r="BO72" s="472"/>
      <c r="BP72" s="472"/>
      <c r="BQ72" s="472"/>
      <c r="BR72" s="472"/>
      <c r="BS72" s="472"/>
      <c r="BT72" s="472"/>
      <c r="BU72" s="472"/>
      <c r="BV72" s="472"/>
      <c r="BW72" s="472"/>
      <c r="BX72" s="472"/>
      <c r="BY72" s="472"/>
      <c r="BZ72" s="472"/>
      <c r="CA72" s="107"/>
      <c r="CB72" s="107"/>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row>
    <row r="73" spans="1:113" ht="16.3" customHeight="1">
      <c r="A73" s="106"/>
      <c r="B73" s="106"/>
      <c r="C73" s="106"/>
      <c r="D73" s="106"/>
      <c r="E73" s="106"/>
      <c r="F73" s="106"/>
      <c r="G73" s="106"/>
      <c r="H73" s="106"/>
      <c r="I73" s="106"/>
      <c r="J73" s="106"/>
      <c r="K73" s="106"/>
      <c r="L73" s="106"/>
      <c r="M73" s="106"/>
      <c r="N73" s="107"/>
      <c r="O73" s="107"/>
      <c r="P73" s="472"/>
      <c r="Q73" s="472"/>
      <c r="R73" s="472"/>
      <c r="S73" s="472"/>
      <c r="T73" s="472"/>
      <c r="U73" s="472"/>
      <c r="V73" s="472"/>
      <c r="W73" s="472"/>
      <c r="X73" s="472"/>
      <c r="Y73" s="472"/>
      <c r="Z73" s="472"/>
      <c r="AA73" s="472"/>
      <c r="AB73" s="472"/>
      <c r="AC73" s="472"/>
      <c r="AD73" s="472"/>
      <c r="AE73" s="472"/>
      <c r="AF73" s="472"/>
      <c r="AG73" s="472"/>
      <c r="AH73" s="472"/>
      <c r="AI73" s="472"/>
      <c r="AJ73" s="472"/>
      <c r="AK73" s="472"/>
      <c r="AL73" s="472"/>
      <c r="AM73" s="472"/>
      <c r="AN73" s="472"/>
      <c r="AO73" s="472"/>
      <c r="AP73" s="472"/>
      <c r="AQ73" s="472"/>
      <c r="AR73" s="472"/>
      <c r="AS73" s="472"/>
      <c r="AT73" s="472"/>
      <c r="AU73" s="472"/>
      <c r="AV73" s="472"/>
      <c r="AW73" s="472"/>
      <c r="AX73" s="472"/>
      <c r="AY73" s="472"/>
      <c r="AZ73" s="472"/>
      <c r="BA73" s="472"/>
      <c r="BB73" s="472"/>
      <c r="BC73" s="472"/>
      <c r="BD73" s="472"/>
      <c r="BE73" s="472"/>
      <c r="BF73" s="472"/>
      <c r="BG73" s="472"/>
      <c r="BH73" s="472"/>
      <c r="BI73" s="472"/>
      <c r="BJ73" s="472"/>
      <c r="BK73" s="472"/>
      <c r="BL73" s="472"/>
      <c r="BM73" s="472"/>
      <c r="BN73" s="472"/>
      <c r="BO73" s="472"/>
      <c r="BP73" s="472"/>
      <c r="BQ73" s="472"/>
      <c r="BR73" s="472"/>
      <c r="BS73" s="472"/>
      <c r="BT73" s="472"/>
      <c r="BU73" s="472"/>
      <c r="BV73" s="472"/>
      <c r="BW73" s="472"/>
      <c r="BX73" s="472"/>
      <c r="BY73" s="472"/>
      <c r="BZ73" s="472"/>
      <c r="CA73" s="107"/>
      <c r="CB73" s="107"/>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row>
    <row r="74" spans="1:113" ht="16.3" customHeight="1">
      <c r="A74" s="106"/>
      <c r="B74" s="106"/>
      <c r="C74" s="106"/>
      <c r="D74" s="106"/>
      <c r="E74" s="106"/>
      <c r="F74" s="106"/>
      <c r="G74" s="106"/>
      <c r="H74" s="106"/>
      <c r="I74" s="106"/>
      <c r="J74" s="106"/>
      <c r="K74" s="106"/>
      <c r="L74" s="106"/>
      <c r="M74" s="106"/>
      <c r="N74" s="107"/>
      <c r="O74" s="107"/>
      <c r="P74" s="472" t="s">
        <v>1055</v>
      </c>
      <c r="Q74" s="472"/>
      <c r="R74" s="472"/>
      <c r="S74" s="472"/>
      <c r="T74" s="472"/>
      <c r="U74" s="472"/>
      <c r="V74" s="472"/>
      <c r="W74" s="472"/>
      <c r="X74" s="472"/>
      <c r="Y74" s="472"/>
      <c r="Z74" s="472"/>
      <c r="AA74" s="472"/>
      <c r="AB74" s="472"/>
      <c r="AC74" s="472"/>
      <c r="AD74" s="472"/>
      <c r="AE74" s="472"/>
      <c r="AF74" s="472"/>
      <c r="AG74" s="472"/>
      <c r="AH74" s="472"/>
      <c r="AI74" s="472"/>
      <c r="AJ74" s="472"/>
      <c r="AK74" s="472"/>
      <c r="AL74" s="472"/>
      <c r="AM74" s="472"/>
      <c r="AN74" s="472"/>
      <c r="AO74" s="472"/>
      <c r="AP74" s="472"/>
      <c r="AQ74" s="472"/>
      <c r="AR74" s="472"/>
      <c r="AS74" s="472"/>
      <c r="AT74" s="472"/>
      <c r="AU74" s="472"/>
      <c r="AV74" s="472"/>
      <c r="AW74" s="472"/>
      <c r="AX74" s="472"/>
      <c r="AY74" s="472"/>
      <c r="AZ74" s="472"/>
      <c r="BA74" s="472"/>
      <c r="BB74" s="472"/>
      <c r="BC74" s="472"/>
      <c r="BD74" s="472"/>
      <c r="BE74" s="472"/>
      <c r="BF74" s="472"/>
      <c r="BG74" s="472"/>
      <c r="BH74" s="472"/>
      <c r="BI74" s="472"/>
      <c r="BJ74" s="472"/>
      <c r="BK74" s="472"/>
      <c r="BL74" s="472"/>
      <c r="BM74" s="472"/>
      <c r="BN74" s="472"/>
      <c r="BO74" s="472"/>
      <c r="BP74" s="472"/>
      <c r="BQ74" s="472"/>
      <c r="BR74" s="472"/>
      <c r="BS74" s="472"/>
      <c r="BT74" s="472"/>
      <c r="BU74" s="472"/>
      <c r="BV74" s="472"/>
      <c r="BW74" s="472"/>
      <c r="BX74" s="472"/>
      <c r="BY74" s="472"/>
      <c r="BZ74" s="472"/>
      <c r="CA74" s="107"/>
      <c r="CB74" s="107"/>
      <c r="CC74" s="106"/>
      <c r="CD74" s="106"/>
      <c r="CE74" s="106"/>
      <c r="CF74" s="106"/>
      <c r="CG74" s="106"/>
      <c r="CH74" s="106"/>
      <c r="CI74" s="106"/>
      <c r="CJ74" s="106"/>
      <c r="CK74" s="106"/>
      <c r="CL74" s="106"/>
      <c r="CM74" s="106"/>
      <c r="CN74" s="106"/>
      <c r="CO74" s="106"/>
      <c r="CP74" s="106"/>
      <c r="CQ74" s="106"/>
      <c r="CR74" s="106"/>
      <c r="CS74" s="106"/>
      <c r="CT74" s="106"/>
      <c r="CU74" s="106"/>
      <c r="CV74" s="106"/>
      <c r="CW74" s="106"/>
      <c r="CX74" s="106"/>
      <c r="CY74" s="106"/>
      <c r="CZ74" s="106"/>
      <c r="DA74" s="106"/>
      <c r="DB74" s="106"/>
      <c r="DC74" s="106"/>
      <c r="DD74" s="106"/>
      <c r="DE74" s="106"/>
      <c r="DF74" s="106"/>
      <c r="DG74" s="106"/>
      <c r="DH74" s="106"/>
      <c r="DI74" s="106"/>
    </row>
    <row r="75" spans="1:113" ht="16.3" customHeight="1">
      <c r="A75" s="106"/>
      <c r="B75" s="106"/>
      <c r="C75" s="106"/>
      <c r="D75" s="106"/>
      <c r="E75" s="106"/>
      <c r="F75" s="106"/>
      <c r="G75" s="106"/>
      <c r="H75" s="106"/>
      <c r="I75" s="106"/>
      <c r="J75" s="106"/>
      <c r="K75" s="106"/>
      <c r="L75" s="106"/>
      <c r="M75" s="106"/>
      <c r="N75" s="107"/>
      <c r="O75" s="107"/>
      <c r="P75" s="472"/>
      <c r="Q75" s="472"/>
      <c r="R75" s="472"/>
      <c r="S75" s="472"/>
      <c r="T75" s="472"/>
      <c r="U75" s="472"/>
      <c r="V75" s="472"/>
      <c r="W75" s="472"/>
      <c r="X75" s="472"/>
      <c r="Y75" s="472"/>
      <c r="Z75" s="472"/>
      <c r="AA75" s="472"/>
      <c r="AB75" s="472"/>
      <c r="AC75" s="472"/>
      <c r="AD75" s="472"/>
      <c r="AE75" s="472"/>
      <c r="AF75" s="472"/>
      <c r="AG75" s="472"/>
      <c r="AH75" s="472"/>
      <c r="AI75" s="472"/>
      <c r="AJ75" s="472"/>
      <c r="AK75" s="472"/>
      <c r="AL75" s="472"/>
      <c r="AM75" s="472"/>
      <c r="AN75" s="472"/>
      <c r="AO75" s="472"/>
      <c r="AP75" s="472"/>
      <c r="AQ75" s="472"/>
      <c r="AR75" s="472"/>
      <c r="AS75" s="472"/>
      <c r="AT75" s="472"/>
      <c r="AU75" s="472"/>
      <c r="AV75" s="472"/>
      <c r="AW75" s="472"/>
      <c r="AX75" s="472"/>
      <c r="AY75" s="472"/>
      <c r="AZ75" s="472"/>
      <c r="BA75" s="472"/>
      <c r="BB75" s="472"/>
      <c r="BC75" s="472"/>
      <c r="BD75" s="472"/>
      <c r="BE75" s="472"/>
      <c r="BF75" s="472"/>
      <c r="BG75" s="472"/>
      <c r="BH75" s="472"/>
      <c r="BI75" s="472"/>
      <c r="BJ75" s="472"/>
      <c r="BK75" s="472"/>
      <c r="BL75" s="472"/>
      <c r="BM75" s="472"/>
      <c r="BN75" s="472"/>
      <c r="BO75" s="472"/>
      <c r="BP75" s="472"/>
      <c r="BQ75" s="472"/>
      <c r="BR75" s="472"/>
      <c r="BS75" s="472"/>
      <c r="BT75" s="472"/>
      <c r="BU75" s="472"/>
      <c r="BV75" s="472"/>
      <c r="BW75" s="472"/>
      <c r="BX75" s="472"/>
      <c r="BY75" s="472"/>
      <c r="BZ75" s="472"/>
      <c r="CA75" s="107"/>
      <c r="CB75" s="107"/>
      <c r="CC75" s="106"/>
      <c r="CD75" s="106"/>
      <c r="CE75" s="106"/>
      <c r="CF75" s="106"/>
      <c r="CG75" s="106"/>
      <c r="CH75" s="106"/>
      <c r="CI75" s="106"/>
      <c r="CJ75" s="106"/>
      <c r="CK75" s="106"/>
      <c r="CL75" s="106"/>
      <c r="CM75" s="106"/>
      <c r="CN75" s="106"/>
      <c r="CO75" s="106"/>
      <c r="CP75" s="106"/>
      <c r="CQ75" s="106"/>
      <c r="CR75" s="106"/>
      <c r="CS75" s="106"/>
      <c r="CT75" s="106"/>
      <c r="CU75" s="106"/>
      <c r="CV75" s="106"/>
      <c r="CW75" s="106"/>
      <c r="CX75" s="106"/>
      <c r="CY75" s="106"/>
      <c r="CZ75" s="106"/>
      <c r="DA75" s="106"/>
      <c r="DB75" s="106"/>
      <c r="DC75" s="106"/>
      <c r="DD75" s="106"/>
      <c r="DE75" s="106"/>
      <c r="DF75" s="106"/>
      <c r="DG75" s="106"/>
      <c r="DH75" s="106"/>
      <c r="DI75" s="106"/>
    </row>
    <row r="76" spans="1:113" ht="16.3" customHeight="1">
      <c r="A76" s="106"/>
      <c r="B76" s="106"/>
      <c r="C76" s="106"/>
      <c r="D76" s="106"/>
      <c r="E76" s="106"/>
      <c r="F76" s="106"/>
      <c r="G76" s="106"/>
      <c r="H76" s="106"/>
      <c r="I76" s="106"/>
      <c r="J76" s="106"/>
      <c r="K76" s="106"/>
      <c r="L76" s="106"/>
      <c r="M76" s="106"/>
      <c r="N76" s="107"/>
      <c r="O76" s="107"/>
      <c r="P76" s="472"/>
      <c r="Q76" s="472"/>
      <c r="R76" s="472"/>
      <c r="S76" s="472"/>
      <c r="T76" s="472"/>
      <c r="U76" s="472"/>
      <c r="V76" s="472"/>
      <c r="W76" s="472"/>
      <c r="X76" s="472"/>
      <c r="Y76" s="472"/>
      <c r="Z76" s="472"/>
      <c r="AA76" s="472"/>
      <c r="AB76" s="472"/>
      <c r="AC76" s="472"/>
      <c r="AD76" s="472"/>
      <c r="AE76" s="472"/>
      <c r="AF76" s="472"/>
      <c r="AG76" s="472"/>
      <c r="AH76" s="472"/>
      <c r="AI76" s="472"/>
      <c r="AJ76" s="472"/>
      <c r="AK76" s="472"/>
      <c r="AL76" s="472"/>
      <c r="AM76" s="472"/>
      <c r="AN76" s="472"/>
      <c r="AO76" s="472"/>
      <c r="AP76" s="472"/>
      <c r="AQ76" s="472"/>
      <c r="AR76" s="472"/>
      <c r="AS76" s="472"/>
      <c r="AT76" s="472"/>
      <c r="AU76" s="472"/>
      <c r="AV76" s="472"/>
      <c r="AW76" s="472"/>
      <c r="AX76" s="472"/>
      <c r="AY76" s="472"/>
      <c r="AZ76" s="472"/>
      <c r="BA76" s="472"/>
      <c r="BB76" s="472"/>
      <c r="BC76" s="472"/>
      <c r="BD76" s="472"/>
      <c r="BE76" s="472"/>
      <c r="BF76" s="472"/>
      <c r="BG76" s="472"/>
      <c r="BH76" s="472"/>
      <c r="BI76" s="472"/>
      <c r="BJ76" s="472"/>
      <c r="BK76" s="472"/>
      <c r="BL76" s="472"/>
      <c r="BM76" s="472"/>
      <c r="BN76" s="472"/>
      <c r="BO76" s="472"/>
      <c r="BP76" s="472"/>
      <c r="BQ76" s="472"/>
      <c r="BR76" s="472"/>
      <c r="BS76" s="472"/>
      <c r="BT76" s="472"/>
      <c r="BU76" s="472"/>
      <c r="BV76" s="472"/>
      <c r="BW76" s="472"/>
      <c r="BX76" s="472"/>
      <c r="BY76" s="472"/>
      <c r="BZ76" s="472"/>
      <c r="CA76" s="107"/>
      <c r="CB76" s="107"/>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c r="DB76" s="106"/>
      <c r="DC76" s="106"/>
      <c r="DD76" s="106"/>
      <c r="DE76" s="106"/>
      <c r="DF76" s="106"/>
      <c r="DG76" s="106"/>
      <c r="DH76" s="106"/>
      <c r="DI76" s="106"/>
    </row>
    <row r="77" spans="1:113" ht="16.3" customHeight="1">
      <c r="A77" s="106"/>
      <c r="B77" s="106"/>
      <c r="C77" s="106"/>
      <c r="D77" s="106"/>
      <c r="E77" s="106"/>
      <c r="F77" s="106"/>
      <c r="G77" s="106"/>
      <c r="H77" s="106"/>
      <c r="I77" s="106"/>
      <c r="J77" s="106"/>
      <c r="K77" s="106"/>
      <c r="L77" s="106"/>
      <c r="M77" s="106"/>
      <c r="N77" s="107"/>
      <c r="O77" s="107"/>
      <c r="P77" s="472"/>
      <c r="Q77" s="472"/>
      <c r="R77" s="472"/>
      <c r="S77" s="472"/>
      <c r="T77" s="472"/>
      <c r="U77" s="472"/>
      <c r="V77" s="472"/>
      <c r="W77" s="472"/>
      <c r="X77" s="472"/>
      <c r="Y77" s="472"/>
      <c r="Z77" s="472"/>
      <c r="AA77" s="472"/>
      <c r="AB77" s="472"/>
      <c r="AC77" s="472"/>
      <c r="AD77" s="472"/>
      <c r="AE77" s="472"/>
      <c r="AF77" s="472"/>
      <c r="AG77" s="472"/>
      <c r="AH77" s="472"/>
      <c r="AI77" s="472"/>
      <c r="AJ77" s="472"/>
      <c r="AK77" s="472"/>
      <c r="AL77" s="472"/>
      <c r="AM77" s="472"/>
      <c r="AN77" s="472"/>
      <c r="AO77" s="472"/>
      <c r="AP77" s="472"/>
      <c r="AQ77" s="472"/>
      <c r="AR77" s="472"/>
      <c r="AS77" s="472"/>
      <c r="AT77" s="472"/>
      <c r="AU77" s="472"/>
      <c r="AV77" s="472"/>
      <c r="AW77" s="472"/>
      <c r="AX77" s="472"/>
      <c r="AY77" s="472"/>
      <c r="AZ77" s="472"/>
      <c r="BA77" s="472"/>
      <c r="BB77" s="472"/>
      <c r="BC77" s="472"/>
      <c r="BD77" s="472"/>
      <c r="BE77" s="472"/>
      <c r="BF77" s="472"/>
      <c r="BG77" s="472"/>
      <c r="BH77" s="472"/>
      <c r="BI77" s="472"/>
      <c r="BJ77" s="472"/>
      <c r="BK77" s="472"/>
      <c r="BL77" s="472"/>
      <c r="BM77" s="472"/>
      <c r="BN77" s="472"/>
      <c r="BO77" s="472"/>
      <c r="BP77" s="472"/>
      <c r="BQ77" s="472"/>
      <c r="BR77" s="472"/>
      <c r="BS77" s="472"/>
      <c r="BT77" s="472"/>
      <c r="BU77" s="472"/>
      <c r="BV77" s="472"/>
      <c r="BW77" s="472"/>
      <c r="BX77" s="472"/>
      <c r="BY77" s="472"/>
      <c r="BZ77" s="472"/>
      <c r="CA77" s="107"/>
      <c r="CB77" s="107"/>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c r="DB77" s="106"/>
      <c r="DC77" s="106"/>
      <c r="DD77" s="106"/>
      <c r="DE77" s="106"/>
      <c r="DF77" s="106"/>
      <c r="DG77" s="106"/>
      <c r="DH77" s="106"/>
      <c r="DI77" s="106"/>
    </row>
    <row r="78" spans="1:113" ht="16.3" customHeight="1">
      <c r="A78" s="106"/>
      <c r="B78" s="106"/>
      <c r="C78" s="106"/>
      <c r="D78" s="106"/>
      <c r="E78" s="106"/>
      <c r="F78" s="106"/>
      <c r="G78" s="106"/>
      <c r="H78" s="106"/>
      <c r="I78" s="106"/>
      <c r="J78" s="106"/>
      <c r="K78" s="106"/>
      <c r="L78" s="106"/>
      <c r="M78" s="106"/>
      <c r="N78" s="107"/>
      <c r="O78" s="107"/>
      <c r="P78" s="472"/>
      <c r="Q78" s="472"/>
      <c r="R78" s="472"/>
      <c r="S78" s="472"/>
      <c r="T78" s="472"/>
      <c r="U78" s="472"/>
      <c r="V78" s="472"/>
      <c r="W78" s="472"/>
      <c r="X78" s="472"/>
      <c r="Y78" s="472"/>
      <c r="Z78" s="472"/>
      <c r="AA78" s="472"/>
      <c r="AB78" s="472"/>
      <c r="AC78" s="472"/>
      <c r="AD78" s="472"/>
      <c r="AE78" s="472"/>
      <c r="AF78" s="472"/>
      <c r="AG78" s="472"/>
      <c r="AH78" s="472"/>
      <c r="AI78" s="472"/>
      <c r="AJ78" s="472"/>
      <c r="AK78" s="472"/>
      <c r="AL78" s="472"/>
      <c r="AM78" s="472"/>
      <c r="AN78" s="472"/>
      <c r="AO78" s="472"/>
      <c r="AP78" s="472"/>
      <c r="AQ78" s="472"/>
      <c r="AR78" s="472"/>
      <c r="AS78" s="472"/>
      <c r="AT78" s="472"/>
      <c r="AU78" s="472"/>
      <c r="AV78" s="472"/>
      <c r="AW78" s="472"/>
      <c r="AX78" s="472"/>
      <c r="AY78" s="472"/>
      <c r="AZ78" s="472"/>
      <c r="BA78" s="472"/>
      <c r="BB78" s="472"/>
      <c r="BC78" s="472"/>
      <c r="BD78" s="472"/>
      <c r="BE78" s="472"/>
      <c r="BF78" s="472"/>
      <c r="BG78" s="472"/>
      <c r="BH78" s="472"/>
      <c r="BI78" s="472"/>
      <c r="BJ78" s="472"/>
      <c r="BK78" s="472"/>
      <c r="BL78" s="472"/>
      <c r="BM78" s="472"/>
      <c r="BN78" s="472"/>
      <c r="BO78" s="472"/>
      <c r="BP78" s="472"/>
      <c r="BQ78" s="472"/>
      <c r="BR78" s="472"/>
      <c r="BS78" s="472"/>
      <c r="BT78" s="472"/>
      <c r="BU78" s="472"/>
      <c r="BV78" s="472"/>
      <c r="BW78" s="472"/>
      <c r="BX78" s="472"/>
      <c r="BY78" s="472"/>
      <c r="BZ78" s="472"/>
      <c r="CA78" s="107"/>
      <c r="CB78" s="107"/>
      <c r="CC78" s="106"/>
      <c r="CD78" s="106"/>
      <c r="CE78" s="106"/>
      <c r="CF78" s="106"/>
      <c r="CG78" s="106"/>
      <c r="CH78" s="106"/>
      <c r="CI78" s="106"/>
      <c r="CJ78" s="106"/>
      <c r="CK78" s="106"/>
      <c r="CL78" s="106"/>
      <c r="CM78" s="106"/>
      <c r="CN78" s="106"/>
      <c r="CO78" s="106"/>
      <c r="CP78" s="106"/>
      <c r="CQ78" s="106"/>
      <c r="CR78" s="106"/>
      <c r="CS78" s="106"/>
      <c r="CT78" s="106"/>
      <c r="CU78" s="106"/>
      <c r="CV78" s="106"/>
      <c r="CW78" s="106"/>
      <c r="CX78" s="106"/>
      <c r="CY78" s="106"/>
      <c r="CZ78" s="106"/>
      <c r="DA78" s="106"/>
      <c r="DB78" s="106"/>
      <c r="DC78" s="106"/>
      <c r="DD78" s="106"/>
      <c r="DE78" s="106"/>
      <c r="DF78" s="106"/>
      <c r="DG78" s="106"/>
      <c r="DH78" s="106"/>
      <c r="DI78" s="106"/>
    </row>
    <row r="79" spans="1:113" ht="15.65" customHeight="1">
      <c r="A79" s="108"/>
      <c r="B79" s="106"/>
      <c r="C79" s="106"/>
      <c r="D79" s="106"/>
      <c r="E79" s="106"/>
      <c r="F79" s="106"/>
      <c r="G79" s="106"/>
      <c r="H79" s="106"/>
      <c r="I79" s="106"/>
      <c r="J79" s="106"/>
      <c r="K79" s="106"/>
      <c r="L79" s="106"/>
      <c r="M79" s="108"/>
      <c r="N79" s="107"/>
      <c r="O79" s="107"/>
      <c r="P79" s="470" t="s">
        <v>1049</v>
      </c>
      <c r="Q79" s="471"/>
      <c r="R79" s="471"/>
      <c r="S79" s="471"/>
      <c r="T79" s="471"/>
      <c r="U79" s="471"/>
      <c r="V79" s="471"/>
      <c r="W79" s="471"/>
      <c r="X79" s="471"/>
      <c r="Y79" s="471"/>
      <c r="Z79" s="471"/>
      <c r="AA79" s="471"/>
      <c r="AB79" s="471"/>
      <c r="AC79" s="471"/>
      <c r="AD79" s="471"/>
      <c r="AE79" s="471"/>
      <c r="AF79" s="471"/>
      <c r="AG79" s="471"/>
      <c r="AH79" s="471"/>
      <c r="AI79" s="471"/>
      <c r="AJ79" s="471"/>
      <c r="AK79" s="471"/>
      <c r="AL79" s="471"/>
      <c r="AM79" s="471"/>
      <c r="AN79" s="471"/>
      <c r="AO79" s="471"/>
      <c r="AP79" s="471"/>
      <c r="AQ79" s="471"/>
      <c r="AR79" s="471"/>
      <c r="AS79" s="471"/>
      <c r="AT79" s="471"/>
      <c r="AU79" s="471"/>
      <c r="AV79" s="471"/>
      <c r="AW79" s="471"/>
      <c r="AX79" s="471"/>
      <c r="AY79" s="471"/>
      <c r="AZ79" s="471"/>
      <c r="BA79" s="471"/>
      <c r="BB79" s="471"/>
      <c r="BC79" s="471"/>
      <c r="BD79" s="471"/>
      <c r="BE79" s="471"/>
      <c r="BF79" s="471"/>
      <c r="BG79" s="471"/>
      <c r="BH79" s="471"/>
      <c r="BI79" s="471"/>
      <c r="BJ79" s="471"/>
      <c r="BK79" s="471"/>
      <c r="BL79" s="471"/>
      <c r="BM79" s="471"/>
      <c r="BN79" s="471"/>
      <c r="BO79" s="471"/>
      <c r="BP79" s="471"/>
      <c r="BQ79" s="471"/>
      <c r="BR79" s="471"/>
      <c r="BS79" s="471"/>
      <c r="BT79" s="471"/>
      <c r="BU79" s="471"/>
      <c r="BV79" s="471"/>
      <c r="BW79" s="471"/>
      <c r="BX79" s="471"/>
      <c r="BY79" s="471"/>
      <c r="BZ79" s="471"/>
      <c r="CA79" s="107"/>
      <c r="CB79" s="107"/>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c r="DB79" s="106"/>
      <c r="DC79" s="106"/>
      <c r="DD79" s="106"/>
      <c r="DE79" s="106"/>
      <c r="DF79" s="106"/>
      <c r="DG79" s="106"/>
      <c r="DH79" s="106"/>
      <c r="DI79" s="106"/>
    </row>
    <row r="80" spans="1:113" ht="15.65" customHeight="1">
      <c r="A80" s="108"/>
      <c r="B80" s="106"/>
      <c r="C80" s="106"/>
      <c r="D80" s="106"/>
      <c r="E80" s="106"/>
      <c r="F80" s="106"/>
      <c r="G80" s="106"/>
      <c r="H80" s="106"/>
      <c r="I80" s="106"/>
      <c r="J80" s="106"/>
      <c r="K80" s="106"/>
      <c r="L80" s="106"/>
      <c r="M80" s="108"/>
      <c r="N80" s="107"/>
      <c r="O80" s="107"/>
      <c r="P80" s="471"/>
      <c r="Q80" s="471"/>
      <c r="R80" s="471"/>
      <c r="S80" s="471"/>
      <c r="T80" s="471"/>
      <c r="U80" s="471"/>
      <c r="V80" s="471"/>
      <c r="W80" s="471"/>
      <c r="X80" s="471"/>
      <c r="Y80" s="471"/>
      <c r="Z80" s="471"/>
      <c r="AA80" s="471"/>
      <c r="AB80" s="471"/>
      <c r="AC80" s="471"/>
      <c r="AD80" s="471"/>
      <c r="AE80" s="471"/>
      <c r="AF80" s="471"/>
      <c r="AG80" s="471"/>
      <c r="AH80" s="471"/>
      <c r="AI80" s="471"/>
      <c r="AJ80" s="471"/>
      <c r="AK80" s="471"/>
      <c r="AL80" s="471"/>
      <c r="AM80" s="471"/>
      <c r="AN80" s="471"/>
      <c r="AO80" s="471"/>
      <c r="AP80" s="471"/>
      <c r="AQ80" s="471"/>
      <c r="AR80" s="471"/>
      <c r="AS80" s="471"/>
      <c r="AT80" s="471"/>
      <c r="AU80" s="471"/>
      <c r="AV80" s="471"/>
      <c r="AW80" s="471"/>
      <c r="AX80" s="471"/>
      <c r="AY80" s="471"/>
      <c r="AZ80" s="471"/>
      <c r="BA80" s="471"/>
      <c r="BB80" s="471"/>
      <c r="BC80" s="471"/>
      <c r="BD80" s="471"/>
      <c r="BE80" s="471"/>
      <c r="BF80" s="471"/>
      <c r="BG80" s="471"/>
      <c r="BH80" s="471"/>
      <c r="BI80" s="471"/>
      <c r="BJ80" s="471"/>
      <c r="BK80" s="471"/>
      <c r="BL80" s="471"/>
      <c r="BM80" s="471"/>
      <c r="BN80" s="471"/>
      <c r="BO80" s="471"/>
      <c r="BP80" s="471"/>
      <c r="BQ80" s="471"/>
      <c r="BR80" s="471"/>
      <c r="BS80" s="471"/>
      <c r="BT80" s="471"/>
      <c r="BU80" s="471"/>
      <c r="BV80" s="471"/>
      <c r="BW80" s="471"/>
      <c r="BX80" s="471"/>
      <c r="BY80" s="471"/>
      <c r="BZ80" s="471"/>
      <c r="CA80" s="107"/>
      <c r="CB80" s="107"/>
      <c r="CC80" s="106"/>
      <c r="CD80" s="106"/>
      <c r="CE80" s="106"/>
      <c r="CF80" s="106"/>
      <c r="CG80" s="106"/>
      <c r="CH80" s="106"/>
      <c r="CI80" s="106"/>
      <c r="CJ80" s="106"/>
      <c r="CK80" s="106"/>
      <c r="CL80" s="106"/>
      <c r="CM80" s="106"/>
      <c r="CN80" s="106"/>
      <c r="CO80" s="106"/>
      <c r="CP80" s="106"/>
      <c r="CQ80" s="106"/>
      <c r="CR80" s="106"/>
      <c r="CS80" s="106"/>
      <c r="CT80" s="106"/>
      <c r="CU80" s="106"/>
      <c r="CV80" s="106"/>
      <c r="CW80" s="106"/>
      <c r="CX80" s="106"/>
      <c r="CY80" s="106"/>
      <c r="CZ80" s="106"/>
      <c r="DA80" s="106"/>
      <c r="DB80" s="106"/>
      <c r="DC80" s="106"/>
      <c r="DD80" s="106"/>
      <c r="DE80" s="106"/>
      <c r="DF80" s="106"/>
      <c r="DG80" s="106"/>
      <c r="DH80" s="106"/>
      <c r="DI80" s="106"/>
    </row>
    <row r="81" spans="1:113" ht="15.65" customHeight="1">
      <c r="A81" s="108"/>
      <c r="B81" s="106"/>
      <c r="C81" s="106"/>
      <c r="D81" s="106"/>
      <c r="E81" s="106"/>
      <c r="F81" s="106"/>
      <c r="G81" s="106"/>
      <c r="H81" s="106"/>
      <c r="I81" s="106"/>
      <c r="J81" s="106"/>
      <c r="K81" s="106"/>
      <c r="L81" s="106"/>
      <c r="M81" s="106"/>
      <c r="N81" s="107"/>
      <c r="O81" s="107"/>
      <c r="P81" s="472" t="s">
        <v>1050</v>
      </c>
      <c r="Q81" s="472"/>
      <c r="R81" s="472"/>
      <c r="S81" s="472"/>
      <c r="T81" s="472"/>
      <c r="U81" s="472"/>
      <c r="V81" s="472"/>
      <c r="W81" s="472"/>
      <c r="X81" s="472"/>
      <c r="Y81" s="472"/>
      <c r="Z81" s="472"/>
      <c r="AA81" s="472"/>
      <c r="AB81" s="472"/>
      <c r="AC81" s="472"/>
      <c r="AD81" s="472"/>
      <c r="AE81" s="472"/>
      <c r="AF81" s="472"/>
      <c r="AG81" s="472"/>
      <c r="AH81" s="472"/>
      <c r="AI81" s="472"/>
      <c r="AJ81" s="472"/>
      <c r="AK81" s="472"/>
      <c r="AL81" s="472"/>
      <c r="AM81" s="472"/>
      <c r="AN81" s="472"/>
      <c r="AO81" s="472"/>
      <c r="AP81" s="472"/>
      <c r="AQ81" s="472"/>
      <c r="AR81" s="472"/>
      <c r="AS81" s="472"/>
      <c r="AT81" s="472"/>
      <c r="AU81" s="472"/>
      <c r="AV81" s="472"/>
      <c r="AW81" s="472"/>
      <c r="AX81" s="472"/>
      <c r="AY81" s="472"/>
      <c r="AZ81" s="472"/>
      <c r="BA81" s="472"/>
      <c r="BB81" s="472"/>
      <c r="BC81" s="472"/>
      <c r="BD81" s="472"/>
      <c r="BE81" s="472"/>
      <c r="BF81" s="472"/>
      <c r="BG81" s="472"/>
      <c r="BH81" s="472"/>
      <c r="BI81" s="472"/>
      <c r="BJ81" s="472"/>
      <c r="BK81" s="472"/>
      <c r="BL81" s="472"/>
      <c r="BM81" s="472"/>
      <c r="BN81" s="472"/>
      <c r="BO81" s="472"/>
      <c r="BP81" s="472"/>
      <c r="BQ81" s="472"/>
      <c r="BR81" s="472"/>
      <c r="BS81" s="472"/>
      <c r="BT81" s="472"/>
      <c r="BU81" s="472"/>
      <c r="BV81" s="472"/>
      <c r="BW81" s="472"/>
      <c r="BX81" s="472"/>
      <c r="BY81" s="472"/>
      <c r="BZ81" s="472"/>
      <c r="CA81" s="107"/>
      <c r="CB81" s="107"/>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row>
    <row r="82" spans="1:113" ht="16.3" customHeight="1">
      <c r="A82" s="106"/>
      <c r="B82" s="106"/>
      <c r="C82" s="106"/>
      <c r="D82" s="106"/>
      <c r="E82" s="106"/>
      <c r="F82" s="106"/>
      <c r="G82" s="106"/>
      <c r="H82" s="106"/>
      <c r="I82" s="106"/>
      <c r="J82" s="106"/>
      <c r="K82" s="106"/>
      <c r="L82" s="106"/>
      <c r="M82" s="106"/>
      <c r="N82" s="107"/>
      <c r="O82" s="107"/>
      <c r="P82" s="472"/>
      <c r="Q82" s="472"/>
      <c r="R82" s="472"/>
      <c r="S82" s="472"/>
      <c r="T82" s="472"/>
      <c r="U82" s="472"/>
      <c r="V82" s="472"/>
      <c r="W82" s="472"/>
      <c r="X82" s="472"/>
      <c r="Y82" s="472"/>
      <c r="Z82" s="472"/>
      <c r="AA82" s="472"/>
      <c r="AB82" s="472"/>
      <c r="AC82" s="472"/>
      <c r="AD82" s="472"/>
      <c r="AE82" s="472"/>
      <c r="AF82" s="472"/>
      <c r="AG82" s="472"/>
      <c r="AH82" s="472"/>
      <c r="AI82" s="472"/>
      <c r="AJ82" s="472"/>
      <c r="AK82" s="472"/>
      <c r="AL82" s="472"/>
      <c r="AM82" s="472"/>
      <c r="AN82" s="472"/>
      <c r="AO82" s="472"/>
      <c r="AP82" s="472"/>
      <c r="AQ82" s="472"/>
      <c r="AR82" s="472"/>
      <c r="AS82" s="472"/>
      <c r="AT82" s="472"/>
      <c r="AU82" s="472"/>
      <c r="AV82" s="472"/>
      <c r="AW82" s="472"/>
      <c r="AX82" s="472"/>
      <c r="AY82" s="472"/>
      <c r="AZ82" s="472"/>
      <c r="BA82" s="472"/>
      <c r="BB82" s="472"/>
      <c r="BC82" s="472"/>
      <c r="BD82" s="472"/>
      <c r="BE82" s="472"/>
      <c r="BF82" s="472"/>
      <c r="BG82" s="472"/>
      <c r="BH82" s="472"/>
      <c r="BI82" s="472"/>
      <c r="BJ82" s="472"/>
      <c r="BK82" s="472"/>
      <c r="BL82" s="472"/>
      <c r="BM82" s="472"/>
      <c r="BN82" s="472"/>
      <c r="BO82" s="472"/>
      <c r="BP82" s="472"/>
      <c r="BQ82" s="472"/>
      <c r="BR82" s="472"/>
      <c r="BS82" s="472"/>
      <c r="BT82" s="472"/>
      <c r="BU82" s="472"/>
      <c r="BV82" s="472"/>
      <c r="BW82" s="472"/>
      <c r="BX82" s="472"/>
      <c r="BY82" s="472"/>
      <c r="BZ82" s="472"/>
      <c r="CA82" s="107"/>
      <c r="CB82" s="107"/>
      <c r="CC82" s="106"/>
      <c r="CD82" s="106"/>
      <c r="CE82" s="106"/>
      <c r="CF82" s="106"/>
      <c r="CG82" s="106"/>
      <c r="CH82" s="106"/>
      <c r="CI82" s="106"/>
      <c r="CJ82" s="106"/>
      <c r="CK82" s="106"/>
      <c r="CL82" s="106"/>
      <c r="CM82" s="106"/>
      <c r="CN82" s="106"/>
      <c r="CO82" s="106"/>
      <c r="CP82" s="106"/>
      <c r="CQ82" s="106"/>
      <c r="CR82" s="106"/>
      <c r="CS82" s="106"/>
      <c r="CT82" s="106"/>
      <c r="CU82" s="106"/>
      <c r="CV82" s="106"/>
      <c r="CW82" s="106"/>
      <c r="CX82" s="106"/>
      <c r="CY82" s="106"/>
      <c r="CZ82" s="106"/>
      <c r="DA82" s="106"/>
      <c r="DB82" s="106"/>
      <c r="DC82" s="106"/>
      <c r="DD82" s="106"/>
      <c r="DE82" s="106"/>
      <c r="DF82" s="106"/>
      <c r="DG82" s="106"/>
      <c r="DH82" s="106"/>
      <c r="DI82" s="106"/>
    </row>
    <row r="83" spans="1:113" ht="16.3" customHeight="1">
      <c r="A83" s="106"/>
      <c r="B83" s="106"/>
      <c r="C83" s="106"/>
      <c r="D83" s="106"/>
      <c r="E83" s="106"/>
      <c r="F83" s="106"/>
      <c r="G83" s="106"/>
      <c r="H83" s="106"/>
      <c r="I83" s="106"/>
      <c r="J83" s="106"/>
      <c r="K83" s="106"/>
      <c r="L83" s="106"/>
      <c r="M83" s="106"/>
      <c r="N83" s="107"/>
      <c r="O83" s="107"/>
      <c r="P83" s="472"/>
      <c r="Q83" s="472"/>
      <c r="R83" s="472"/>
      <c r="S83" s="472"/>
      <c r="T83" s="472"/>
      <c r="U83" s="472"/>
      <c r="V83" s="472"/>
      <c r="W83" s="472"/>
      <c r="X83" s="472"/>
      <c r="Y83" s="472"/>
      <c r="Z83" s="472"/>
      <c r="AA83" s="472"/>
      <c r="AB83" s="472"/>
      <c r="AC83" s="472"/>
      <c r="AD83" s="472"/>
      <c r="AE83" s="472"/>
      <c r="AF83" s="472"/>
      <c r="AG83" s="472"/>
      <c r="AH83" s="472"/>
      <c r="AI83" s="472"/>
      <c r="AJ83" s="472"/>
      <c r="AK83" s="472"/>
      <c r="AL83" s="472"/>
      <c r="AM83" s="472"/>
      <c r="AN83" s="472"/>
      <c r="AO83" s="472"/>
      <c r="AP83" s="472"/>
      <c r="AQ83" s="472"/>
      <c r="AR83" s="472"/>
      <c r="AS83" s="472"/>
      <c r="AT83" s="472"/>
      <c r="AU83" s="472"/>
      <c r="AV83" s="472"/>
      <c r="AW83" s="472"/>
      <c r="AX83" s="472"/>
      <c r="AY83" s="472"/>
      <c r="AZ83" s="472"/>
      <c r="BA83" s="472"/>
      <c r="BB83" s="472"/>
      <c r="BC83" s="472"/>
      <c r="BD83" s="472"/>
      <c r="BE83" s="472"/>
      <c r="BF83" s="472"/>
      <c r="BG83" s="472"/>
      <c r="BH83" s="472"/>
      <c r="BI83" s="472"/>
      <c r="BJ83" s="472"/>
      <c r="BK83" s="472"/>
      <c r="BL83" s="472"/>
      <c r="BM83" s="472"/>
      <c r="BN83" s="472"/>
      <c r="BO83" s="472"/>
      <c r="BP83" s="472"/>
      <c r="BQ83" s="472"/>
      <c r="BR83" s="472"/>
      <c r="BS83" s="472"/>
      <c r="BT83" s="472"/>
      <c r="BU83" s="472"/>
      <c r="BV83" s="472"/>
      <c r="BW83" s="472"/>
      <c r="BX83" s="472"/>
      <c r="BY83" s="472"/>
      <c r="BZ83" s="472"/>
      <c r="CA83" s="107"/>
      <c r="CB83" s="107"/>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row>
    <row r="84" spans="1:113" ht="15.65" customHeight="1">
      <c r="A84" s="106"/>
      <c r="B84" s="106"/>
      <c r="C84" s="106"/>
      <c r="D84" s="106"/>
      <c r="E84" s="106"/>
      <c r="F84" s="106"/>
      <c r="G84" s="106"/>
      <c r="H84" s="106"/>
      <c r="I84" s="106"/>
      <c r="J84" s="106"/>
      <c r="K84" s="106"/>
      <c r="L84" s="106"/>
      <c r="M84" s="106"/>
      <c r="N84" s="107"/>
      <c r="O84" s="107"/>
      <c r="P84" s="367"/>
      <c r="Q84" s="367"/>
      <c r="R84" s="367"/>
      <c r="S84" s="367"/>
      <c r="T84" s="367"/>
      <c r="U84" s="367"/>
      <c r="V84" s="367"/>
      <c r="W84" s="367"/>
      <c r="X84" s="367"/>
      <c r="Y84" s="367"/>
      <c r="Z84" s="367"/>
      <c r="AA84" s="367"/>
      <c r="AB84" s="180"/>
      <c r="AC84" s="180"/>
      <c r="AD84" s="180"/>
      <c r="AE84" s="180"/>
      <c r="AF84" s="180"/>
      <c r="AG84" s="180"/>
      <c r="AH84" s="180"/>
      <c r="AI84" s="180"/>
      <c r="AJ84" s="180"/>
      <c r="AK84" s="180"/>
      <c r="AL84" s="180"/>
      <c r="AM84" s="180"/>
      <c r="AN84" s="180"/>
      <c r="AO84" s="180"/>
      <c r="AP84" s="368"/>
      <c r="AQ84" s="368"/>
      <c r="AR84" s="368"/>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6"/>
      <c r="CD84" s="106"/>
      <c r="CE84" s="106"/>
      <c r="CF84" s="106"/>
      <c r="CG84" s="106"/>
      <c r="CH84" s="106"/>
      <c r="CI84" s="106"/>
      <c r="CJ84" s="106"/>
      <c r="CK84" s="106"/>
      <c r="CL84" s="106"/>
      <c r="CM84" s="106"/>
      <c r="CN84" s="106"/>
      <c r="CO84" s="106"/>
      <c r="CP84" s="106"/>
      <c r="CQ84" s="106"/>
      <c r="CR84" s="106"/>
      <c r="CS84" s="106"/>
      <c r="CT84" s="106"/>
      <c r="CU84" s="106"/>
      <c r="CV84" s="106"/>
      <c r="CW84" s="106"/>
      <c r="CX84" s="106"/>
      <c r="CY84" s="106"/>
      <c r="CZ84" s="106"/>
      <c r="DA84" s="106"/>
      <c r="DB84" s="106"/>
      <c r="DC84" s="106"/>
      <c r="DD84" s="106"/>
      <c r="DE84" s="106"/>
      <c r="DF84" s="106"/>
      <c r="DG84" s="106"/>
      <c r="DH84" s="106"/>
      <c r="DI84" s="106"/>
    </row>
    <row r="85" spans="1:113">
      <c r="A85" s="106"/>
      <c r="B85" s="106"/>
      <c r="C85" s="106"/>
      <c r="D85" s="106"/>
      <c r="E85" s="106"/>
      <c r="F85" s="106"/>
      <c r="G85" s="106"/>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c r="CE85" s="106"/>
      <c r="CF85" s="106"/>
      <c r="CG85" s="106"/>
      <c r="CH85" s="106"/>
      <c r="CI85" s="106"/>
      <c r="CJ85" s="106"/>
      <c r="CK85" s="106"/>
      <c r="CL85" s="106"/>
      <c r="CM85" s="106"/>
      <c r="CN85" s="106"/>
      <c r="CO85" s="106"/>
      <c r="CP85" s="106"/>
      <c r="CQ85" s="106"/>
      <c r="CR85" s="106"/>
      <c r="CS85" s="106"/>
      <c r="CT85" s="106"/>
      <c r="CU85" s="106"/>
      <c r="CV85" s="106"/>
      <c r="CW85" s="106"/>
      <c r="CX85" s="106"/>
      <c r="CY85" s="106"/>
      <c r="CZ85" s="106"/>
      <c r="DA85" s="106"/>
      <c r="DB85" s="106"/>
      <c r="DC85" s="106"/>
      <c r="DD85" s="106"/>
      <c r="DE85" s="106"/>
      <c r="DF85" s="106"/>
      <c r="DG85" s="106"/>
      <c r="DH85" s="106"/>
      <c r="DI85" s="106"/>
    </row>
    <row r="86" spans="1:113" ht="28.55" customHeight="1">
      <c r="A86" s="106"/>
      <c r="B86" s="106"/>
      <c r="C86" s="106"/>
      <c r="D86" s="106"/>
      <c r="E86" s="106"/>
      <c r="F86" s="106"/>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c r="DB86" s="106"/>
      <c r="DC86" s="106"/>
      <c r="DD86" s="106"/>
      <c r="DE86" s="106"/>
      <c r="DF86" s="106"/>
      <c r="DG86" s="106"/>
      <c r="DH86" s="106"/>
      <c r="DI86" s="106"/>
    </row>
    <row r="87" spans="1:113">
      <c r="A87" s="375"/>
      <c r="B87" s="375"/>
      <c r="C87" s="375"/>
      <c r="D87" s="375"/>
      <c r="E87" s="375"/>
      <c r="F87" s="375"/>
      <c r="G87" s="375"/>
      <c r="H87" s="375"/>
      <c r="I87" s="375"/>
      <c r="J87" s="375"/>
      <c r="K87" s="375"/>
      <c r="L87" s="375"/>
      <c r="M87" s="375"/>
      <c r="N87" s="468" t="s">
        <v>1029</v>
      </c>
      <c r="O87" s="468"/>
      <c r="P87" s="468"/>
      <c r="Q87" s="468"/>
      <c r="R87" s="468"/>
      <c r="S87" s="468"/>
      <c r="T87" s="468"/>
      <c r="U87" s="468"/>
      <c r="V87" s="468"/>
      <c r="W87" s="468"/>
      <c r="X87" s="468"/>
      <c r="Y87" s="468"/>
      <c r="Z87" s="468"/>
      <c r="AA87" s="468"/>
      <c r="AB87" s="468"/>
      <c r="AC87" s="468"/>
      <c r="AD87" s="468"/>
      <c r="AE87" s="468"/>
      <c r="AF87" s="468"/>
      <c r="AG87" s="468"/>
      <c r="AH87" s="468"/>
      <c r="AI87" s="468"/>
      <c r="AJ87" s="468"/>
      <c r="AK87" s="468"/>
      <c r="AL87" s="468"/>
      <c r="AM87" s="468"/>
      <c r="AN87" s="468"/>
      <c r="AO87" s="468"/>
      <c r="AP87" s="468"/>
      <c r="AQ87" s="468"/>
      <c r="AR87" s="468"/>
      <c r="AS87" s="468"/>
      <c r="AT87" s="468"/>
      <c r="AU87" s="468"/>
      <c r="AV87" s="468"/>
      <c r="AW87" s="468"/>
      <c r="AX87" s="468"/>
      <c r="AY87" s="468"/>
      <c r="AZ87" s="468"/>
      <c r="BA87" s="468"/>
      <c r="BB87" s="468"/>
      <c r="BC87" s="468"/>
      <c r="BD87" s="468"/>
      <c r="BE87" s="468"/>
      <c r="BF87" s="468"/>
      <c r="BG87" s="468"/>
      <c r="BH87" s="468"/>
      <c r="BI87" s="468"/>
      <c r="BJ87" s="468"/>
      <c r="BK87" s="468"/>
      <c r="BL87" s="468"/>
      <c r="BM87" s="468"/>
      <c r="BN87" s="468"/>
      <c r="BO87" s="468"/>
      <c r="BP87" s="468"/>
      <c r="BQ87" s="468"/>
      <c r="BR87" s="468"/>
      <c r="BS87" s="468"/>
      <c r="BT87" s="468"/>
      <c r="BU87" s="468"/>
      <c r="BV87" s="468"/>
      <c r="BW87" s="468"/>
      <c r="BX87" s="468"/>
      <c r="BY87" s="468"/>
      <c r="BZ87" s="468"/>
      <c r="CA87" s="468"/>
      <c r="CB87" s="468"/>
      <c r="CC87" s="375"/>
      <c r="CD87" s="375"/>
      <c r="CE87" s="375"/>
      <c r="CF87" s="375"/>
      <c r="CG87" s="375"/>
      <c r="CH87" s="375"/>
      <c r="CI87" s="375"/>
      <c r="CJ87" s="375"/>
      <c r="CK87" s="375"/>
      <c r="CL87" s="375"/>
      <c r="CM87" s="375"/>
      <c r="CN87" s="375"/>
      <c r="CO87" s="375"/>
      <c r="CP87" s="375"/>
      <c r="CQ87" s="375"/>
      <c r="CR87" s="375"/>
      <c r="CS87" s="375"/>
      <c r="CT87" s="375"/>
      <c r="CU87" s="375"/>
      <c r="CV87" s="375"/>
      <c r="CW87" s="375"/>
      <c r="CX87" s="375"/>
      <c r="CY87" s="375"/>
      <c r="CZ87" s="375"/>
      <c r="DA87" s="375"/>
      <c r="DB87" s="375"/>
      <c r="DC87" s="375"/>
      <c r="DD87" s="375"/>
      <c r="DE87" s="375"/>
      <c r="DF87" s="375"/>
      <c r="DG87" s="375"/>
      <c r="DH87" s="375"/>
      <c r="DI87" s="375"/>
    </row>
    <row r="88" spans="1:113">
      <c r="A88" s="375"/>
      <c r="B88" s="375"/>
      <c r="C88" s="375"/>
      <c r="D88" s="375"/>
      <c r="E88" s="375"/>
      <c r="F88" s="375"/>
      <c r="G88" s="375"/>
      <c r="H88" s="375"/>
      <c r="I88" s="375"/>
      <c r="J88" s="375"/>
      <c r="K88" s="375"/>
      <c r="L88" s="375"/>
      <c r="M88" s="375"/>
      <c r="N88" s="468"/>
      <c r="O88" s="468"/>
      <c r="P88" s="468"/>
      <c r="Q88" s="468"/>
      <c r="R88" s="468"/>
      <c r="S88" s="468"/>
      <c r="T88" s="468"/>
      <c r="U88" s="468"/>
      <c r="V88" s="468"/>
      <c r="W88" s="468"/>
      <c r="X88" s="468"/>
      <c r="Y88" s="468"/>
      <c r="Z88" s="468"/>
      <c r="AA88" s="468"/>
      <c r="AB88" s="468"/>
      <c r="AC88" s="468"/>
      <c r="AD88" s="468"/>
      <c r="AE88" s="468"/>
      <c r="AF88" s="468"/>
      <c r="AG88" s="468"/>
      <c r="AH88" s="468"/>
      <c r="AI88" s="468"/>
      <c r="AJ88" s="468"/>
      <c r="AK88" s="468"/>
      <c r="AL88" s="468"/>
      <c r="AM88" s="468"/>
      <c r="AN88" s="468"/>
      <c r="AO88" s="468"/>
      <c r="AP88" s="468"/>
      <c r="AQ88" s="468"/>
      <c r="AR88" s="468"/>
      <c r="AS88" s="468"/>
      <c r="AT88" s="468"/>
      <c r="AU88" s="468"/>
      <c r="AV88" s="468"/>
      <c r="AW88" s="468"/>
      <c r="AX88" s="468"/>
      <c r="AY88" s="468"/>
      <c r="AZ88" s="468"/>
      <c r="BA88" s="468"/>
      <c r="BB88" s="468"/>
      <c r="BC88" s="468"/>
      <c r="BD88" s="468"/>
      <c r="BE88" s="468"/>
      <c r="BF88" s="468"/>
      <c r="BG88" s="468"/>
      <c r="BH88" s="468"/>
      <c r="BI88" s="468"/>
      <c r="BJ88" s="468"/>
      <c r="BK88" s="468"/>
      <c r="BL88" s="468"/>
      <c r="BM88" s="468"/>
      <c r="BN88" s="468"/>
      <c r="BO88" s="468"/>
      <c r="BP88" s="468"/>
      <c r="BQ88" s="468"/>
      <c r="BR88" s="468"/>
      <c r="BS88" s="468"/>
      <c r="BT88" s="468"/>
      <c r="BU88" s="468"/>
      <c r="BV88" s="468"/>
      <c r="BW88" s="468"/>
      <c r="BX88" s="468"/>
      <c r="BY88" s="468"/>
      <c r="BZ88" s="468"/>
      <c r="CA88" s="468"/>
      <c r="CB88" s="468"/>
      <c r="CC88" s="375"/>
      <c r="CD88" s="375"/>
      <c r="CE88" s="375"/>
      <c r="CF88" s="375"/>
      <c r="CG88" s="375"/>
      <c r="CH88" s="375"/>
      <c r="CI88" s="375"/>
      <c r="CJ88" s="375"/>
      <c r="CK88" s="375"/>
      <c r="CL88" s="375"/>
      <c r="CM88" s="375"/>
      <c r="CN88" s="375"/>
      <c r="CO88" s="375"/>
      <c r="CP88" s="375"/>
      <c r="CQ88" s="375"/>
      <c r="CR88" s="375"/>
      <c r="CS88" s="375"/>
      <c r="CT88" s="375"/>
      <c r="CU88" s="375"/>
      <c r="CV88" s="375"/>
      <c r="CW88" s="375"/>
      <c r="CX88" s="375"/>
      <c r="CY88" s="375"/>
      <c r="CZ88" s="375"/>
      <c r="DA88" s="375"/>
      <c r="DB88" s="375"/>
      <c r="DC88" s="375"/>
      <c r="DD88" s="375"/>
      <c r="DE88" s="375"/>
      <c r="DF88" s="375"/>
      <c r="DG88" s="375"/>
      <c r="DH88" s="375"/>
      <c r="DI88" s="375"/>
    </row>
    <row r="89" spans="1:113">
      <c r="A89" s="375"/>
      <c r="B89" s="375"/>
      <c r="C89" s="375"/>
      <c r="D89" s="375"/>
      <c r="E89" s="375"/>
      <c r="F89" s="375"/>
      <c r="G89" s="375"/>
      <c r="H89" s="375"/>
      <c r="I89" s="375"/>
      <c r="J89" s="375"/>
      <c r="K89" s="375"/>
      <c r="L89" s="375"/>
      <c r="M89" s="375"/>
      <c r="N89" s="375"/>
      <c r="O89" s="375"/>
      <c r="P89" s="375"/>
      <c r="Q89" s="375"/>
      <c r="R89" s="375"/>
      <c r="S89" s="375"/>
      <c r="T89" s="375"/>
      <c r="U89" s="375"/>
      <c r="V89" s="375"/>
      <c r="W89" s="375"/>
      <c r="X89" s="375"/>
      <c r="Y89" s="375"/>
      <c r="Z89" s="375"/>
      <c r="AA89" s="375"/>
      <c r="AB89" s="375"/>
      <c r="AC89" s="375"/>
      <c r="AD89" s="375"/>
      <c r="AE89" s="375"/>
      <c r="AF89" s="375"/>
      <c r="AG89" s="375"/>
      <c r="AH89" s="375"/>
      <c r="AI89" s="375"/>
      <c r="AJ89" s="375"/>
      <c r="AK89" s="375"/>
      <c r="AL89" s="375"/>
      <c r="AM89" s="375"/>
      <c r="AN89" s="375"/>
      <c r="AO89" s="375"/>
      <c r="AP89" s="375"/>
      <c r="AQ89" s="375"/>
      <c r="AR89" s="375"/>
      <c r="AS89" s="375"/>
      <c r="AT89" s="375"/>
      <c r="AU89" s="375"/>
      <c r="AV89" s="375"/>
      <c r="AW89" s="375"/>
      <c r="AX89" s="375"/>
      <c r="AY89" s="375"/>
      <c r="AZ89" s="375"/>
      <c r="BA89" s="375"/>
      <c r="BB89" s="375"/>
      <c r="BC89" s="375"/>
      <c r="BD89" s="375"/>
      <c r="BE89" s="375"/>
      <c r="BF89" s="375"/>
      <c r="BG89" s="375"/>
      <c r="BH89" s="375"/>
      <c r="BI89" s="375"/>
      <c r="BJ89" s="375"/>
      <c r="BK89" s="375"/>
      <c r="BL89" s="375"/>
      <c r="BM89" s="375"/>
      <c r="BN89" s="375"/>
      <c r="BO89" s="375"/>
      <c r="BP89" s="375"/>
      <c r="BQ89" s="375"/>
      <c r="BR89" s="375"/>
      <c r="BS89" s="375"/>
      <c r="BT89" s="375"/>
      <c r="BU89" s="375"/>
      <c r="BV89" s="375"/>
      <c r="BW89" s="375"/>
      <c r="BX89" s="375"/>
      <c r="BY89" s="375"/>
      <c r="BZ89" s="375"/>
      <c r="CA89" s="375"/>
      <c r="CB89" s="375"/>
      <c r="CC89" s="375"/>
      <c r="CD89" s="375"/>
      <c r="CE89" s="375"/>
      <c r="CF89" s="375"/>
      <c r="CG89" s="375"/>
      <c r="CH89" s="375"/>
      <c r="CI89" s="375"/>
      <c r="CJ89" s="375"/>
      <c r="CK89" s="375"/>
      <c r="CL89" s="375"/>
      <c r="CM89" s="375"/>
      <c r="CN89" s="375"/>
      <c r="CO89" s="375"/>
      <c r="CP89" s="375"/>
      <c r="CQ89" s="375"/>
      <c r="CR89" s="375"/>
      <c r="CS89" s="375"/>
      <c r="CT89" s="375"/>
      <c r="CU89" s="375"/>
      <c r="CV89" s="375"/>
      <c r="CW89" s="375"/>
      <c r="CX89" s="375"/>
      <c r="CY89" s="375"/>
      <c r="CZ89" s="375"/>
      <c r="DA89" s="375"/>
      <c r="DB89" s="375"/>
      <c r="DC89" s="375"/>
      <c r="DD89" s="375"/>
      <c r="DE89" s="375"/>
      <c r="DF89" s="375"/>
      <c r="DG89" s="375"/>
      <c r="DH89" s="375"/>
      <c r="DI89" s="375"/>
    </row>
    <row r="90" spans="1:113">
      <c r="A90" s="375"/>
      <c r="B90" s="375"/>
      <c r="C90" s="375"/>
      <c r="D90" s="375"/>
      <c r="E90" s="375"/>
      <c r="F90" s="375"/>
      <c r="G90" s="375"/>
      <c r="H90" s="375"/>
      <c r="I90" s="375"/>
      <c r="J90" s="375"/>
      <c r="K90" s="375"/>
      <c r="L90" s="375"/>
      <c r="M90" s="375"/>
      <c r="N90" s="375"/>
      <c r="O90" s="375"/>
      <c r="P90" s="375"/>
      <c r="Q90" s="375"/>
      <c r="R90" s="375"/>
      <c r="S90" s="375"/>
      <c r="T90" s="375"/>
      <c r="U90" s="375"/>
      <c r="V90" s="375"/>
      <c r="W90" s="375"/>
      <c r="X90" s="375"/>
      <c r="Y90" s="375"/>
      <c r="Z90" s="375"/>
      <c r="AA90" s="375"/>
      <c r="AB90" s="375"/>
      <c r="AC90" s="375"/>
      <c r="AD90" s="375"/>
      <c r="AE90" s="375"/>
      <c r="AF90" s="375"/>
      <c r="AG90" s="375"/>
      <c r="AH90" s="375"/>
      <c r="AI90" s="375"/>
      <c r="AJ90" s="375"/>
      <c r="AK90" s="375"/>
      <c r="AL90" s="375"/>
      <c r="AM90" s="375"/>
      <c r="AN90" s="375"/>
      <c r="AO90" s="375"/>
      <c r="AP90" s="375"/>
      <c r="AQ90" s="375"/>
      <c r="AR90" s="375"/>
      <c r="AS90" s="375"/>
      <c r="AT90" s="375"/>
      <c r="AU90" s="375"/>
      <c r="AV90" s="375"/>
      <c r="AW90" s="375"/>
      <c r="AX90" s="375"/>
      <c r="AY90" s="375"/>
      <c r="AZ90" s="375"/>
      <c r="BA90" s="375"/>
      <c r="BB90" s="375"/>
      <c r="BC90" s="375"/>
      <c r="BD90" s="375"/>
      <c r="BE90" s="375"/>
      <c r="BF90" s="375"/>
      <c r="BG90" s="375"/>
      <c r="BH90" s="375"/>
      <c r="BI90" s="375"/>
      <c r="BJ90" s="375"/>
      <c r="BK90" s="375"/>
      <c r="BL90" s="375"/>
      <c r="BM90" s="375"/>
      <c r="BN90" s="375"/>
      <c r="BO90" s="375"/>
      <c r="BP90" s="375"/>
      <c r="BQ90" s="375"/>
      <c r="BR90" s="375"/>
      <c r="BS90" s="375"/>
      <c r="BT90" s="375"/>
      <c r="BU90" s="375"/>
      <c r="BV90" s="375"/>
      <c r="BW90" s="375"/>
      <c r="BX90" s="375"/>
      <c r="BY90" s="375"/>
      <c r="BZ90" s="375"/>
      <c r="CA90" s="375"/>
      <c r="CB90" s="375"/>
      <c r="CC90" s="375"/>
      <c r="CD90" s="375"/>
      <c r="CE90" s="375"/>
      <c r="CF90" s="375"/>
      <c r="CG90" s="375"/>
      <c r="CH90" s="375"/>
      <c r="CI90" s="375"/>
      <c r="CJ90" s="375"/>
      <c r="CK90" s="375"/>
      <c r="CL90" s="375"/>
      <c r="CM90" s="375"/>
      <c r="CN90" s="375"/>
      <c r="CO90" s="375"/>
      <c r="CP90" s="375"/>
      <c r="CQ90" s="375"/>
      <c r="CR90" s="375"/>
      <c r="CS90" s="375"/>
      <c r="CT90" s="375"/>
      <c r="CU90" s="375"/>
      <c r="CV90" s="375"/>
      <c r="CW90" s="375"/>
      <c r="CX90" s="375"/>
      <c r="CY90" s="375"/>
      <c r="CZ90" s="375"/>
      <c r="DA90" s="375"/>
      <c r="DB90" s="375"/>
      <c r="DC90" s="375"/>
      <c r="DD90" s="375"/>
      <c r="DE90" s="375"/>
      <c r="DF90" s="375"/>
      <c r="DG90" s="375"/>
      <c r="DH90" s="375"/>
      <c r="DI90" s="375"/>
    </row>
    <row r="91" spans="1:113">
      <c r="A91" s="375"/>
      <c r="B91" s="375"/>
      <c r="C91" s="375"/>
      <c r="D91" s="375"/>
      <c r="E91" s="375"/>
      <c r="F91" s="375"/>
      <c r="G91" s="375"/>
      <c r="H91" s="375"/>
      <c r="I91" s="375"/>
      <c r="J91" s="375"/>
      <c r="K91" s="375"/>
      <c r="L91" s="375"/>
      <c r="M91" s="375"/>
      <c r="N91" s="375"/>
      <c r="O91" s="375"/>
      <c r="P91" s="375"/>
      <c r="Q91" s="375"/>
      <c r="R91" s="375"/>
      <c r="S91" s="375"/>
      <c r="T91" s="375"/>
      <c r="U91" s="375"/>
      <c r="V91" s="375"/>
      <c r="W91" s="375"/>
      <c r="X91" s="375"/>
      <c r="Y91" s="375"/>
      <c r="Z91" s="375"/>
      <c r="AA91" s="375"/>
      <c r="AB91" s="375"/>
      <c r="AC91" s="375"/>
      <c r="AD91" s="375"/>
      <c r="AE91" s="375"/>
      <c r="AF91" s="375"/>
      <c r="AG91" s="375"/>
      <c r="AH91" s="375"/>
      <c r="AI91" s="375"/>
      <c r="AJ91" s="375"/>
      <c r="AK91" s="375"/>
      <c r="AL91" s="375"/>
      <c r="AM91" s="375"/>
      <c r="AN91" s="375"/>
      <c r="AO91" s="375"/>
      <c r="AP91" s="375"/>
      <c r="AQ91" s="375"/>
      <c r="AR91" s="375"/>
      <c r="AS91" s="375"/>
      <c r="AT91" s="375"/>
      <c r="AU91" s="375"/>
      <c r="AV91" s="375"/>
      <c r="AW91" s="375"/>
      <c r="AX91" s="375"/>
      <c r="AY91" s="375"/>
      <c r="AZ91" s="375"/>
      <c r="BA91" s="375"/>
      <c r="BB91" s="375"/>
      <c r="BC91" s="375"/>
      <c r="BD91" s="375"/>
      <c r="BE91" s="375"/>
      <c r="BF91" s="375"/>
      <c r="BG91" s="375"/>
      <c r="BH91" s="375"/>
      <c r="BI91" s="375"/>
      <c r="BJ91" s="375"/>
      <c r="BK91" s="375"/>
      <c r="BL91" s="375"/>
      <c r="BM91" s="375"/>
      <c r="BN91" s="375"/>
      <c r="BO91" s="375"/>
      <c r="BP91" s="375"/>
      <c r="BQ91" s="375"/>
      <c r="BR91" s="375"/>
      <c r="BS91" s="375"/>
      <c r="BT91" s="375"/>
      <c r="BU91" s="375"/>
      <c r="BV91" s="375"/>
      <c r="BW91" s="375"/>
      <c r="BX91" s="375"/>
      <c r="BY91" s="375"/>
      <c r="BZ91" s="375"/>
      <c r="CA91" s="375"/>
      <c r="CB91" s="375"/>
      <c r="CC91" s="375"/>
      <c r="CD91" s="375"/>
      <c r="CE91" s="375"/>
      <c r="CF91" s="375"/>
      <c r="CG91" s="375"/>
      <c r="CH91" s="375"/>
      <c r="CI91" s="375"/>
      <c r="CJ91" s="375"/>
      <c r="CK91" s="375"/>
      <c r="CL91" s="375"/>
      <c r="CM91" s="375"/>
      <c r="CN91" s="375"/>
      <c r="CO91" s="375"/>
      <c r="CP91" s="375"/>
      <c r="CQ91" s="375"/>
      <c r="CR91" s="375"/>
      <c r="CS91" s="375"/>
      <c r="CT91" s="375"/>
      <c r="CU91" s="375"/>
      <c r="CV91" s="375"/>
      <c r="CW91" s="375"/>
      <c r="CX91" s="375"/>
      <c r="CY91" s="375"/>
      <c r="CZ91" s="375"/>
      <c r="DA91" s="375"/>
      <c r="DB91" s="375"/>
      <c r="DC91" s="375"/>
      <c r="DD91" s="375"/>
      <c r="DE91" s="375"/>
      <c r="DF91" s="375"/>
      <c r="DG91" s="375"/>
      <c r="DH91" s="375"/>
      <c r="DI91" s="375"/>
    </row>
    <row r="92" spans="1:113">
      <c r="A92" s="375"/>
      <c r="B92" s="375"/>
      <c r="C92" s="375"/>
      <c r="D92" s="375"/>
      <c r="E92" s="375"/>
      <c r="F92" s="375"/>
      <c r="G92" s="375"/>
      <c r="H92" s="375"/>
      <c r="I92" s="375"/>
      <c r="J92" s="375"/>
      <c r="K92" s="375"/>
      <c r="L92" s="375"/>
      <c r="M92" s="375"/>
      <c r="N92" s="375"/>
      <c r="O92" s="375"/>
      <c r="P92" s="375"/>
      <c r="Q92" s="375"/>
      <c r="R92" s="375"/>
      <c r="S92" s="375"/>
      <c r="T92" s="375"/>
      <c r="U92" s="375"/>
      <c r="V92" s="375"/>
      <c r="W92" s="375"/>
      <c r="X92" s="375"/>
      <c r="Y92" s="375"/>
      <c r="Z92" s="375"/>
      <c r="AA92" s="375"/>
      <c r="AB92" s="375"/>
      <c r="AC92" s="375"/>
      <c r="AD92" s="375"/>
      <c r="AE92" s="375"/>
      <c r="AF92" s="375"/>
      <c r="AG92" s="375"/>
      <c r="AH92" s="375"/>
      <c r="AI92" s="375"/>
      <c r="AJ92" s="375"/>
      <c r="AK92" s="375"/>
      <c r="AL92" s="375"/>
      <c r="AM92" s="375"/>
      <c r="AN92" s="375"/>
      <c r="AO92" s="375"/>
      <c r="AP92" s="375"/>
      <c r="AQ92" s="375"/>
      <c r="AR92" s="375"/>
      <c r="AS92" s="375"/>
      <c r="AT92" s="375"/>
      <c r="AU92" s="375"/>
      <c r="AV92" s="375"/>
      <c r="AW92" s="375"/>
      <c r="AX92" s="375"/>
      <c r="AY92" s="375"/>
      <c r="AZ92" s="375"/>
      <c r="BA92" s="375"/>
      <c r="BB92" s="375"/>
      <c r="BC92" s="375"/>
      <c r="BD92" s="375"/>
      <c r="BE92" s="375"/>
      <c r="BF92" s="375"/>
      <c r="BG92" s="375"/>
      <c r="BH92" s="375"/>
      <c r="BI92" s="375"/>
      <c r="BJ92" s="375"/>
      <c r="BK92" s="375"/>
      <c r="BL92" s="375"/>
      <c r="BM92" s="375"/>
      <c r="BN92" s="375"/>
      <c r="BO92" s="375"/>
      <c r="BP92" s="375"/>
      <c r="BQ92" s="375"/>
      <c r="BR92" s="375"/>
      <c r="BS92" s="375"/>
      <c r="BT92" s="375"/>
      <c r="BU92" s="375"/>
      <c r="BV92" s="375"/>
      <c r="BW92" s="375"/>
      <c r="BX92" s="375"/>
      <c r="BY92" s="375"/>
      <c r="BZ92" s="375"/>
      <c r="CA92" s="375"/>
      <c r="CB92" s="375"/>
      <c r="CC92" s="375"/>
      <c r="CD92" s="375"/>
      <c r="CE92" s="375"/>
      <c r="CF92" s="375"/>
      <c r="CG92" s="375"/>
      <c r="CH92" s="375"/>
      <c r="CI92" s="375"/>
      <c r="CJ92" s="375"/>
      <c r="CK92" s="375"/>
      <c r="CL92" s="375"/>
      <c r="CM92" s="375"/>
      <c r="CN92" s="375"/>
      <c r="CO92" s="375"/>
      <c r="CP92" s="375"/>
      <c r="CQ92" s="375"/>
      <c r="CR92" s="375"/>
      <c r="CS92" s="375"/>
      <c r="CT92" s="375"/>
      <c r="CU92" s="375"/>
      <c r="CV92" s="375"/>
      <c r="CW92" s="375"/>
      <c r="CX92" s="375"/>
      <c r="CY92" s="375"/>
      <c r="CZ92" s="375"/>
      <c r="DA92" s="375"/>
      <c r="DB92" s="375"/>
      <c r="DC92" s="375"/>
      <c r="DD92" s="375"/>
      <c r="DE92" s="375"/>
      <c r="DF92" s="375"/>
      <c r="DG92" s="375"/>
      <c r="DH92" s="375"/>
      <c r="DI92" s="375"/>
    </row>
    <row r="93" spans="1:113">
      <c r="A93" s="375"/>
      <c r="B93" s="375"/>
      <c r="C93" s="375"/>
      <c r="D93" s="375"/>
      <c r="E93" s="375"/>
      <c r="F93" s="375"/>
      <c r="G93" s="375"/>
      <c r="H93" s="375"/>
      <c r="I93" s="375"/>
      <c r="J93" s="375"/>
      <c r="K93" s="375"/>
      <c r="L93" s="375"/>
      <c r="M93" s="375"/>
      <c r="N93" s="375"/>
      <c r="O93" s="375"/>
      <c r="P93" s="375"/>
      <c r="Q93" s="375"/>
      <c r="R93" s="375"/>
      <c r="S93" s="375"/>
      <c r="T93" s="375"/>
      <c r="U93" s="375"/>
      <c r="V93" s="375"/>
      <c r="W93" s="375"/>
      <c r="X93" s="375"/>
      <c r="Y93" s="375"/>
      <c r="Z93" s="375"/>
      <c r="AA93" s="375"/>
      <c r="AB93" s="375"/>
      <c r="AC93" s="375"/>
      <c r="AD93" s="375"/>
      <c r="AE93" s="375"/>
      <c r="AF93" s="375"/>
      <c r="AG93" s="375"/>
      <c r="AH93" s="375"/>
      <c r="AI93" s="375"/>
      <c r="AJ93" s="375"/>
      <c r="AK93" s="375"/>
      <c r="AL93" s="375"/>
      <c r="AM93" s="375"/>
      <c r="AN93" s="375"/>
      <c r="AO93" s="375"/>
      <c r="AP93" s="375"/>
      <c r="AQ93" s="375"/>
      <c r="AR93" s="375"/>
      <c r="AS93" s="375"/>
      <c r="AT93" s="375"/>
      <c r="AU93" s="375"/>
      <c r="AV93" s="375"/>
      <c r="AW93" s="375"/>
      <c r="AX93" s="375"/>
      <c r="AY93" s="375"/>
      <c r="AZ93" s="375"/>
      <c r="BA93" s="375"/>
      <c r="BB93" s="375"/>
      <c r="BC93" s="375"/>
      <c r="BD93" s="375"/>
      <c r="BE93" s="375"/>
      <c r="BF93" s="375"/>
      <c r="BG93" s="375"/>
      <c r="BH93" s="375"/>
      <c r="BI93" s="375"/>
      <c r="BJ93" s="375"/>
      <c r="BK93" s="375"/>
      <c r="BL93" s="375"/>
      <c r="BM93" s="375"/>
      <c r="BN93" s="375"/>
      <c r="BO93" s="375"/>
      <c r="BP93" s="375"/>
      <c r="BQ93" s="375"/>
      <c r="BR93" s="375"/>
      <c r="BS93" s="375"/>
      <c r="BT93" s="375"/>
      <c r="BU93" s="375"/>
      <c r="BV93" s="375"/>
      <c r="BW93" s="375"/>
      <c r="BX93" s="375"/>
      <c r="BY93" s="375"/>
      <c r="BZ93" s="375"/>
      <c r="CA93" s="375"/>
      <c r="CB93" s="375"/>
      <c r="CC93" s="375"/>
      <c r="CD93" s="375"/>
      <c r="CE93" s="375"/>
      <c r="CF93" s="375"/>
      <c r="CG93" s="375"/>
      <c r="CH93" s="375"/>
      <c r="CI93" s="375"/>
      <c r="CJ93" s="375"/>
      <c r="CK93" s="375"/>
      <c r="CL93" s="375"/>
      <c r="CM93" s="375"/>
      <c r="CN93" s="375"/>
      <c r="CO93" s="375"/>
      <c r="CP93" s="375"/>
      <c r="CQ93" s="375"/>
      <c r="CR93" s="375"/>
      <c r="CS93" s="375"/>
      <c r="CT93" s="375"/>
      <c r="CU93" s="375"/>
      <c r="CV93" s="375"/>
      <c r="CW93" s="375"/>
      <c r="CX93" s="375"/>
      <c r="CY93" s="375"/>
      <c r="CZ93" s="375"/>
      <c r="DA93" s="375"/>
      <c r="DB93" s="375"/>
      <c r="DC93" s="375"/>
      <c r="DD93" s="375"/>
      <c r="DE93" s="375"/>
      <c r="DF93" s="375"/>
      <c r="DG93" s="375"/>
      <c r="DH93" s="375"/>
      <c r="DI93" s="375"/>
    </row>
    <row r="94" spans="1:113">
      <c r="A94" s="375"/>
      <c r="B94" s="375"/>
      <c r="C94" s="375"/>
      <c r="D94" s="375"/>
      <c r="E94" s="375"/>
      <c r="F94" s="375"/>
      <c r="G94" s="375"/>
      <c r="H94" s="375"/>
      <c r="I94" s="375"/>
      <c r="J94" s="375"/>
      <c r="K94" s="375"/>
      <c r="L94" s="375"/>
      <c r="M94" s="375"/>
      <c r="N94" s="375"/>
      <c r="O94" s="375"/>
      <c r="P94" s="375"/>
      <c r="Q94" s="375"/>
      <c r="R94" s="375"/>
      <c r="S94" s="375"/>
      <c r="T94" s="375"/>
      <c r="U94" s="375"/>
      <c r="V94" s="375"/>
      <c r="W94" s="375"/>
      <c r="X94" s="375"/>
      <c r="Y94" s="375"/>
      <c r="Z94" s="375"/>
      <c r="AA94" s="375"/>
      <c r="AB94" s="375"/>
      <c r="AC94" s="375"/>
      <c r="AD94" s="375"/>
      <c r="AE94" s="375"/>
      <c r="AF94" s="375"/>
      <c r="AG94" s="375"/>
      <c r="AH94" s="375"/>
      <c r="AI94" s="375"/>
      <c r="AJ94" s="375"/>
      <c r="AK94" s="375"/>
      <c r="AL94" s="375"/>
      <c r="AM94" s="375"/>
      <c r="AN94" s="375"/>
      <c r="AO94" s="375"/>
      <c r="AP94" s="375"/>
      <c r="AQ94" s="375"/>
      <c r="AR94" s="375"/>
      <c r="AS94" s="375"/>
      <c r="AT94" s="375"/>
      <c r="AU94" s="375"/>
      <c r="AV94" s="375"/>
      <c r="AW94" s="375"/>
      <c r="AX94" s="375"/>
      <c r="AY94" s="375"/>
      <c r="AZ94" s="375"/>
      <c r="BA94" s="375"/>
      <c r="BB94" s="375"/>
      <c r="BC94" s="375"/>
      <c r="BD94" s="375"/>
      <c r="BE94" s="375"/>
      <c r="BF94" s="375"/>
      <c r="BG94" s="375"/>
      <c r="BH94" s="375"/>
      <c r="BI94" s="375"/>
      <c r="BJ94" s="375"/>
      <c r="BK94" s="375"/>
      <c r="BL94" s="375"/>
      <c r="BM94" s="375"/>
      <c r="BN94" s="375"/>
      <c r="BO94" s="375"/>
      <c r="BP94" s="375"/>
      <c r="BQ94" s="375"/>
      <c r="BR94" s="375"/>
      <c r="BS94" s="375"/>
      <c r="BT94" s="375"/>
      <c r="BU94" s="375"/>
      <c r="BV94" s="375"/>
      <c r="BW94" s="375"/>
      <c r="BX94" s="375"/>
      <c r="BY94" s="375"/>
      <c r="BZ94" s="375"/>
      <c r="CA94" s="375"/>
      <c r="CB94" s="375"/>
      <c r="CC94" s="375"/>
      <c r="CD94" s="375"/>
      <c r="CE94" s="375"/>
      <c r="CF94" s="375"/>
      <c r="CG94" s="375"/>
      <c r="CH94" s="375"/>
      <c r="CI94" s="375"/>
      <c r="CJ94" s="375"/>
      <c r="CK94" s="375"/>
      <c r="CL94" s="375"/>
      <c r="CM94" s="375"/>
      <c r="CN94" s="375"/>
      <c r="CO94" s="375"/>
      <c r="CP94" s="375"/>
      <c r="CQ94" s="375"/>
      <c r="CR94" s="375"/>
      <c r="CS94" s="375"/>
      <c r="CT94" s="375"/>
      <c r="CU94" s="375"/>
      <c r="CV94" s="375"/>
      <c r="CW94" s="375"/>
      <c r="CX94" s="375"/>
      <c r="CY94" s="375"/>
      <c r="CZ94" s="375"/>
      <c r="DA94" s="375"/>
      <c r="DB94" s="375"/>
      <c r="DC94" s="375"/>
      <c r="DD94" s="375"/>
      <c r="DE94" s="375"/>
      <c r="DF94" s="375"/>
      <c r="DG94" s="375"/>
      <c r="DH94" s="375"/>
      <c r="DI94" s="375"/>
    </row>
    <row r="95" spans="1:113">
      <c r="A95" s="375"/>
      <c r="B95" s="375"/>
      <c r="C95" s="375"/>
      <c r="D95" s="375"/>
      <c r="E95" s="375"/>
      <c r="F95" s="375"/>
      <c r="G95" s="375"/>
      <c r="H95" s="375"/>
      <c r="I95" s="375"/>
      <c r="J95" s="375"/>
      <c r="K95" s="375"/>
      <c r="L95" s="375"/>
      <c r="M95" s="375"/>
      <c r="N95" s="375"/>
      <c r="O95" s="375"/>
      <c r="P95" s="375"/>
      <c r="Q95" s="375"/>
      <c r="R95" s="375"/>
      <c r="S95" s="375"/>
      <c r="T95" s="375"/>
      <c r="U95" s="375"/>
      <c r="V95" s="375"/>
      <c r="W95" s="375"/>
      <c r="X95" s="375"/>
      <c r="Y95" s="375"/>
      <c r="Z95" s="375"/>
      <c r="AA95" s="375"/>
      <c r="AB95" s="375"/>
      <c r="AC95" s="375"/>
      <c r="AD95" s="375"/>
      <c r="AE95" s="375"/>
      <c r="AF95" s="375"/>
      <c r="AG95" s="375"/>
      <c r="AH95" s="375"/>
      <c r="AI95" s="375"/>
      <c r="AJ95" s="375"/>
      <c r="AK95" s="375"/>
      <c r="AL95" s="375"/>
      <c r="AM95" s="375"/>
      <c r="AN95" s="375"/>
      <c r="AO95" s="375"/>
      <c r="AP95" s="375"/>
      <c r="AQ95" s="375"/>
      <c r="AR95" s="375"/>
      <c r="AS95" s="375"/>
      <c r="AT95" s="375"/>
      <c r="AU95" s="375"/>
      <c r="AV95" s="375"/>
      <c r="AW95" s="375"/>
      <c r="AX95" s="375"/>
      <c r="AY95" s="375"/>
      <c r="AZ95" s="375"/>
      <c r="BA95" s="375"/>
      <c r="BB95" s="375"/>
      <c r="BC95" s="375"/>
      <c r="BD95" s="375"/>
      <c r="BE95" s="375"/>
      <c r="BF95" s="375"/>
      <c r="BG95" s="375"/>
      <c r="BH95" s="375"/>
      <c r="BI95" s="375"/>
      <c r="BJ95" s="375"/>
      <c r="BK95" s="375"/>
      <c r="BL95" s="375"/>
      <c r="BM95" s="375"/>
      <c r="BN95" s="375"/>
      <c r="BO95" s="375"/>
      <c r="BP95" s="375"/>
      <c r="BQ95" s="375"/>
      <c r="BR95" s="375"/>
      <c r="BS95" s="375"/>
      <c r="BT95" s="375"/>
      <c r="BU95" s="375"/>
      <c r="BV95" s="375"/>
      <c r="BW95" s="375"/>
      <c r="BX95" s="375"/>
      <c r="BY95" s="375"/>
      <c r="BZ95" s="375"/>
      <c r="CA95" s="375"/>
      <c r="CB95" s="375"/>
      <c r="CC95" s="375"/>
      <c r="CD95" s="375"/>
      <c r="CE95" s="375"/>
      <c r="CF95" s="375"/>
      <c r="CG95" s="375"/>
      <c r="CH95" s="375"/>
      <c r="CI95" s="375"/>
      <c r="CJ95" s="375"/>
      <c r="CK95" s="375"/>
      <c r="CL95" s="375"/>
      <c r="CM95" s="375"/>
      <c r="CN95" s="375"/>
      <c r="CO95" s="375"/>
      <c r="CP95" s="375"/>
      <c r="CQ95" s="375"/>
      <c r="CR95" s="375"/>
      <c r="CS95" s="375"/>
      <c r="CT95" s="375"/>
      <c r="CU95" s="375"/>
      <c r="CV95" s="375"/>
      <c r="CW95" s="375"/>
      <c r="CX95" s="375"/>
      <c r="CY95" s="375"/>
      <c r="CZ95" s="375"/>
      <c r="DA95" s="375"/>
      <c r="DB95" s="375"/>
      <c r="DC95" s="375"/>
      <c r="DD95" s="375"/>
      <c r="DE95" s="375"/>
      <c r="DF95" s="375"/>
      <c r="DG95" s="375"/>
      <c r="DH95" s="375"/>
      <c r="DI95" s="375"/>
    </row>
    <row r="96" spans="1:113">
      <c r="A96" s="375"/>
      <c r="B96" s="375"/>
      <c r="C96" s="375"/>
      <c r="D96" s="375"/>
      <c r="E96" s="375"/>
      <c r="F96" s="375"/>
      <c r="G96" s="375"/>
      <c r="H96" s="375"/>
      <c r="I96" s="375"/>
      <c r="J96" s="375"/>
      <c r="K96" s="375"/>
      <c r="L96" s="375"/>
      <c r="M96" s="375"/>
      <c r="N96" s="375"/>
      <c r="O96" s="375"/>
      <c r="P96" s="375"/>
      <c r="Q96" s="375"/>
      <c r="R96" s="375"/>
      <c r="S96" s="375"/>
      <c r="T96" s="375"/>
      <c r="U96" s="375"/>
      <c r="V96" s="375"/>
      <c r="W96" s="375"/>
      <c r="X96" s="375"/>
      <c r="Y96" s="375"/>
      <c r="Z96" s="375"/>
      <c r="AA96" s="375"/>
      <c r="AB96" s="375"/>
      <c r="AC96" s="375"/>
      <c r="AD96" s="375"/>
      <c r="AE96" s="375"/>
      <c r="AF96" s="375"/>
      <c r="AG96" s="375"/>
      <c r="AH96" s="375"/>
      <c r="AI96" s="375"/>
      <c r="AJ96" s="375"/>
      <c r="AK96" s="375"/>
      <c r="AL96" s="375"/>
      <c r="AM96" s="375"/>
      <c r="AN96" s="375"/>
      <c r="AO96" s="375"/>
      <c r="AP96" s="375"/>
      <c r="AQ96" s="375"/>
      <c r="AR96" s="375"/>
      <c r="AS96" s="375"/>
      <c r="AT96" s="375"/>
      <c r="AU96" s="375"/>
      <c r="AV96" s="375"/>
      <c r="AW96" s="375"/>
      <c r="AX96" s="375"/>
      <c r="AY96" s="375"/>
      <c r="AZ96" s="375"/>
      <c r="BA96" s="375"/>
      <c r="BB96" s="375"/>
      <c r="BC96" s="375"/>
      <c r="BD96" s="375"/>
      <c r="BE96" s="375"/>
      <c r="BF96" s="375"/>
      <c r="BG96" s="375"/>
      <c r="BH96" s="375"/>
      <c r="BI96" s="375"/>
      <c r="BJ96" s="375"/>
      <c r="BK96" s="375"/>
      <c r="BL96" s="375"/>
      <c r="BM96" s="375"/>
      <c r="BN96" s="375"/>
      <c r="BO96" s="375"/>
      <c r="BP96" s="375"/>
      <c r="BQ96" s="375"/>
      <c r="BR96" s="375"/>
      <c r="BS96" s="375"/>
      <c r="BT96" s="375"/>
      <c r="BU96" s="375"/>
      <c r="BV96" s="375"/>
      <c r="BW96" s="375"/>
      <c r="BX96" s="375"/>
      <c r="BY96" s="375"/>
      <c r="BZ96" s="375"/>
      <c r="CA96" s="375"/>
      <c r="CB96" s="375"/>
      <c r="CC96" s="375"/>
      <c r="CD96" s="375"/>
      <c r="CE96" s="375"/>
      <c r="CF96" s="375"/>
      <c r="CG96" s="375"/>
      <c r="CH96" s="375"/>
      <c r="CI96" s="375"/>
      <c r="CJ96" s="375"/>
      <c r="CK96" s="375"/>
      <c r="CL96" s="375"/>
      <c r="CM96" s="375"/>
      <c r="CN96" s="375"/>
      <c r="CO96" s="375"/>
      <c r="CP96" s="375"/>
      <c r="CQ96" s="375"/>
      <c r="CR96" s="375"/>
      <c r="CS96" s="375"/>
      <c r="CT96" s="375"/>
      <c r="CU96" s="375"/>
      <c r="CV96" s="375"/>
      <c r="CW96" s="375"/>
      <c r="CX96" s="375"/>
      <c r="CY96" s="375"/>
      <c r="CZ96" s="375"/>
      <c r="DA96" s="375"/>
      <c r="DB96" s="375"/>
      <c r="DC96" s="375"/>
      <c r="DD96" s="375"/>
      <c r="DE96" s="375"/>
      <c r="DF96" s="375"/>
      <c r="DG96" s="375"/>
      <c r="DH96" s="375"/>
      <c r="DI96" s="375"/>
    </row>
    <row r="97" spans="1:113">
      <c r="A97" s="375"/>
      <c r="B97" s="375"/>
      <c r="C97" s="375"/>
      <c r="D97" s="375"/>
      <c r="E97" s="375"/>
      <c r="F97" s="375"/>
      <c r="G97" s="375"/>
      <c r="H97" s="375"/>
      <c r="I97" s="375"/>
      <c r="J97" s="375"/>
      <c r="K97" s="375"/>
      <c r="L97" s="375"/>
      <c r="M97" s="375"/>
      <c r="N97" s="375"/>
      <c r="O97" s="375"/>
      <c r="P97" s="375"/>
      <c r="Q97" s="375"/>
      <c r="R97" s="375"/>
      <c r="S97" s="375"/>
      <c r="T97" s="375"/>
      <c r="U97" s="375"/>
      <c r="V97" s="375"/>
      <c r="W97" s="375"/>
      <c r="X97" s="375"/>
      <c r="Y97" s="375"/>
      <c r="Z97" s="375"/>
      <c r="AA97" s="375"/>
      <c r="AB97" s="375"/>
      <c r="AC97" s="375"/>
      <c r="AD97" s="375"/>
      <c r="AE97" s="375"/>
      <c r="AF97" s="375"/>
      <c r="AG97" s="375"/>
      <c r="AH97" s="375"/>
      <c r="AI97" s="375"/>
      <c r="AJ97" s="375"/>
      <c r="AK97" s="375"/>
      <c r="AL97" s="375"/>
      <c r="AM97" s="375"/>
      <c r="AN97" s="375"/>
      <c r="AO97" s="375"/>
      <c r="AP97" s="375"/>
      <c r="AQ97" s="375"/>
      <c r="AR97" s="375"/>
      <c r="AS97" s="375"/>
      <c r="AT97" s="375"/>
      <c r="AU97" s="375"/>
      <c r="AV97" s="375"/>
      <c r="AW97" s="375"/>
      <c r="AX97" s="375"/>
      <c r="AY97" s="375"/>
      <c r="AZ97" s="375"/>
      <c r="BA97" s="375"/>
      <c r="BB97" s="375"/>
      <c r="BC97" s="375"/>
      <c r="BD97" s="375"/>
      <c r="BE97" s="375"/>
      <c r="BF97" s="375"/>
      <c r="BG97" s="375"/>
      <c r="BH97" s="375"/>
      <c r="BI97" s="375"/>
      <c r="BJ97" s="375"/>
      <c r="BK97" s="375"/>
      <c r="BL97" s="375"/>
      <c r="BM97" s="375"/>
      <c r="BN97" s="375"/>
      <c r="BO97" s="375"/>
      <c r="BP97" s="375"/>
      <c r="BQ97" s="375"/>
      <c r="BR97" s="375"/>
      <c r="BS97" s="375"/>
      <c r="BT97" s="375"/>
      <c r="BU97" s="375"/>
      <c r="BV97" s="375"/>
      <c r="BW97" s="375"/>
      <c r="BX97" s="375"/>
      <c r="BY97" s="375"/>
      <c r="BZ97" s="375"/>
      <c r="CA97" s="375"/>
      <c r="CB97" s="375"/>
      <c r="CC97" s="375"/>
      <c r="CD97" s="375"/>
      <c r="CE97" s="375"/>
      <c r="CF97" s="375"/>
      <c r="CG97" s="375"/>
      <c r="CH97" s="375"/>
      <c r="CI97" s="375"/>
      <c r="CJ97" s="375"/>
      <c r="CK97" s="375"/>
      <c r="CL97" s="375"/>
      <c r="CM97" s="375"/>
      <c r="CN97" s="375"/>
      <c r="CO97" s="375"/>
      <c r="CP97" s="375"/>
      <c r="CQ97" s="375"/>
      <c r="CR97" s="375"/>
      <c r="CS97" s="375"/>
      <c r="CT97" s="375"/>
      <c r="CU97" s="375"/>
      <c r="CV97" s="375"/>
      <c r="CW97" s="375"/>
      <c r="CX97" s="375"/>
      <c r="CY97" s="375"/>
      <c r="CZ97" s="375"/>
      <c r="DA97" s="375"/>
      <c r="DB97" s="375"/>
      <c r="DC97" s="375"/>
      <c r="DD97" s="375"/>
      <c r="DE97" s="375"/>
      <c r="DF97" s="375"/>
      <c r="DG97" s="375"/>
      <c r="DH97" s="375"/>
      <c r="DI97" s="375"/>
    </row>
    <row r="98" spans="1:113">
      <c r="A98" s="375"/>
      <c r="B98" s="375"/>
      <c r="C98" s="375"/>
      <c r="D98" s="375"/>
      <c r="E98" s="375"/>
      <c r="F98" s="375"/>
      <c r="G98" s="375"/>
      <c r="H98" s="375"/>
      <c r="I98" s="375"/>
      <c r="J98" s="375"/>
      <c r="K98" s="375"/>
      <c r="L98" s="375"/>
      <c r="M98" s="375"/>
      <c r="N98" s="375"/>
      <c r="O98" s="375"/>
      <c r="P98" s="375"/>
      <c r="Q98" s="375"/>
      <c r="R98" s="375"/>
      <c r="S98" s="375"/>
      <c r="T98" s="375"/>
      <c r="U98" s="375"/>
      <c r="V98" s="375"/>
      <c r="W98" s="375"/>
      <c r="X98" s="375"/>
      <c r="Y98" s="375"/>
      <c r="Z98" s="375"/>
      <c r="AA98" s="375"/>
      <c r="AB98" s="375"/>
      <c r="AC98" s="375"/>
      <c r="AD98" s="375"/>
      <c r="AE98" s="375"/>
      <c r="AF98" s="375"/>
      <c r="AG98" s="375"/>
      <c r="AH98" s="375"/>
      <c r="AI98" s="375"/>
      <c r="AJ98" s="375"/>
      <c r="AK98" s="375"/>
      <c r="AL98" s="375"/>
      <c r="AM98" s="375"/>
      <c r="AN98" s="375"/>
      <c r="AO98" s="375"/>
      <c r="AP98" s="375"/>
      <c r="AQ98" s="375"/>
      <c r="AR98" s="375"/>
      <c r="AS98" s="375"/>
      <c r="AT98" s="375"/>
      <c r="AU98" s="375"/>
      <c r="AV98" s="375"/>
      <c r="AW98" s="375"/>
      <c r="AX98" s="375"/>
      <c r="AY98" s="375"/>
      <c r="AZ98" s="375"/>
      <c r="BA98" s="375"/>
      <c r="BB98" s="375"/>
      <c r="BC98" s="375"/>
      <c r="BD98" s="375"/>
      <c r="BE98" s="375"/>
      <c r="BF98" s="375"/>
      <c r="BG98" s="375"/>
      <c r="BH98" s="375"/>
      <c r="BI98" s="375"/>
      <c r="BJ98" s="375"/>
      <c r="BK98" s="375"/>
      <c r="BL98" s="375"/>
      <c r="BM98" s="375"/>
      <c r="BN98" s="375"/>
      <c r="BO98" s="375"/>
      <c r="BP98" s="375"/>
      <c r="BQ98" s="375"/>
      <c r="BR98" s="375"/>
      <c r="BS98" s="375"/>
      <c r="BT98" s="375"/>
      <c r="BU98" s="375"/>
      <c r="BV98" s="375"/>
      <c r="BW98" s="375"/>
      <c r="BX98" s="375"/>
      <c r="BY98" s="375"/>
      <c r="BZ98" s="375"/>
      <c r="CA98" s="375"/>
      <c r="CB98" s="375"/>
      <c r="CC98" s="375"/>
      <c r="CD98" s="375"/>
      <c r="CE98" s="375"/>
      <c r="CF98" s="375"/>
      <c r="CG98" s="375"/>
      <c r="CH98" s="375"/>
      <c r="CI98" s="375"/>
      <c r="CJ98" s="375"/>
      <c r="CK98" s="375"/>
      <c r="CL98" s="375"/>
      <c r="CM98" s="375"/>
      <c r="CN98" s="375"/>
      <c r="CO98" s="375"/>
      <c r="CP98" s="375"/>
      <c r="CQ98" s="375"/>
      <c r="CR98" s="375"/>
      <c r="CS98" s="375"/>
      <c r="CT98" s="375"/>
      <c r="CU98" s="375"/>
      <c r="CV98" s="375"/>
      <c r="CW98" s="375"/>
      <c r="CX98" s="375"/>
      <c r="CY98" s="375"/>
      <c r="CZ98" s="375"/>
      <c r="DA98" s="375"/>
      <c r="DB98" s="375"/>
      <c r="DC98" s="375"/>
      <c r="DD98" s="375"/>
      <c r="DE98" s="375"/>
      <c r="DF98" s="375"/>
      <c r="DG98" s="375"/>
      <c r="DH98" s="375"/>
      <c r="DI98" s="375"/>
    </row>
    <row r="99" spans="1:113">
      <c r="A99" s="375"/>
      <c r="B99" s="375"/>
      <c r="C99" s="375"/>
      <c r="D99" s="375"/>
      <c r="E99" s="375"/>
      <c r="F99" s="375"/>
      <c r="G99" s="375"/>
      <c r="H99" s="375"/>
      <c r="I99" s="375"/>
      <c r="J99" s="375"/>
      <c r="K99" s="375"/>
      <c r="L99" s="375"/>
      <c r="M99" s="375"/>
      <c r="N99" s="375"/>
      <c r="O99" s="375"/>
      <c r="P99" s="375"/>
      <c r="Q99" s="375"/>
      <c r="R99" s="375"/>
      <c r="S99" s="375"/>
      <c r="T99" s="375"/>
      <c r="U99" s="375"/>
      <c r="V99" s="375"/>
      <c r="W99" s="375"/>
      <c r="X99" s="375"/>
      <c r="Y99" s="375"/>
      <c r="Z99" s="375"/>
      <c r="AA99" s="375"/>
      <c r="AB99" s="375"/>
      <c r="AC99" s="375"/>
      <c r="AD99" s="375"/>
      <c r="AE99" s="375"/>
      <c r="AF99" s="375"/>
      <c r="AG99" s="375"/>
      <c r="AH99" s="375"/>
      <c r="AI99" s="375"/>
      <c r="AJ99" s="375"/>
      <c r="AK99" s="375"/>
      <c r="AL99" s="375"/>
      <c r="AM99" s="375"/>
      <c r="AN99" s="375"/>
      <c r="AO99" s="375"/>
      <c r="AP99" s="375"/>
      <c r="AQ99" s="375"/>
      <c r="AR99" s="375"/>
      <c r="AS99" s="375"/>
      <c r="AT99" s="375"/>
      <c r="AU99" s="375"/>
      <c r="AV99" s="375"/>
      <c r="AW99" s="375"/>
      <c r="AX99" s="375"/>
      <c r="AY99" s="375"/>
      <c r="AZ99" s="375"/>
      <c r="BA99" s="375"/>
      <c r="BB99" s="375"/>
      <c r="BC99" s="375"/>
      <c r="BD99" s="375"/>
      <c r="BE99" s="375"/>
      <c r="BF99" s="375"/>
      <c r="BG99" s="375"/>
      <c r="BH99" s="375"/>
      <c r="BI99" s="375"/>
      <c r="BJ99" s="375"/>
      <c r="BK99" s="375"/>
      <c r="BL99" s="375"/>
      <c r="BM99" s="375"/>
      <c r="BN99" s="375"/>
      <c r="BO99" s="375"/>
      <c r="BP99" s="375"/>
      <c r="BQ99" s="375"/>
      <c r="BR99" s="375"/>
      <c r="BS99" s="375"/>
      <c r="BT99" s="375"/>
      <c r="BU99" s="375"/>
      <c r="BV99" s="375"/>
      <c r="BW99" s="375"/>
      <c r="BX99" s="375"/>
      <c r="BY99" s="375"/>
      <c r="BZ99" s="375"/>
      <c r="CA99" s="375"/>
      <c r="CB99" s="375"/>
      <c r="CC99" s="375"/>
      <c r="CD99" s="375"/>
      <c r="CE99" s="375"/>
      <c r="CF99" s="375"/>
      <c r="CG99" s="375"/>
      <c r="CH99" s="375"/>
      <c r="CI99" s="375"/>
      <c r="CJ99" s="375"/>
      <c r="CK99" s="375"/>
      <c r="CL99" s="375"/>
      <c r="CM99" s="375"/>
      <c r="CN99" s="375"/>
      <c r="CO99" s="375"/>
      <c r="CP99" s="375"/>
      <c r="CQ99" s="375"/>
      <c r="CR99" s="375"/>
      <c r="CS99" s="375"/>
      <c r="CT99" s="375"/>
      <c r="CU99" s="375"/>
      <c r="CV99" s="375"/>
      <c r="CW99" s="375"/>
      <c r="CX99" s="375"/>
      <c r="CY99" s="375"/>
      <c r="CZ99" s="375"/>
      <c r="DA99" s="375"/>
      <c r="DB99" s="375"/>
      <c r="DC99" s="375"/>
      <c r="DD99" s="375"/>
      <c r="DE99" s="375"/>
      <c r="DF99" s="375"/>
      <c r="DG99" s="375"/>
      <c r="DH99" s="375"/>
      <c r="DI99" s="375"/>
    </row>
    <row r="100" spans="1:113">
      <c r="A100" s="375"/>
      <c r="B100" s="375"/>
      <c r="C100" s="375"/>
      <c r="D100" s="375"/>
      <c r="E100" s="375"/>
      <c r="F100" s="375"/>
      <c r="G100" s="375"/>
      <c r="H100" s="375"/>
      <c r="I100" s="375"/>
      <c r="J100" s="375"/>
      <c r="K100" s="375"/>
      <c r="L100" s="375"/>
      <c r="M100" s="375"/>
      <c r="N100" s="375"/>
      <c r="O100" s="375"/>
      <c r="P100" s="375"/>
      <c r="Q100" s="375"/>
      <c r="R100" s="375"/>
      <c r="S100" s="375"/>
      <c r="T100" s="375"/>
      <c r="U100" s="375"/>
      <c r="V100" s="375"/>
      <c r="W100" s="375"/>
      <c r="X100" s="375"/>
      <c r="Y100" s="375"/>
      <c r="Z100" s="375"/>
      <c r="AA100" s="375"/>
      <c r="AB100" s="375"/>
      <c r="AC100" s="375"/>
      <c r="AD100" s="375"/>
      <c r="AE100" s="375"/>
      <c r="AF100" s="375"/>
      <c r="AG100" s="375"/>
      <c r="AH100" s="375"/>
      <c r="AI100" s="375"/>
      <c r="AJ100" s="375"/>
      <c r="AK100" s="375"/>
      <c r="AL100" s="375"/>
      <c r="AM100" s="375"/>
      <c r="AN100" s="375"/>
      <c r="AO100" s="375"/>
      <c r="AP100" s="375"/>
      <c r="AQ100" s="375"/>
      <c r="AR100" s="375"/>
      <c r="AS100" s="375"/>
      <c r="AT100" s="375"/>
      <c r="AU100" s="375"/>
      <c r="AV100" s="375"/>
      <c r="AW100" s="375"/>
      <c r="AX100" s="375"/>
      <c r="AY100" s="375"/>
      <c r="AZ100" s="375"/>
      <c r="BA100" s="375"/>
      <c r="BB100" s="375"/>
      <c r="BC100" s="375"/>
      <c r="BD100" s="375"/>
      <c r="BE100" s="375"/>
      <c r="BF100" s="375"/>
      <c r="BG100" s="375"/>
      <c r="BH100" s="375"/>
      <c r="BI100" s="375"/>
      <c r="BJ100" s="375"/>
      <c r="BK100" s="375"/>
      <c r="BL100" s="375"/>
      <c r="BM100" s="375"/>
      <c r="BN100" s="375"/>
      <c r="BO100" s="375"/>
      <c r="BP100" s="375"/>
      <c r="BQ100" s="375"/>
      <c r="BR100" s="375"/>
      <c r="BS100" s="375"/>
      <c r="BT100" s="375"/>
      <c r="BU100" s="375"/>
      <c r="BV100" s="375"/>
      <c r="BW100" s="375"/>
      <c r="BX100" s="375"/>
      <c r="BY100" s="375"/>
      <c r="BZ100" s="375"/>
      <c r="CA100" s="375"/>
      <c r="CB100" s="375"/>
      <c r="CC100" s="375"/>
      <c r="CD100" s="375"/>
      <c r="CE100" s="375"/>
      <c r="CF100" s="375"/>
      <c r="CG100" s="375"/>
      <c r="CH100" s="375"/>
      <c r="CI100" s="375"/>
      <c r="CJ100" s="375"/>
      <c r="CK100" s="375"/>
      <c r="CL100" s="375"/>
      <c r="CM100" s="375"/>
      <c r="CN100" s="375"/>
      <c r="CO100" s="375"/>
      <c r="CP100" s="375"/>
      <c r="CQ100" s="375"/>
      <c r="CR100" s="375"/>
      <c r="CS100" s="375"/>
      <c r="CT100" s="375"/>
      <c r="CU100" s="375"/>
      <c r="CV100" s="375"/>
      <c r="CW100" s="375"/>
      <c r="CX100" s="375"/>
      <c r="CY100" s="375"/>
      <c r="CZ100" s="375"/>
      <c r="DA100" s="375"/>
      <c r="DB100" s="375"/>
      <c r="DC100" s="375"/>
      <c r="DD100" s="375"/>
      <c r="DE100" s="375"/>
      <c r="DF100" s="375"/>
      <c r="DG100" s="375"/>
      <c r="DH100" s="375"/>
      <c r="DI100" s="375"/>
    </row>
  </sheetData>
  <sheetProtection algorithmName="SHA-512" hashValue="pGuHkQ4+lFE9XS9EFASpIV4FNVevAsjx2nco5Nmzv38SH4r0B7VYjw1dbQYXSVGAFlyZxd9sR7hSHo0iN/Y6nQ==" saltValue="M+lss+tLxYbYBKXQol3DcA==" spinCount="100000" sheet="1" objects="1" formatCells="0" formatColumns="0" formatRows="0" insertHyperlinks="0" selectLockedCells="1" sort="0" autoFilter="0"/>
  <mergeCells count="26">
    <mergeCell ref="P10:BZ11"/>
    <mergeCell ref="P15:BZ16"/>
    <mergeCell ref="P67:BZ69"/>
    <mergeCell ref="P33:BZ34"/>
    <mergeCell ref="B1:L1"/>
    <mergeCell ref="P48:BZ49"/>
    <mergeCell ref="P65:BZ66"/>
    <mergeCell ref="P50:BZ51"/>
    <mergeCell ref="P60:BZ60"/>
    <mergeCell ref="P45:BZ46"/>
    <mergeCell ref="N87:CB88"/>
    <mergeCell ref="N62:BI63"/>
    <mergeCell ref="P79:BZ80"/>
    <mergeCell ref="P81:BZ83"/>
    <mergeCell ref="N3:BM4"/>
    <mergeCell ref="N5:BM7"/>
    <mergeCell ref="P70:BZ71"/>
    <mergeCell ref="P72:BZ73"/>
    <mergeCell ref="P74:BZ78"/>
    <mergeCell ref="BR4:CA5"/>
    <mergeCell ref="P52:BZ54"/>
    <mergeCell ref="P22:BZ23"/>
    <mergeCell ref="P25:BZ27"/>
    <mergeCell ref="P31:BZ32"/>
    <mergeCell ref="P13:BZ14"/>
    <mergeCell ref="P17:BZ18"/>
  </mergeCells>
  <conditionalFormatting sqref="N2:CB2 N5 N9:CB9">
    <cfRule type="expression" dxfId="107" priority="7">
      <formula>Analyze_Help_Setting="Hidden"</formula>
    </cfRule>
  </conditionalFormatting>
  <conditionalFormatting sqref="N44:CB44">
    <cfRule type="expression" dxfId="106" priority="6">
      <formula>Analyze_Help_Setting="Hidden"</formula>
    </cfRule>
  </conditionalFormatting>
  <conditionalFormatting sqref="BR4:CA5">
    <cfRule type="expression" dxfId="105" priority="4">
      <formula>$BR$4="Not Enabled"</formula>
    </cfRule>
    <cfRule type="expression" dxfId="104" priority="5">
      <formula>$BR$4="Enabled"</formula>
    </cfRule>
  </conditionalFormatting>
  <conditionalFormatting sqref="N21:CB21">
    <cfRule type="expression" dxfId="103" priority="3">
      <formula>Analyze_Help_Setting="Hidden"</formula>
    </cfRule>
  </conditionalFormatting>
  <conditionalFormatting sqref="N64:CB64">
    <cfRule type="expression" dxfId="102" priority="2">
      <formula>Analyze_Help_Setting="Hidden"</formula>
    </cfRule>
  </conditionalFormatting>
  <conditionalFormatting sqref="N84:CB84">
    <cfRule type="expression" dxfId="101" priority="1">
      <formula>Analyze_Help_Setting="Hidden"</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0D348-B5CC-41B1-B9B6-5327FDED6DF5}">
  <sheetPr codeName="wsCATEGORY_SETUP">
    <tabColor theme="1" tint="0.249977111117893"/>
    <pageSetUpPr fitToPage="1"/>
  </sheetPr>
  <dimension ref="K1:FE54"/>
  <sheetViews>
    <sheetView showGridLines="0" showRowColHeaders="0" zoomScaleNormal="100" workbookViewId="0">
      <pane ySplit="4" topLeftCell="A5" activePane="bottomLeft" state="frozen"/>
      <selection pane="bottomLeft" activeCell="AD10" sqref="AD10:AZ10"/>
    </sheetView>
  </sheetViews>
  <sheetFormatPr defaultColWidth="8.8984375" defaultRowHeight="15.65"/>
  <cols>
    <col min="1" max="1" width="2.19921875" style="4" customWidth="1"/>
    <col min="2" max="2" width="2.09765625" style="4" customWidth="1"/>
    <col min="3" max="84" width="2" style="4" customWidth="1"/>
    <col min="85" max="85" width="2.09765625" style="4" customWidth="1"/>
    <col min="86" max="100" width="2" style="4" customWidth="1"/>
    <col min="101" max="105" width="1.8984375" style="4" customWidth="1"/>
    <col min="106" max="118" width="2.09765625" style="4" customWidth="1"/>
    <col min="119" max="131" width="2.3984375" style="4" customWidth="1"/>
    <col min="132" max="157" width="2.59765625" style="4" customWidth="1"/>
    <col min="158" max="187" width="2.5" style="4" customWidth="1"/>
    <col min="188" max="16384" width="8.8984375" style="4"/>
  </cols>
  <sheetData>
    <row r="1" spans="11:161" s="60" customFormat="1" ht="45" customHeight="1"/>
    <row r="2" spans="11:161" s="227" customFormat="1" ht="7.5" customHeight="1"/>
    <row r="3" spans="11:161" s="227" customFormat="1" ht="22.6" customHeight="1">
      <c r="K3" s="290"/>
      <c r="L3" s="290"/>
      <c r="M3" s="486" t="s">
        <v>951</v>
      </c>
      <c r="N3" s="486"/>
      <c r="O3" s="486"/>
      <c r="P3" s="486"/>
      <c r="Q3" s="486"/>
      <c r="R3" s="486"/>
      <c r="S3" s="486"/>
      <c r="T3" s="486"/>
      <c r="U3" s="486"/>
      <c r="V3" s="486"/>
      <c r="W3" s="349"/>
      <c r="X3" s="349"/>
      <c r="Y3" s="349"/>
      <c r="Z3" s="290"/>
      <c r="AA3" s="290"/>
      <c r="AB3" s="290"/>
    </row>
    <row r="4" spans="11:161" s="260" customFormat="1" ht="7.5" customHeight="1"/>
    <row r="5" spans="11:161" s="268" customFormat="1" ht="12.1" customHeight="1"/>
    <row r="6" spans="11:161" s="2" customFormat="1" ht="44.7" customHeight="1">
      <c r="Y6" s="494" t="s">
        <v>975</v>
      </c>
      <c r="Z6" s="494"/>
      <c r="AA6" s="494"/>
      <c r="AB6" s="494"/>
      <c r="AC6" s="494"/>
      <c r="AD6" s="494"/>
      <c r="AE6" s="494"/>
      <c r="AF6" s="494"/>
      <c r="AG6" s="494"/>
      <c r="AH6" s="494"/>
      <c r="AI6" s="494"/>
      <c r="AJ6" s="494"/>
      <c r="AK6" s="494"/>
      <c r="AL6" s="494"/>
      <c r="AM6" s="494"/>
      <c r="AN6" s="494"/>
      <c r="AO6" s="494"/>
      <c r="AP6" s="494"/>
      <c r="AQ6" s="494"/>
      <c r="AR6" s="494"/>
      <c r="AS6" s="494"/>
      <c r="AT6" s="494"/>
      <c r="AU6" s="494"/>
      <c r="AV6" s="494"/>
      <c r="AW6" s="494"/>
      <c r="AX6" s="494"/>
      <c r="AY6" s="494"/>
      <c r="AZ6" s="494"/>
      <c r="BA6" s="494"/>
      <c r="BB6" s="494"/>
      <c r="BC6" s="494"/>
      <c r="BD6" s="494"/>
      <c r="BE6" s="494"/>
      <c r="BF6" s="494"/>
      <c r="BG6" s="494"/>
      <c r="BH6" s="494"/>
      <c r="BI6" s="494"/>
      <c r="BJ6" s="494"/>
      <c r="BK6" s="494"/>
      <c r="BL6" s="494"/>
      <c r="BM6" s="494"/>
      <c r="BN6" s="494"/>
      <c r="BO6" s="494"/>
      <c r="BP6" s="494"/>
      <c r="BQ6" s="494"/>
      <c r="BR6" s="494"/>
      <c r="BS6" s="494"/>
      <c r="BT6" s="494"/>
    </row>
    <row r="7" spans="11:161" s="2" customFormat="1" ht="12.1" customHeight="1">
      <c r="BN7" s="270"/>
      <c r="BO7" s="270"/>
    </row>
    <row r="8" spans="11:161" ht="23.95" customHeight="1">
      <c r="Y8" s="480" t="s">
        <v>949</v>
      </c>
      <c r="Z8" s="481"/>
      <c r="AA8" s="481"/>
      <c r="AB8" s="481"/>
      <c r="AC8" s="481"/>
      <c r="AD8" s="481"/>
      <c r="AE8" s="481"/>
      <c r="AF8" s="481"/>
      <c r="AG8" s="481"/>
      <c r="AH8" s="481"/>
      <c r="AI8" s="481"/>
      <c r="AJ8" s="481"/>
      <c r="AK8" s="481"/>
      <c r="AL8" s="481"/>
      <c r="AM8" s="481"/>
      <c r="AN8" s="481"/>
      <c r="AO8" s="481"/>
      <c r="AP8" s="481"/>
      <c r="AQ8" s="481"/>
      <c r="AR8" s="481"/>
      <c r="AS8" s="481"/>
      <c r="AT8" s="481"/>
      <c r="AU8" s="481"/>
      <c r="AV8" s="481"/>
      <c r="AW8" s="481"/>
      <c r="AX8" s="481"/>
      <c r="AY8" s="481"/>
      <c r="AZ8" s="481"/>
      <c r="BA8" s="481"/>
      <c r="BB8" s="481"/>
      <c r="BC8" s="481"/>
      <c r="BD8" s="481"/>
      <c r="BE8" s="481"/>
      <c r="BF8" s="481"/>
      <c r="BG8" s="481"/>
      <c r="BH8" s="481"/>
      <c r="BI8" s="481"/>
      <c r="BJ8" s="481"/>
      <c r="BK8" s="481"/>
      <c r="BL8" s="481"/>
      <c r="BM8" s="481"/>
      <c r="BN8" s="481"/>
      <c r="BO8" s="481"/>
      <c r="BP8" s="481"/>
      <c r="BQ8" s="481"/>
      <c r="BR8" s="481"/>
      <c r="BS8" s="481"/>
      <c r="BT8" s="481"/>
      <c r="FE8" s="2"/>
    </row>
    <row r="9" spans="11:161" ht="23.95" customHeight="1">
      <c r="Y9" s="492"/>
      <c r="Z9" s="492"/>
      <c r="AA9" s="493" t="s">
        <v>387</v>
      </c>
      <c r="AB9" s="493"/>
      <c r="AC9" s="493"/>
      <c r="AD9" s="491" t="s">
        <v>950</v>
      </c>
      <c r="AE9" s="491"/>
      <c r="AF9" s="491"/>
      <c r="AG9" s="491"/>
      <c r="AH9" s="491"/>
      <c r="AI9" s="491"/>
      <c r="AJ9" s="491"/>
      <c r="AK9" s="491"/>
      <c r="AL9" s="491"/>
      <c r="AM9" s="491"/>
      <c r="AN9" s="491"/>
      <c r="AO9" s="491"/>
      <c r="AP9" s="491"/>
      <c r="AQ9" s="491"/>
      <c r="AR9" s="491"/>
      <c r="AS9" s="491"/>
      <c r="AT9" s="491"/>
      <c r="AU9" s="491"/>
      <c r="AV9" s="491"/>
      <c r="AW9" s="491"/>
      <c r="AX9" s="491"/>
      <c r="AY9" s="491"/>
      <c r="AZ9" s="491"/>
      <c r="BA9" s="491" t="s">
        <v>171</v>
      </c>
      <c r="BB9" s="491"/>
      <c r="BC9" s="491"/>
      <c r="BD9" s="491"/>
      <c r="BE9" s="491"/>
      <c r="BF9" s="491"/>
      <c r="BG9" s="491"/>
      <c r="BH9" s="491"/>
      <c r="BI9" s="491"/>
      <c r="BJ9" s="491"/>
      <c r="BK9" s="491"/>
      <c r="BL9" s="491"/>
      <c r="BM9" s="491"/>
      <c r="BN9" s="491"/>
      <c r="BO9" s="491"/>
      <c r="BP9" s="491"/>
      <c r="BQ9" s="491"/>
      <c r="BR9" s="491"/>
      <c r="BS9" s="491"/>
      <c r="BT9" s="491"/>
      <c r="FE9" s="2"/>
    </row>
    <row r="10" spans="11:161" ht="23.95" customHeight="1">
      <c r="Y10" s="482">
        <f>IF(AD10&gt;0,1,0)</f>
        <v>1</v>
      </c>
      <c r="Z10" s="483"/>
      <c r="AA10" s="484">
        <v>1</v>
      </c>
      <c r="AB10" s="485"/>
      <c r="AC10" s="485"/>
      <c r="AD10" s="489" t="s">
        <v>58</v>
      </c>
      <c r="AE10" s="489"/>
      <c r="AF10" s="489"/>
      <c r="AG10" s="489"/>
      <c r="AH10" s="489"/>
      <c r="AI10" s="489"/>
      <c r="AJ10" s="489"/>
      <c r="AK10" s="489"/>
      <c r="AL10" s="489"/>
      <c r="AM10" s="489"/>
      <c r="AN10" s="489"/>
      <c r="AO10" s="489"/>
      <c r="AP10" s="489"/>
      <c r="AQ10" s="489"/>
      <c r="AR10" s="489"/>
      <c r="AS10" s="489"/>
      <c r="AT10" s="489"/>
      <c r="AU10" s="489"/>
      <c r="AV10" s="489"/>
      <c r="AW10" s="489"/>
      <c r="AX10" s="489"/>
      <c r="AY10" s="489"/>
      <c r="AZ10" s="490"/>
      <c r="BA10" s="487"/>
      <c r="BB10" s="488"/>
      <c r="BC10" s="488"/>
      <c r="BD10" s="488"/>
      <c r="BE10" s="488"/>
      <c r="BF10" s="488"/>
      <c r="BG10" s="488"/>
      <c r="BH10" s="488"/>
      <c r="BI10" s="488"/>
      <c r="BJ10" s="488"/>
      <c r="BK10" s="488"/>
      <c r="BL10" s="488"/>
      <c r="BM10" s="488"/>
      <c r="BN10" s="488"/>
      <c r="BO10" s="488"/>
      <c r="BP10" s="488"/>
      <c r="BQ10" s="488"/>
      <c r="BR10" s="488"/>
      <c r="BS10" s="488"/>
      <c r="BT10" s="488"/>
      <c r="FE10" s="2"/>
    </row>
    <row r="11" spans="11:161" ht="23.95" customHeight="1">
      <c r="Y11" s="482">
        <f t="shared" ref="Y11:Y27" si="0">IF(AD11&gt;0,1,0)</f>
        <v>1</v>
      </c>
      <c r="Z11" s="483"/>
      <c r="AA11" s="484">
        <v>2</v>
      </c>
      <c r="AB11" s="485"/>
      <c r="AC11" s="485"/>
      <c r="AD11" s="489" t="s">
        <v>570</v>
      </c>
      <c r="AE11" s="489"/>
      <c r="AF11" s="489"/>
      <c r="AG11" s="489"/>
      <c r="AH11" s="489"/>
      <c r="AI11" s="489"/>
      <c r="AJ11" s="489"/>
      <c r="AK11" s="489"/>
      <c r="AL11" s="489"/>
      <c r="AM11" s="489"/>
      <c r="AN11" s="489"/>
      <c r="AO11" s="489"/>
      <c r="AP11" s="489"/>
      <c r="AQ11" s="489"/>
      <c r="AR11" s="489"/>
      <c r="AS11" s="489"/>
      <c r="AT11" s="489"/>
      <c r="AU11" s="489"/>
      <c r="AV11" s="489"/>
      <c r="AW11" s="489"/>
      <c r="AX11" s="489"/>
      <c r="AY11" s="489"/>
      <c r="AZ11" s="490"/>
      <c r="BA11" s="487"/>
      <c r="BB11" s="488"/>
      <c r="BC11" s="488"/>
      <c r="BD11" s="488"/>
      <c r="BE11" s="488"/>
      <c r="BF11" s="488"/>
      <c r="BG11" s="488"/>
      <c r="BH11" s="488"/>
      <c r="BI11" s="488"/>
      <c r="BJ11" s="488"/>
      <c r="BK11" s="488"/>
      <c r="BL11" s="488"/>
      <c r="BM11" s="488"/>
      <c r="BN11" s="488"/>
      <c r="BO11" s="488"/>
      <c r="BP11" s="488"/>
      <c r="BQ11" s="488"/>
      <c r="BR11" s="488"/>
      <c r="BS11" s="488"/>
      <c r="BT11" s="488"/>
    </row>
    <row r="12" spans="11:161" ht="23.95" customHeight="1">
      <c r="Y12" s="482">
        <f t="shared" si="0"/>
        <v>1</v>
      </c>
      <c r="Z12" s="483"/>
      <c r="AA12" s="484">
        <v>3</v>
      </c>
      <c r="AB12" s="485"/>
      <c r="AC12" s="485"/>
      <c r="AD12" s="489" t="s">
        <v>398</v>
      </c>
      <c r="AE12" s="489"/>
      <c r="AF12" s="489"/>
      <c r="AG12" s="489"/>
      <c r="AH12" s="489"/>
      <c r="AI12" s="489"/>
      <c r="AJ12" s="489"/>
      <c r="AK12" s="489"/>
      <c r="AL12" s="489"/>
      <c r="AM12" s="489"/>
      <c r="AN12" s="489"/>
      <c r="AO12" s="489"/>
      <c r="AP12" s="489"/>
      <c r="AQ12" s="489"/>
      <c r="AR12" s="489"/>
      <c r="AS12" s="489"/>
      <c r="AT12" s="489"/>
      <c r="AU12" s="489"/>
      <c r="AV12" s="489"/>
      <c r="AW12" s="489"/>
      <c r="AX12" s="489"/>
      <c r="AY12" s="489"/>
      <c r="AZ12" s="490"/>
      <c r="BA12" s="487"/>
      <c r="BB12" s="488"/>
      <c r="BC12" s="488"/>
      <c r="BD12" s="488"/>
      <c r="BE12" s="488"/>
      <c r="BF12" s="488"/>
      <c r="BG12" s="488"/>
      <c r="BH12" s="488"/>
      <c r="BI12" s="488"/>
      <c r="BJ12" s="488"/>
      <c r="BK12" s="488"/>
      <c r="BL12" s="488"/>
      <c r="BM12" s="488"/>
      <c r="BN12" s="488"/>
      <c r="BO12" s="488"/>
      <c r="BP12" s="488"/>
      <c r="BQ12" s="488"/>
      <c r="BR12" s="488"/>
      <c r="BS12" s="488"/>
      <c r="BT12" s="488"/>
    </row>
    <row r="13" spans="11:161" ht="23.95" customHeight="1">
      <c r="Y13" s="482">
        <f t="shared" si="0"/>
        <v>1</v>
      </c>
      <c r="Z13" s="483"/>
      <c r="AA13" s="484">
        <v>4</v>
      </c>
      <c r="AB13" s="485"/>
      <c r="AC13" s="485"/>
      <c r="AD13" s="489" t="s">
        <v>322</v>
      </c>
      <c r="AE13" s="489"/>
      <c r="AF13" s="489"/>
      <c r="AG13" s="489"/>
      <c r="AH13" s="489"/>
      <c r="AI13" s="489"/>
      <c r="AJ13" s="489"/>
      <c r="AK13" s="489"/>
      <c r="AL13" s="489"/>
      <c r="AM13" s="489"/>
      <c r="AN13" s="489"/>
      <c r="AO13" s="489"/>
      <c r="AP13" s="489"/>
      <c r="AQ13" s="489"/>
      <c r="AR13" s="489"/>
      <c r="AS13" s="489"/>
      <c r="AT13" s="489"/>
      <c r="AU13" s="489"/>
      <c r="AV13" s="489"/>
      <c r="AW13" s="489"/>
      <c r="AX13" s="489"/>
      <c r="AY13" s="489"/>
      <c r="AZ13" s="490"/>
      <c r="BA13" s="487"/>
      <c r="BB13" s="488"/>
      <c r="BC13" s="488"/>
      <c r="BD13" s="488"/>
      <c r="BE13" s="488"/>
      <c r="BF13" s="488"/>
      <c r="BG13" s="488"/>
      <c r="BH13" s="488"/>
      <c r="BI13" s="488"/>
      <c r="BJ13" s="488"/>
      <c r="BK13" s="488"/>
      <c r="BL13" s="488"/>
      <c r="BM13" s="488"/>
      <c r="BN13" s="488"/>
      <c r="BO13" s="488"/>
      <c r="BP13" s="488"/>
      <c r="BQ13" s="488"/>
      <c r="BR13" s="488"/>
      <c r="BS13" s="488"/>
      <c r="BT13" s="488"/>
    </row>
    <row r="14" spans="11:161" ht="23.95" customHeight="1">
      <c r="Y14" s="482">
        <f t="shared" si="0"/>
        <v>1</v>
      </c>
      <c r="Z14" s="483"/>
      <c r="AA14" s="484">
        <v>5</v>
      </c>
      <c r="AB14" s="485"/>
      <c r="AC14" s="485"/>
      <c r="AD14" s="489" t="s">
        <v>150</v>
      </c>
      <c r="AE14" s="489"/>
      <c r="AF14" s="489"/>
      <c r="AG14" s="489"/>
      <c r="AH14" s="489"/>
      <c r="AI14" s="489"/>
      <c r="AJ14" s="489"/>
      <c r="AK14" s="489"/>
      <c r="AL14" s="489"/>
      <c r="AM14" s="489"/>
      <c r="AN14" s="489"/>
      <c r="AO14" s="489"/>
      <c r="AP14" s="489"/>
      <c r="AQ14" s="489"/>
      <c r="AR14" s="489"/>
      <c r="AS14" s="489"/>
      <c r="AT14" s="489"/>
      <c r="AU14" s="489"/>
      <c r="AV14" s="489"/>
      <c r="AW14" s="489"/>
      <c r="AX14" s="489"/>
      <c r="AY14" s="489"/>
      <c r="AZ14" s="490"/>
      <c r="BA14" s="487"/>
      <c r="BB14" s="488"/>
      <c r="BC14" s="488"/>
      <c r="BD14" s="488"/>
      <c r="BE14" s="488"/>
      <c r="BF14" s="488"/>
      <c r="BG14" s="488"/>
      <c r="BH14" s="488"/>
      <c r="BI14" s="488"/>
      <c r="BJ14" s="488"/>
      <c r="BK14" s="488"/>
      <c r="BL14" s="488"/>
      <c r="BM14" s="488"/>
      <c r="BN14" s="488"/>
      <c r="BO14" s="488"/>
      <c r="BP14" s="488"/>
      <c r="BQ14" s="488"/>
      <c r="BR14" s="488"/>
      <c r="BS14" s="488"/>
      <c r="BT14" s="488"/>
    </row>
    <row r="15" spans="11:161" ht="23.95" customHeight="1">
      <c r="Y15" s="482">
        <f t="shared" si="0"/>
        <v>1</v>
      </c>
      <c r="Z15" s="483"/>
      <c r="AA15" s="484">
        <v>6</v>
      </c>
      <c r="AB15" s="485"/>
      <c r="AC15" s="485"/>
      <c r="AD15" s="489" t="s">
        <v>149</v>
      </c>
      <c r="AE15" s="489"/>
      <c r="AF15" s="489"/>
      <c r="AG15" s="489"/>
      <c r="AH15" s="489"/>
      <c r="AI15" s="489"/>
      <c r="AJ15" s="489"/>
      <c r="AK15" s="489"/>
      <c r="AL15" s="489"/>
      <c r="AM15" s="489"/>
      <c r="AN15" s="489"/>
      <c r="AO15" s="489"/>
      <c r="AP15" s="489"/>
      <c r="AQ15" s="489"/>
      <c r="AR15" s="489"/>
      <c r="AS15" s="489"/>
      <c r="AT15" s="489"/>
      <c r="AU15" s="489"/>
      <c r="AV15" s="489"/>
      <c r="AW15" s="489"/>
      <c r="AX15" s="489"/>
      <c r="AY15" s="489"/>
      <c r="AZ15" s="490"/>
      <c r="BA15" s="487"/>
      <c r="BB15" s="488"/>
      <c r="BC15" s="488"/>
      <c r="BD15" s="488"/>
      <c r="BE15" s="488"/>
      <c r="BF15" s="488"/>
      <c r="BG15" s="488"/>
      <c r="BH15" s="488"/>
      <c r="BI15" s="488"/>
      <c r="BJ15" s="488"/>
      <c r="BK15" s="488"/>
      <c r="BL15" s="488"/>
      <c r="BM15" s="488"/>
      <c r="BN15" s="488"/>
      <c r="BO15" s="488"/>
      <c r="BP15" s="488"/>
      <c r="BQ15" s="488"/>
      <c r="BR15" s="488"/>
      <c r="BS15" s="488"/>
      <c r="BT15" s="488"/>
    </row>
    <row r="16" spans="11:161" ht="23.95" customHeight="1">
      <c r="Y16" s="482">
        <f t="shared" si="0"/>
        <v>1</v>
      </c>
      <c r="Z16" s="483"/>
      <c r="AA16" s="484">
        <v>7</v>
      </c>
      <c r="AB16" s="485"/>
      <c r="AC16" s="485"/>
      <c r="AD16" s="489" t="s">
        <v>465</v>
      </c>
      <c r="AE16" s="489"/>
      <c r="AF16" s="489"/>
      <c r="AG16" s="489"/>
      <c r="AH16" s="489"/>
      <c r="AI16" s="489"/>
      <c r="AJ16" s="489"/>
      <c r="AK16" s="489"/>
      <c r="AL16" s="489"/>
      <c r="AM16" s="489"/>
      <c r="AN16" s="489"/>
      <c r="AO16" s="489"/>
      <c r="AP16" s="489"/>
      <c r="AQ16" s="489"/>
      <c r="AR16" s="489"/>
      <c r="AS16" s="489"/>
      <c r="AT16" s="489"/>
      <c r="AU16" s="489"/>
      <c r="AV16" s="489"/>
      <c r="AW16" s="489"/>
      <c r="AX16" s="489"/>
      <c r="AY16" s="489"/>
      <c r="AZ16" s="490"/>
      <c r="BA16" s="487"/>
      <c r="BB16" s="488"/>
      <c r="BC16" s="488"/>
      <c r="BD16" s="488"/>
      <c r="BE16" s="488"/>
      <c r="BF16" s="488"/>
      <c r="BG16" s="488"/>
      <c r="BH16" s="488"/>
      <c r="BI16" s="488"/>
      <c r="BJ16" s="488"/>
      <c r="BK16" s="488"/>
      <c r="BL16" s="488"/>
      <c r="BM16" s="488"/>
      <c r="BN16" s="488"/>
      <c r="BO16" s="488"/>
      <c r="BP16" s="488"/>
      <c r="BQ16" s="488"/>
      <c r="BR16" s="488"/>
      <c r="BS16" s="488"/>
      <c r="BT16" s="488"/>
      <c r="FE16" s="2"/>
    </row>
    <row r="17" spans="25:161" ht="23.95" customHeight="1">
      <c r="Y17" s="482">
        <f t="shared" si="0"/>
        <v>1</v>
      </c>
      <c r="Z17" s="483"/>
      <c r="AA17" s="484">
        <v>8</v>
      </c>
      <c r="AB17" s="485"/>
      <c r="AC17" s="485"/>
      <c r="AD17" s="489" t="s">
        <v>148</v>
      </c>
      <c r="AE17" s="489"/>
      <c r="AF17" s="489"/>
      <c r="AG17" s="489"/>
      <c r="AH17" s="489"/>
      <c r="AI17" s="489"/>
      <c r="AJ17" s="489"/>
      <c r="AK17" s="489"/>
      <c r="AL17" s="489"/>
      <c r="AM17" s="489"/>
      <c r="AN17" s="489"/>
      <c r="AO17" s="489"/>
      <c r="AP17" s="489"/>
      <c r="AQ17" s="489"/>
      <c r="AR17" s="489"/>
      <c r="AS17" s="489"/>
      <c r="AT17" s="489"/>
      <c r="AU17" s="489"/>
      <c r="AV17" s="489"/>
      <c r="AW17" s="489"/>
      <c r="AX17" s="489"/>
      <c r="AY17" s="489"/>
      <c r="AZ17" s="490"/>
      <c r="BA17" s="487"/>
      <c r="BB17" s="488"/>
      <c r="BC17" s="488"/>
      <c r="BD17" s="488"/>
      <c r="BE17" s="488"/>
      <c r="BF17" s="488"/>
      <c r="BG17" s="488"/>
      <c r="BH17" s="488"/>
      <c r="BI17" s="488"/>
      <c r="BJ17" s="488"/>
      <c r="BK17" s="488"/>
      <c r="BL17" s="488"/>
      <c r="BM17" s="488"/>
      <c r="BN17" s="488"/>
      <c r="BO17" s="488"/>
      <c r="BP17" s="488"/>
      <c r="BQ17" s="488"/>
      <c r="BR17" s="488"/>
      <c r="BS17" s="488"/>
      <c r="BT17" s="488"/>
    </row>
    <row r="18" spans="25:161" ht="23.95" customHeight="1">
      <c r="Y18" s="482">
        <f t="shared" si="0"/>
        <v>1</v>
      </c>
      <c r="Z18" s="483"/>
      <c r="AA18" s="484">
        <v>9</v>
      </c>
      <c r="AB18" s="485"/>
      <c r="AC18" s="485"/>
      <c r="AD18" s="489" t="s">
        <v>952</v>
      </c>
      <c r="AE18" s="489"/>
      <c r="AF18" s="489"/>
      <c r="AG18" s="489"/>
      <c r="AH18" s="489"/>
      <c r="AI18" s="489"/>
      <c r="AJ18" s="489"/>
      <c r="AK18" s="489"/>
      <c r="AL18" s="489"/>
      <c r="AM18" s="489"/>
      <c r="AN18" s="489"/>
      <c r="AO18" s="489"/>
      <c r="AP18" s="489"/>
      <c r="AQ18" s="489"/>
      <c r="AR18" s="489"/>
      <c r="AS18" s="489"/>
      <c r="AT18" s="489"/>
      <c r="AU18" s="489"/>
      <c r="AV18" s="489"/>
      <c r="AW18" s="489"/>
      <c r="AX18" s="489"/>
      <c r="AY18" s="489"/>
      <c r="AZ18" s="490"/>
      <c r="BA18" s="487"/>
      <c r="BB18" s="488"/>
      <c r="BC18" s="488"/>
      <c r="BD18" s="488"/>
      <c r="BE18" s="488"/>
      <c r="BF18" s="488"/>
      <c r="BG18" s="488"/>
      <c r="BH18" s="488"/>
      <c r="BI18" s="488"/>
      <c r="BJ18" s="488"/>
      <c r="BK18" s="488"/>
      <c r="BL18" s="488"/>
      <c r="BM18" s="488"/>
      <c r="BN18" s="488"/>
      <c r="BO18" s="488"/>
      <c r="BP18" s="488"/>
      <c r="BQ18" s="488"/>
      <c r="BR18" s="488"/>
      <c r="BS18" s="488"/>
      <c r="BT18" s="488"/>
    </row>
    <row r="19" spans="25:161" ht="23.95" customHeight="1">
      <c r="Y19" s="482">
        <f t="shared" si="0"/>
        <v>1</v>
      </c>
      <c r="Z19" s="483"/>
      <c r="AA19" s="484">
        <v>10</v>
      </c>
      <c r="AB19" s="485"/>
      <c r="AC19" s="485"/>
      <c r="AD19" s="489" t="s">
        <v>147</v>
      </c>
      <c r="AE19" s="489"/>
      <c r="AF19" s="489"/>
      <c r="AG19" s="489"/>
      <c r="AH19" s="489"/>
      <c r="AI19" s="489"/>
      <c r="AJ19" s="489"/>
      <c r="AK19" s="489"/>
      <c r="AL19" s="489"/>
      <c r="AM19" s="489"/>
      <c r="AN19" s="489"/>
      <c r="AO19" s="489"/>
      <c r="AP19" s="489"/>
      <c r="AQ19" s="489"/>
      <c r="AR19" s="489"/>
      <c r="AS19" s="489"/>
      <c r="AT19" s="489"/>
      <c r="AU19" s="489"/>
      <c r="AV19" s="489"/>
      <c r="AW19" s="489"/>
      <c r="AX19" s="489"/>
      <c r="AY19" s="489"/>
      <c r="AZ19" s="490"/>
      <c r="BA19" s="487"/>
      <c r="BB19" s="488"/>
      <c r="BC19" s="488"/>
      <c r="BD19" s="488"/>
      <c r="BE19" s="488"/>
      <c r="BF19" s="488"/>
      <c r="BG19" s="488"/>
      <c r="BH19" s="488"/>
      <c r="BI19" s="488"/>
      <c r="BJ19" s="488"/>
      <c r="BK19" s="488"/>
      <c r="BL19" s="488"/>
      <c r="BM19" s="488"/>
      <c r="BN19" s="488"/>
      <c r="BO19" s="488"/>
      <c r="BP19" s="488"/>
      <c r="BQ19" s="488"/>
      <c r="BR19" s="488"/>
      <c r="BS19" s="488"/>
      <c r="BT19" s="488"/>
    </row>
    <row r="20" spans="25:161" ht="23.95" customHeight="1">
      <c r="Y20" s="482">
        <f t="shared" si="0"/>
        <v>1</v>
      </c>
      <c r="Z20" s="483"/>
      <c r="AA20" s="484">
        <v>11</v>
      </c>
      <c r="AB20" s="485"/>
      <c r="AC20" s="485"/>
      <c r="AD20" s="489" t="s">
        <v>146</v>
      </c>
      <c r="AE20" s="489"/>
      <c r="AF20" s="489"/>
      <c r="AG20" s="489"/>
      <c r="AH20" s="489"/>
      <c r="AI20" s="489"/>
      <c r="AJ20" s="489"/>
      <c r="AK20" s="489"/>
      <c r="AL20" s="489"/>
      <c r="AM20" s="489"/>
      <c r="AN20" s="489"/>
      <c r="AO20" s="489"/>
      <c r="AP20" s="489"/>
      <c r="AQ20" s="489"/>
      <c r="AR20" s="489"/>
      <c r="AS20" s="489"/>
      <c r="AT20" s="489"/>
      <c r="AU20" s="489"/>
      <c r="AV20" s="489"/>
      <c r="AW20" s="489"/>
      <c r="AX20" s="489"/>
      <c r="AY20" s="489"/>
      <c r="AZ20" s="490"/>
      <c r="BA20" s="487"/>
      <c r="BB20" s="488"/>
      <c r="BC20" s="488"/>
      <c r="BD20" s="488"/>
      <c r="BE20" s="488"/>
      <c r="BF20" s="488"/>
      <c r="BG20" s="488"/>
      <c r="BH20" s="488"/>
      <c r="BI20" s="488"/>
      <c r="BJ20" s="488"/>
      <c r="BK20" s="488"/>
      <c r="BL20" s="488"/>
      <c r="BM20" s="488"/>
      <c r="BN20" s="488"/>
      <c r="BO20" s="488"/>
      <c r="BP20" s="488"/>
      <c r="BQ20" s="488"/>
      <c r="BR20" s="488"/>
      <c r="BS20" s="488"/>
      <c r="BT20" s="488"/>
    </row>
    <row r="21" spans="25:161" ht="23.95" customHeight="1">
      <c r="Y21" s="482">
        <f t="shared" si="0"/>
        <v>1</v>
      </c>
      <c r="Z21" s="483"/>
      <c r="AA21" s="484">
        <v>12</v>
      </c>
      <c r="AB21" s="485"/>
      <c r="AC21" s="485"/>
      <c r="AD21" s="489" t="s">
        <v>953</v>
      </c>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90"/>
      <c r="BA21" s="487"/>
      <c r="BB21" s="488"/>
      <c r="BC21" s="488"/>
      <c r="BD21" s="488"/>
      <c r="BE21" s="488"/>
      <c r="BF21" s="488"/>
      <c r="BG21" s="488"/>
      <c r="BH21" s="488"/>
      <c r="BI21" s="488"/>
      <c r="BJ21" s="488"/>
      <c r="BK21" s="488"/>
      <c r="BL21" s="488"/>
      <c r="BM21" s="488"/>
      <c r="BN21" s="488"/>
      <c r="BO21" s="488"/>
      <c r="BP21" s="488"/>
      <c r="BQ21" s="488"/>
      <c r="BR21" s="488"/>
      <c r="BS21" s="488"/>
      <c r="BT21" s="488"/>
    </row>
    <row r="22" spans="25:161" ht="23.95" customHeight="1">
      <c r="Y22" s="482">
        <f t="shared" si="0"/>
        <v>1</v>
      </c>
      <c r="Z22" s="483"/>
      <c r="AA22" s="484">
        <v>13</v>
      </c>
      <c r="AB22" s="485"/>
      <c r="AC22" s="485"/>
      <c r="AD22" s="489" t="s">
        <v>157</v>
      </c>
      <c r="AE22" s="489"/>
      <c r="AF22" s="489"/>
      <c r="AG22" s="489"/>
      <c r="AH22" s="489"/>
      <c r="AI22" s="489"/>
      <c r="AJ22" s="489"/>
      <c r="AK22" s="489"/>
      <c r="AL22" s="489"/>
      <c r="AM22" s="489"/>
      <c r="AN22" s="489"/>
      <c r="AO22" s="489"/>
      <c r="AP22" s="489"/>
      <c r="AQ22" s="489"/>
      <c r="AR22" s="489"/>
      <c r="AS22" s="489"/>
      <c r="AT22" s="489"/>
      <c r="AU22" s="489"/>
      <c r="AV22" s="489"/>
      <c r="AW22" s="489"/>
      <c r="AX22" s="489"/>
      <c r="AY22" s="489"/>
      <c r="AZ22" s="490"/>
      <c r="BA22" s="487"/>
      <c r="BB22" s="488"/>
      <c r="BC22" s="488"/>
      <c r="BD22" s="488"/>
      <c r="BE22" s="488"/>
      <c r="BF22" s="488"/>
      <c r="BG22" s="488"/>
      <c r="BH22" s="488"/>
      <c r="BI22" s="488"/>
      <c r="BJ22" s="488"/>
      <c r="BK22" s="488"/>
      <c r="BL22" s="488"/>
      <c r="BM22" s="488"/>
      <c r="BN22" s="488"/>
      <c r="BO22" s="488"/>
      <c r="BP22" s="488"/>
      <c r="BQ22" s="488"/>
      <c r="BR22" s="488"/>
      <c r="BS22" s="488"/>
      <c r="BT22" s="488"/>
      <c r="FE22" s="2"/>
    </row>
    <row r="23" spans="25:161" ht="23.95" customHeight="1">
      <c r="Y23" s="482">
        <f t="shared" si="0"/>
        <v>1</v>
      </c>
      <c r="Z23" s="483"/>
      <c r="AA23" s="484">
        <v>14</v>
      </c>
      <c r="AB23" s="485"/>
      <c r="AC23" s="485"/>
      <c r="AD23" s="489" t="s">
        <v>399</v>
      </c>
      <c r="AE23" s="489"/>
      <c r="AF23" s="489"/>
      <c r="AG23" s="489"/>
      <c r="AH23" s="489"/>
      <c r="AI23" s="489"/>
      <c r="AJ23" s="489"/>
      <c r="AK23" s="489"/>
      <c r="AL23" s="489"/>
      <c r="AM23" s="489"/>
      <c r="AN23" s="489"/>
      <c r="AO23" s="489"/>
      <c r="AP23" s="489"/>
      <c r="AQ23" s="489"/>
      <c r="AR23" s="489"/>
      <c r="AS23" s="489"/>
      <c r="AT23" s="489"/>
      <c r="AU23" s="489"/>
      <c r="AV23" s="489"/>
      <c r="AW23" s="489"/>
      <c r="AX23" s="489"/>
      <c r="AY23" s="489"/>
      <c r="AZ23" s="490"/>
      <c r="BA23" s="487"/>
      <c r="BB23" s="488"/>
      <c r="BC23" s="488"/>
      <c r="BD23" s="488"/>
      <c r="BE23" s="488"/>
      <c r="BF23" s="488"/>
      <c r="BG23" s="488"/>
      <c r="BH23" s="488"/>
      <c r="BI23" s="488"/>
      <c r="BJ23" s="488"/>
      <c r="BK23" s="488"/>
      <c r="BL23" s="488"/>
      <c r="BM23" s="488"/>
      <c r="BN23" s="488"/>
      <c r="BO23" s="488"/>
      <c r="BP23" s="488"/>
      <c r="BQ23" s="488"/>
      <c r="BR23" s="488"/>
      <c r="BS23" s="488"/>
      <c r="BT23" s="488"/>
    </row>
    <row r="24" spans="25:161" ht="23.95" customHeight="1">
      <c r="Y24" s="482">
        <f t="shared" si="0"/>
        <v>1</v>
      </c>
      <c r="Z24" s="483"/>
      <c r="AA24" s="484">
        <v>15</v>
      </c>
      <c r="AB24" s="485"/>
      <c r="AC24" s="485"/>
      <c r="AD24" s="489" t="s">
        <v>158</v>
      </c>
      <c r="AE24" s="489"/>
      <c r="AF24" s="489"/>
      <c r="AG24" s="489"/>
      <c r="AH24" s="489"/>
      <c r="AI24" s="489"/>
      <c r="AJ24" s="489"/>
      <c r="AK24" s="489"/>
      <c r="AL24" s="489"/>
      <c r="AM24" s="489"/>
      <c r="AN24" s="489"/>
      <c r="AO24" s="489"/>
      <c r="AP24" s="489"/>
      <c r="AQ24" s="489"/>
      <c r="AR24" s="489"/>
      <c r="AS24" s="489"/>
      <c r="AT24" s="489"/>
      <c r="AU24" s="489"/>
      <c r="AV24" s="489"/>
      <c r="AW24" s="489"/>
      <c r="AX24" s="489"/>
      <c r="AY24" s="489"/>
      <c r="AZ24" s="490"/>
      <c r="BA24" s="487"/>
      <c r="BB24" s="488"/>
      <c r="BC24" s="488"/>
      <c r="BD24" s="488"/>
      <c r="BE24" s="488"/>
      <c r="BF24" s="488"/>
      <c r="BG24" s="488"/>
      <c r="BH24" s="488"/>
      <c r="BI24" s="488"/>
      <c r="BJ24" s="488"/>
      <c r="BK24" s="488"/>
      <c r="BL24" s="488"/>
      <c r="BM24" s="488"/>
      <c r="BN24" s="488"/>
      <c r="BO24" s="488"/>
      <c r="BP24" s="488"/>
      <c r="BQ24" s="488"/>
      <c r="BR24" s="488"/>
      <c r="BS24" s="488"/>
      <c r="BT24" s="488"/>
    </row>
    <row r="25" spans="25:161" ht="23.95" customHeight="1">
      <c r="Y25" s="482">
        <f t="shared" si="0"/>
        <v>1</v>
      </c>
      <c r="Z25" s="483"/>
      <c r="AA25" s="484">
        <v>16</v>
      </c>
      <c r="AB25" s="485"/>
      <c r="AC25" s="485"/>
      <c r="AD25" s="489" t="s">
        <v>483</v>
      </c>
      <c r="AE25" s="489"/>
      <c r="AF25" s="489"/>
      <c r="AG25" s="489"/>
      <c r="AH25" s="489"/>
      <c r="AI25" s="489"/>
      <c r="AJ25" s="489"/>
      <c r="AK25" s="489"/>
      <c r="AL25" s="489"/>
      <c r="AM25" s="489"/>
      <c r="AN25" s="489"/>
      <c r="AO25" s="489"/>
      <c r="AP25" s="489"/>
      <c r="AQ25" s="489"/>
      <c r="AR25" s="489"/>
      <c r="AS25" s="489"/>
      <c r="AT25" s="489"/>
      <c r="AU25" s="489"/>
      <c r="AV25" s="489"/>
      <c r="AW25" s="489"/>
      <c r="AX25" s="489"/>
      <c r="AY25" s="489"/>
      <c r="AZ25" s="490"/>
      <c r="BA25" s="487"/>
      <c r="BB25" s="488"/>
      <c r="BC25" s="488"/>
      <c r="BD25" s="488"/>
      <c r="BE25" s="488"/>
      <c r="BF25" s="488"/>
      <c r="BG25" s="488"/>
      <c r="BH25" s="488"/>
      <c r="BI25" s="488"/>
      <c r="BJ25" s="488"/>
      <c r="BK25" s="488"/>
      <c r="BL25" s="488"/>
      <c r="BM25" s="488"/>
      <c r="BN25" s="488"/>
      <c r="BO25" s="488"/>
      <c r="BP25" s="488"/>
      <c r="BQ25" s="488"/>
      <c r="BR25" s="488"/>
      <c r="BS25" s="488"/>
      <c r="BT25" s="488"/>
    </row>
    <row r="26" spans="25:161" ht="23.95" customHeight="1">
      <c r="Y26" s="482">
        <f t="shared" si="0"/>
        <v>1</v>
      </c>
      <c r="Z26" s="483"/>
      <c r="AA26" s="484">
        <v>17</v>
      </c>
      <c r="AB26" s="485"/>
      <c r="AC26" s="485"/>
      <c r="AD26" s="489" t="s">
        <v>145</v>
      </c>
      <c r="AE26" s="489"/>
      <c r="AF26" s="489"/>
      <c r="AG26" s="489"/>
      <c r="AH26" s="489"/>
      <c r="AI26" s="489"/>
      <c r="AJ26" s="489"/>
      <c r="AK26" s="489"/>
      <c r="AL26" s="489"/>
      <c r="AM26" s="489"/>
      <c r="AN26" s="489"/>
      <c r="AO26" s="489"/>
      <c r="AP26" s="489"/>
      <c r="AQ26" s="489"/>
      <c r="AR26" s="489"/>
      <c r="AS26" s="489"/>
      <c r="AT26" s="489"/>
      <c r="AU26" s="489"/>
      <c r="AV26" s="489"/>
      <c r="AW26" s="489"/>
      <c r="AX26" s="489"/>
      <c r="AY26" s="489"/>
      <c r="AZ26" s="490"/>
      <c r="BA26" s="487"/>
      <c r="BB26" s="488"/>
      <c r="BC26" s="488"/>
      <c r="BD26" s="488"/>
      <c r="BE26" s="488"/>
      <c r="BF26" s="488"/>
      <c r="BG26" s="488"/>
      <c r="BH26" s="488"/>
      <c r="BI26" s="488"/>
      <c r="BJ26" s="488"/>
      <c r="BK26" s="488"/>
      <c r="BL26" s="488"/>
      <c r="BM26" s="488"/>
      <c r="BN26" s="488"/>
      <c r="BO26" s="488"/>
      <c r="BP26" s="488"/>
      <c r="BQ26" s="488"/>
      <c r="BR26" s="488"/>
      <c r="BS26" s="488"/>
      <c r="BT26" s="488"/>
    </row>
    <row r="27" spans="25:161" ht="23.95" customHeight="1">
      <c r="Y27" s="482">
        <f t="shared" si="0"/>
        <v>1</v>
      </c>
      <c r="Z27" s="483"/>
      <c r="AA27" s="484">
        <v>18</v>
      </c>
      <c r="AB27" s="485"/>
      <c r="AC27" s="485"/>
      <c r="AD27" s="489" t="s">
        <v>144</v>
      </c>
      <c r="AE27" s="489"/>
      <c r="AF27" s="489"/>
      <c r="AG27" s="489"/>
      <c r="AH27" s="489"/>
      <c r="AI27" s="489"/>
      <c r="AJ27" s="489"/>
      <c r="AK27" s="489"/>
      <c r="AL27" s="489"/>
      <c r="AM27" s="489"/>
      <c r="AN27" s="489"/>
      <c r="AO27" s="489"/>
      <c r="AP27" s="489"/>
      <c r="AQ27" s="489"/>
      <c r="AR27" s="489"/>
      <c r="AS27" s="489"/>
      <c r="AT27" s="489"/>
      <c r="AU27" s="489"/>
      <c r="AV27" s="489"/>
      <c r="AW27" s="489"/>
      <c r="AX27" s="489"/>
      <c r="AY27" s="489"/>
      <c r="AZ27" s="490"/>
      <c r="BA27" s="487"/>
      <c r="BB27" s="488"/>
      <c r="BC27" s="488"/>
      <c r="BD27" s="488"/>
      <c r="BE27" s="488"/>
      <c r="BF27" s="488"/>
      <c r="BG27" s="488"/>
      <c r="BH27" s="488"/>
      <c r="BI27" s="488"/>
      <c r="BJ27" s="488"/>
      <c r="BK27" s="488"/>
      <c r="BL27" s="488"/>
      <c r="BM27" s="488"/>
      <c r="BN27" s="488"/>
      <c r="BO27" s="488"/>
      <c r="BP27" s="488"/>
      <c r="BQ27" s="488"/>
      <c r="BR27" s="488"/>
      <c r="BS27" s="488"/>
      <c r="BT27" s="488"/>
    </row>
    <row r="28" spans="25:161" ht="23.95" customHeight="1">
      <c r="Y28" s="482">
        <f t="shared" ref="Y28:Y33" si="1">IF(AD28&gt;0,1,0)</f>
        <v>1</v>
      </c>
      <c r="Z28" s="483"/>
      <c r="AA28" s="484">
        <v>19</v>
      </c>
      <c r="AB28" s="485"/>
      <c r="AC28" s="485"/>
      <c r="AD28" s="489" t="s">
        <v>59</v>
      </c>
      <c r="AE28" s="489"/>
      <c r="AF28" s="489"/>
      <c r="AG28" s="489"/>
      <c r="AH28" s="489"/>
      <c r="AI28" s="489"/>
      <c r="AJ28" s="489"/>
      <c r="AK28" s="489"/>
      <c r="AL28" s="489"/>
      <c r="AM28" s="489"/>
      <c r="AN28" s="489"/>
      <c r="AO28" s="489"/>
      <c r="AP28" s="489"/>
      <c r="AQ28" s="489"/>
      <c r="AR28" s="489"/>
      <c r="AS28" s="489"/>
      <c r="AT28" s="489"/>
      <c r="AU28" s="489"/>
      <c r="AV28" s="489"/>
      <c r="AW28" s="489"/>
      <c r="AX28" s="489"/>
      <c r="AY28" s="489"/>
      <c r="AZ28" s="490"/>
      <c r="BA28" s="487"/>
      <c r="BB28" s="488"/>
      <c r="BC28" s="488"/>
      <c r="BD28" s="488"/>
      <c r="BE28" s="488"/>
      <c r="BF28" s="488"/>
      <c r="BG28" s="488"/>
      <c r="BH28" s="488"/>
      <c r="BI28" s="488"/>
      <c r="BJ28" s="488"/>
      <c r="BK28" s="488"/>
      <c r="BL28" s="488"/>
      <c r="BM28" s="488"/>
      <c r="BN28" s="488"/>
      <c r="BO28" s="488"/>
      <c r="BP28" s="488"/>
      <c r="BQ28" s="488"/>
      <c r="BR28" s="488"/>
      <c r="BS28" s="488"/>
      <c r="BT28" s="488"/>
    </row>
    <row r="29" spans="25:161" ht="23.95" customHeight="1">
      <c r="Y29" s="482">
        <f t="shared" si="1"/>
        <v>1</v>
      </c>
      <c r="Z29" s="483"/>
      <c r="AA29" s="484">
        <v>20</v>
      </c>
      <c r="AB29" s="485"/>
      <c r="AC29" s="485"/>
      <c r="AD29" s="489" t="s">
        <v>143</v>
      </c>
      <c r="AE29" s="489"/>
      <c r="AF29" s="489"/>
      <c r="AG29" s="489"/>
      <c r="AH29" s="489"/>
      <c r="AI29" s="489"/>
      <c r="AJ29" s="489"/>
      <c r="AK29" s="489"/>
      <c r="AL29" s="489"/>
      <c r="AM29" s="489"/>
      <c r="AN29" s="489"/>
      <c r="AO29" s="489"/>
      <c r="AP29" s="489"/>
      <c r="AQ29" s="489"/>
      <c r="AR29" s="489"/>
      <c r="AS29" s="489"/>
      <c r="AT29" s="489"/>
      <c r="AU29" s="489"/>
      <c r="AV29" s="489"/>
      <c r="AW29" s="489"/>
      <c r="AX29" s="489"/>
      <c r="AY29" s="489"/>
      <c r="AZ29" s="490"/>
      <c r="BA29" s="487"/>
      <c r="BB29" s="488"/>
      <c r="BC29" s="488"/>
      <c r="BD29" s="488"/>
      <c r="BE29" s="488"/>
      <c r="BF29" s="488"/>
      <c r="BG29" s="488"/>
      <c r="BH29" s="488"/>
      <c r="BI29" s="488"/>
      <c r="BJ29" s="488"/>
      <c r="BK29" s="488"/>
      <c r="BL29" s="488"/>
      <c r="BM29" s="488"/>
      <c r="BN29" s="488"/>
      <c r="BO29" s="488"/>
      <c r="BP29" s="488"/>
      <c r="BQ29" s="488"/>
      <c r="BR29" s="488"/>
      <c r="BS29" s="488"/>
      <c r="BT29" s="488"/>
    </row>
    <row r="30" spans="25:161" ht="23.95" customHeight="1">
      <c r="Y30" s="482">
        <f t="shared" si="1"/>
        <v>1</v>
      </c>
      <c r="Z30" s="483"/>
      <c r="AA30" s="484">
        <v>21</v>
      </c>
      <c r="AB30" s="485"/>
      <c r="AC30" s="485"/>
      <c r="AD30" s="489" t="s">
        <v>60</v>
      </c>
      <c r="AE30" s="489"/>
      <c r="AF30" s="489"/>
      <c r="AG30" s="489"/>
      <c r="AH30" s="489"/>
      <c r="AI30" s="489"/>
      <c r="AJ30" s="489"/>
      <c r="AK30" s="489"/>
      <c r="AL30" s="489"/>
      <c r="AM30" s="489"/>
      <c r="AN30" s="489"/>
      <c r="AO30" s="489"/>
      <c r="AP30" s="489"/>
      <c r="AQ30" s="489"/>
      <c r="AR30" s="489"/>
      <c r="AS30" s="489"/>
      <c r="AT30" s="489"/>
      <c r="AU30" s="489"/>
      <c r="AV30" s="489"/>
      <c r="AW30" s="489"/>
      <c r="AX30" s="489"/>
      <c r="AY30" s="489"/>
      <c r="AZ30" s="490"/>
      <c r="BA30" s="487"/>
      <c r="BB30" s="488"/>
      <c r="BC30" s="488"/>
      <c r="BD30" s="488"/>
      <c r="BE30" s="488"/>
      <c r="BF30" s="488"/>
      <c r="BG30" s="488"/>
      <c r="BH30" s="488"/>
      <c r="BI30" s="488"/>
      <c r="BJ30" s="488"/>
      <c r="BK30" s="488"/>
      <c r="BL30" s="488"/>
      <c r="BM30" s="488"/>
      <c r="BN30" s="488"/>
      <c r="BO30" s="488"/>
      <c r="BP30" s="488"/>
      <c r="BQ30" s="488"/>
      <c r="BR30" s="488"/>
      <c r="BS30" s="488"/>
      <c r="BT30" s="488"/>
    </row>
    <row r="31" spans="25:161" ht="23.95" customHeight="1">
      <c r="Y31" s="482">
        <f t="shared" si="1"/>
        <v>1</v>
      </c>
      <c r="Z31" s="483"/>
      <c r="AA31" s="484">
        <v>22</v>
      </c>
      <c r="AB31" s="485"/>
      <c r="AC31" s="485"/>
      <c r="AD31" s="489" t="s">
        <v>22</v>
      </c>
      <c r="AE31" s="489"/>
      <c r="AF31" s="489"/>
      <c r="AG31" s="489"/>
      <c r="AH31" s="489"/>
      <c r="AI31" s="489"/>
      <c r="AJ31" s="489"/>
      <c r="AK31" s="489"/>
      <c r="AL31" s="489"/>
      <c r="AM31" s="489"/>
      <c r="AN31" s="489"/>
      <c r="AO31" s="489"/>
      <c r="AP31" s="489"/>
      <c r="AQ31" s="489"/>
      <c r="AR31" s="489"/>
      <c r="AS31" s="489"/>
      <c r="AT31" s="489"/>
      <c r="AU31" s="489"/>
      <c r="AV31" s="489"/>
      <c r="AW31" s="489"/>
      <c r="AX31" s="489"/>
      <c r="AY31" s="489"/>
      <c r="AZ31" s="490"/>
      <c r="BA31" s="487"/>
      <c r="BB31" s="488"/>
      <c r="BC31" s="488"/>
      <c r="BD31" s="488"/>
      <c r="BE31" s="488"/>
      <c r="BF31" s="488"/>
      <c r="BG31" s="488"/>
      <c r="BH31" s="488"/>
      <c r="BI31" s="488"/>
      <c r="BJ31" s="488"/>
      <c r="BK31" s="488"/>
      <c r="BL31" s="488"/>
      <c r="BM31" s="488"/>
      <c r="BN31" s="488"/>
      <c r="BO31" s="488"/>
      <c r="BP31" s="488"/>
      <c r="BQ31" s="488"/>
      <c r="BR31" s="488"/>
      <c r="BS31" s="488"/>
      <c r="BT31" s="488"/>
    </row>
    <row r="32" spans="25:161" ht="23.95" customHeight="1">
      <c r="Y32" s="482">
        <f t="shared" si="1"/>
        <v>1</v>
      </c>
      <c r="Z32" s="483"/>
      <c r="AA32" s="484">
        <v>23</v>
      </c>
      <c r="AB32" s="485"/>
      <c r="AC32" s="485"/>
      <c r="AD32" s="489" t="s">
        <v>61</v>
      </c>
      <c r="AE32" s="489"/>
      <c r="AF32" s="489"/>
      <c r="AG32" s="489"/>
      <c r="AH32" s="489"/>
      <c r="AI32" s="489"/>
      <c r="AJ32" s="489"/>
      <c r="AK32" s="489"/>
      <c r="AL32" s="489"/>
      <c r="AM32" s="489"/>
      <c r="AN32" s="489"/>
      <c r="AO32" s="489"/>
      <c r="AP32" s="489"/>
      <c r="AQ32" s="489"/>
      <c r="AR32" s="489"/>
      <c r="AS32" s="489"/>
      <c r="AT32" s="489"/>
      <c r="AU32" s="489"/>
      <c r="AV32" s="489"/>
      <c r="AW32" s="489"/>
      <c r="AX32" s="489"/>
      <c r="AY32" s="489"/>
      <c r="AZ32" s="490"/>
      <c r="BA32" s="487"/>
      <c r="BB32" s="488"/>
      <c r="BC32" s="488"/>
      <c r="BD32" s="488"/>
      <c r="BE32" s="488"/>
      <c r="BF32" s="488"/>
      <c r="BG32" s="488"/>
      <c r="BH32" s="488"/>
      <c r="BI32" s="488"/>
      <c r="BJ32" s="488"/>
      <c r="BK32" s="488"/>
      <c r="BL32" s="488"/>
      <c r="BM32" s="488"/>
      <c r="BN32" s="488"/>
      <c r="BO32" s="488"/>
      <c r="BP32" s="488"/>
      <c r="BQ32" s="488"/>
      <c r="BR32" s="488"/>
      <c r="BS32" s="488"/>
      <c r="BT32" s="488"/>
    </row>
    <row r="33" spans="25:160" ht="23.95" customHeight="1">
      <c r="Y33" s="482">
        <f t="shared" si="1"/>
        <v>1</v>
      </c>
      <c r="Z33" s="483"/>
      <c r="AA33" s="484">
        <v>24</v>
      </c>
      <c r="AB33" s="485"/>
      <c r="AC33" s="485"/>
      <c r="AD33" s="489" t="s">
        <v>549</v>
      </c>
      <c r="AE33" s="489"/>
      <c r="AF33" s="489"/>
      <c r="AG33" s="489"/>
      <c r="AH33" s="489"/>
      <c r="AI33" s="489"/>
      <c r="AJ33" s="489"/>
      <c r="AK33" s="489"/>
      <c r="AL33" s="489"/>
      <c r="AM33" s="489"/>
      <c r="AN33" s="489"/>
      <c r="AO33" s="489"/>
      <c r="AP33" s="489"/>
      <c r="AQ33" s="489"/>
      <c r="AR33" s="489"/>
      <c r="AS33" s="489"/>
      <c r="AT33" s="489"/>
      <c r="AU33" s="489"/>
      <c r="AV33" s="489"/>
      <c r="AW33" s="489"/>
      <c r="AX33" s="489"/>
      <c r="AY33" s="489"/>
      <c r="AZ33" s="490"/>
      <c r="BA33" s="487"/>
      <c r="BB33" s="488"/>
      <c r="BC33" s="488"/>
      <c r="BD33" s="488"/>
      <c r="BE33" s="488"/>
      <c r="BF33" s="488"/>
      <c r="BG33" s="488"/>
      <c r="BH33" s="488"/>
      <c r="BI33" s="488"/>
      <c r="BJ33" s="488"/>
      <c r="BK33" s="488"/>
      <c r="BL33" s="488"/>
      <c r="BM33" s="488"/>
      <c r="BN33" s="488"/>
      <c r="BO33" s="488"/>
      <c r="BP33" s="488"/>
      <c r="BQ33" s="488"/>
      <c r="BR33" s="488"/>
      <c r="BS33" s="488"/>
      <c r="BT33" s="488"/>
    </row>
    <row r="34" spans="25:160" ht="8" customHeight="1">
      <c r="Y34" s="356"/>
      <c r="Z34" s="356"/>
      <c r="AA34" s="356"/>
      <c r="AB34" s="356"/>
      <c r="AC34" s="356"/>
      <c r="AD34" s="356"/>
      <c r="AE34" s="356"/>
      <c r="AF34" s="356"/>
      <c r="AG34" s="356"/>
      <c r="AH34" s="356"/>
      <c r="AI34" s="356"/>
      <c r="AJ34" s="356"/>
      <c r="AK34" s="356"/>
      <c r="AL34" s="356"/>
      <c r="AM34" s="356"/>
      <c r="AN34" s="356"/>
      <c r="AO34" s="356"/>
      <c r="AP34" s="356"/>
      <c r="AQ34" s="356"/>
      <c r="AR34" s="356"/>
      <c r="AS34" s="356"/>
      <c r="AT34" s="356"/>
      <c r="AU34" s="356"/>
      <c r="AV34" s="356"/>
      <c r="AW34" s="356"/>
      <c r="AX34" s="356"/>
      <c r="AY34" s="356"/>
      <c r="AZ34" s="356"/>
      <c r="BA34" s="356"/>
      <c r="BB34" s="356"/>
      <c r="BC34" s="356"/>
      <c r="BD34" s="356"/>
      <c r="BE34" s="356"/>
      <c r="BF34" s="356"/>
      <c r="BG34" s="356"/>
      <c r="BH34" s="356"/>
      <c r="BI34" s="356"/>
      <c r="BJ34" s="356"/>
      <c r="BK34" s="356"/>
      <c r="BL34" s="356"/>
      <c r="BM34" s="356"/>
      <c r="BN34" s="356"/>
      <c r="BO34" s="356"/>
      <c r="BP34" s="356"/>
      <c r="BQ34" s="356"/>
      <c r="BR34" s="356"/>
      <c r="BS34" s="356"/>
      <c r="BT34" s="356"/>
      <c r="CU34" s="2"/>
      <c r="CV34" s="2"/>
      <c r="CY34" s="2"/>
      <c r="CZ34" s="3"/>
      <c r="DA34" s="3"/>
    </row>
    <row r="35" spans="25:160">
      <c r="CU35" s="2"/>
      <c r="CV35" s="2"/>
      <c r="CY35" s="2"/>
      <c r="CZ35" s="3"/>
      <c r="DA35" s="3"/>
    </row>
    <row r="36" spans="25:160">
      <c r="CB36" s="479" t="s">
        <v>979</v>
      </c>
      <c r="CC36" s="479"/>
      <c r="CD36" s="479"/>
      <c r="CE36" s="479"/>
      <c r="CF36" s="479"/>
      <c r="CG36" s="479"/>
      <c r="CH36" s="479"/>
      <c r="CI36" s="479"/>
      <c r="CJ36" s="479"/>
      <c r="CK36" s="479"/>
      <c r="CL36" s="479"/>
      <c r="CM36" s="479"/>
      <c r="CU36" s="2"/>
      <c r="CV36" s="2"/>
      <c r="CY36" s="2"/>
      <c r="CZ36" s="3"/>
      <c r="DA36" s="3"/>
    </row>
    <row r="37" spans="25:160">
      <c r="CB37" s="479"/>
      <c r="CC37" s="479"/>
      <c r="CD37" s="479"/>
      <c r="CE37" s="479"/>
      <c r="CF37" s="479"/>
      <c r="CG37" s="479"/>
      <c r="CH37" s="479"/>
      <c r="CI37" s="479"/>
      <c r="CJ37" s="479"/>
      <c r="CK37" s="479"/>
      <c r="CL37" s="479"/>
      <c r="CM37" s="479"/>
      <c r="CU37" s="2"/>
      <c r="CV37" s="2"/>
      <c r="CY37" s="2"/>
      <c r="CZ37" s="3"/>
      <c r="DA37" s="3"/>
    </row>
    <row r="38" spans="25:160">
      <c r="CB38" s="479"/>
      <c r="CC38" s="479"/>
      <c r="CD38" s="479"/>
      <c r="CE38" s="479"/>
      <c r="CF38" s="479"/>
      <c r="CG38" s="479"/>
      <c r="CH38" s="479"/>
      <c r="CI38" s="479"/>
      <c r="CJ38" s="479"/>
      <c r="CK38" s="479"/>
      <c r="CL38" s="479"/>
      <c r="CM38" s="479"/>
      <c r="CU38" s="2"/>
      <c r="CV38" s="2"/>
      <c r="CY38" s="2"/>
      <c r="CZ38" s="3"/>
      <c r="DA38" s="3"/>
    </row>
    <row r="39" spans="25:160">
      <c r="CU39" s="2"/>
      <c r="CV39" s="2"/>
      <c r="CY39" s="2"/>
      <c r="CZ39" s="3"/>
      <c r="DA39" s="2"/>
      <c r="EW39" s="2"/>
      <c r="EX39" s="2"/>
      <c r="EY39" s="2"/>
      <c r="EZ39" s="2"/>
      <c r="FA39" s="2"/>
      <c r="FB39" s="2"/>
      <c r="FC39" s="2"/>
      <c r="FD39" s="2"/>
    </row>
    <row r="40" spans="25:160">
      <c r="CU40" s="2"/>
      <c r="CV40" s="2"/>
      <c r="CY40" s="2"/>
      <c r="CZ40" s="3"/>
      <c r="DA40" s="2"/>
      <c r="DB40" s="2"/>
      <c r="DC40" s="2"/>
      <c r="DD40" s="2"/>
      <c r="DE40" s="2"/>
      <c r="DF40" s="2"/>
      <c r="DG40" s="2"/>
      <c r="DH40" s="2"/>
      <c r="DI40" s="2"/>
      <c r="DJ40" s="2"/>
      <c r="DK40" s="2"/>
      <c r="DL40" s="2"/>
      <c r="DM40" s="2"/>
      <c r="DN40" s="2"/>
      <c r="DO40" s="2"/>
      <c r="DY40" s="2"/>
      <c r="DZ40" s="2"/>
      <c r="EA40" s="2"/>
      <c r="EB40" s="2"/>
      <c r="EC40" s="2"/>
      <c r="ED40" s="2"/>
      <c r="EE40" s="2"/>
      <c r="EF40" s="2"/>
      <c r="EG40" s="2"/>
      <c r="EH40" s="2"/>
      <c r="EI40" s="2"/>
      <c r="EJ40" s="2"/>
      <c r="EK40" s="2"/>
      <c r="EL40" s="2"/>
      <c r="EM40" s="2"/>
      <c r="EN40" s="2"/>
      <c r="EO40" s="2"/>
      <c r="EP40" s="2"/>
      <c r="EQ40" s="2"/>
      <c r="ER40" s="2"/>
      <c r="ES40" s="2"/>
      <c r="EW40" s="2"/>
      <c r="EX40" s="2"/>
      <c r="EY40" s="2"/>
      <c r="EZ40" s="2"/>
      <c r="FA40" s="2"/>
      <c r="FB40" s="2"/>
      <c r="FC40" s="2"/>
      <c r="FD40" s="2"/>
    </row>
    <row r="41" spans="25:160">
      <c r="CU41" s="2"/>
      <c r="CV41" s="2"/>
      <c r="CY41" s="2"/>
      <c r="CZ41" s="3"/>
      <c r="DA41" s="2"/>
      <c r="DB41" s="2"/>
      <c r="DC41" s="2"/>
      <c r="DD41" s="2"/>
      <c r="DE41" s="2"/>
      <c r="DF41" s="2"/>
      <c r="DG41" s="2"/>
      <c r="DH41" s="2"/>
      <c r="DI41" s="2"/>
      <c r="DJ41" s="2"/>
      <c r="DK41" s="2"/>
      <c r="DL41" s="2"/>
      <c r="DM41" s="2"/>
      <c r="DN41" s="2"/>
      <c r="DO41" s="2"/>
      <c r="DY41" s="2"/>
      <c r="DZ41" s="2"/>
      <c r="EA41" s="2"/>
      <c r="EB41" s="2"/>
      <c r="EC41" s="2"/>
      <c r="ED41" s="2"/>
      <c r="EE41" s="2"/>
      <c r="EF41" s="2"/>
      <c r="EG41" s="2"/>
      <c r="EH41" s="2"/>
      <c r="EI41" s="2"/>
      <c r="EJ41" s="2"/>
      <c r="EK41" s="2"/>
      <c r="EL41" s="2"/>
      <c r="EM41" s="2"/>
      <c r="EN41" s="2"/>
      <c r="EO41" s="2"/>
      <c r="EP41" s="2"/>
      <c r="EQ41" s="2"/>
      <c r="ER41" s="2"/>
      <c r="ES41" s="2"/>
      <c r="EW41" s="2"/>
      <c r="EX41" s="2"/>
      <c r="EY41" s="2"/>
      <c r="EZ41" s="2"/>
      <c r="FA41" s="2"/>
      <c r="FB41" s="2"/>
      <c r="FC41" s="2"/>
      <c r="FD41" s="2"/>
    </row>
    <row r="42" spans="25:160">
      <c r="CU42" s="2"/>
      <c r="CV42" s="2"/>
      <c r="CY42" s="2"/>
      <c r="CZ42" s="2"/>
      <c r="DA42" s="2"/>
      <c r="DB42" s="2"/>
      <c r="DC42" s="2"/>
      <c r="DD42" s="2"/>
      <c r="DE42" s="2"/>
      <c r="DF42" s="2"/>
      <c r="DG42" s="2"/>
      <c r="DH42" s="2"/>
      <c r="DI42" s="2"/>
      <c r="DJ42" s="2"/>
      <c r="DK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W42" s="2"/>
      <c r="EX42" s="2"/>
      <c r="EY42" s="2"/>
      <c r="EZ42" s="2"/>
      <c r="FA42" s="2"/>
      <c r="FB42" s="2"/>
      <c r="FC42" s="2"/>
      <c r="FD42" s="2"/>
    </row>
    <row r="43" spans="25:160">
      <c r="CU43" s="2"/>
      <c r="CV43" s="2"/>
      <c r="CY43" s="2"/>
      <c r="CZ43" s="2"/>
      <c r="DA43" s="2"/>
      <c r="DB43" s="2"/>
      <c r="DC43" s="2"/>
      <c r="DD43" s="2"/>
      <c r="DE43" s="2"/>
      <c r="DF43" s="2"/>
      <c r="DG43" s="2"/>
      <c r="DH43" s="2"/>
      <c r="DI43" s="2"/>
      <c r="DJ43" s="2"/>
      <c r="DK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row>
    <row r="44" spans="25:160">
      <c r="CU44" s="2"/>
      <c r="CV44" s="2"/>
      <c r="CY44" s="2"/>
      <c r="CZ44" s="3"/>
      <c r="DA44" s="2"/>
      <c r="DB44" s="2"/>
      <c r="DC44" s="2"/>
      <c r="DD44" s="2"/>
      <c r="DE44" s="2"/>
      <c r="DF44" s="2"/>
      <c r="DG44" s="2"/>
      <c r="DH44" s="2"/>
      <c r="DI44" s="2"/>
      <c r="DJ44" s="2"/>
      <c r="DK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row>
    <row r="45" spans="25:160">
      <c r="CU45" s="2"/>
      <c r="CV45" s="2"/>
      <c r="CY45" s="2"/>
      <c r="CZ45" s="2"/>
      <c r="DA45" s="2"/>
      <c r="DB45" s="2"/>
      <c r="DC45" s="2"/>
      <c r="DD45" s="2"/>
      <c r="DE45" s="2"/>
      <c r="DF45" s="2"/>
      <c r="DG45" s="2"/>
      <c r="DH45" s="2"/>
      <c r="DI45" s="2"/>
      <c r="DJ45" s="2"/>
      <c r="DK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row>
    <row r="46" spans="25:160">
      <c r="CU46" s="2"/>
      <c r="CV46" s="2"/>
      <c r="CY46" s="2"/>
      <c r="CZ46" s="3"/>
      <c r="DA46" s="2"/>
      <c r="DB46" s="2"/>
      <c r="DC46" s="2"/>
      <c r="DD46" s="2"/>
      <c r="DE46" s="2"/>
      <c r="DF46" s="2"/>
      <c r="DG46" s="2"/>
      <c r="DH46" s="2"/>
      <c r="DI46" s="2"/>
      <c r="DJ46" s="2"/>
      <c r="DK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row>
    <row r="47" spans="25:160">
      <c r="CU47" s="2"/>
      <c r="CV47" s="2"/>
      <c r="CY47" s="2"/>
      <c r="CZ47" s="3"/>
      <c r="DA47" s="98"/>
      <c r="EA47" s="2"/>
      <c r="EB47" s="2"/>
      <c r="EC47" s="2"/>
      <c r="ED47" s="2"/>
      <c r="EE47" s="2"/>
      <c r="EF47" s="2"/>
      <c r="EG47" s="2"/>
      <c r="EH47" s="2"/>
      <c r="EI47" s="2"/>
      <c r="EJ47" s="2"/>
      <c r="EK47" s="2"/>
      <c r="EL47" s="2"/>
      <c r="EM47" s="2"/>
      <c r="EN47" s="2"/>
      <c r="EO47" s="2"/>
      <c r="EP47" s="2"/>
      <c r="EQ47" s="2"/>
      <c r="ER47" s="2"/>
      <c r="ES47" s="2"/>
      <c r="ET47" s="2"/>
      <c r="FC47" s="2"/>
      <c r="FD47" s="2"/>
    </row>
    <row r="48" spans="25:160">
      <c r="CU48" s="2"/>
      <c r="CV48" s="2"/>
      <c r="CY48" s="2"/>
      <c r="CZ48" s="3"/>
      <c r="DA48" s="2"/>
      <c r="DB48" s="2"/>
      <c r="DC48" s="2"/>
      <c r="DD48" s="2"/>
      <c r="DE48" s="2"/>
      <c r="DF48" s="2"/>
      <c r="DG48" s="2"/>
      <c r="DH48" s="2"/>
      <c r="DI48" s="2"/>
      <c r="DJ48" s="2"/>
      <c r="DK48" s="2"/>
      <c r="DW48" s="2"/>
      <c r="DX48" s="2"/>
      <c r="DY48" s="2"/>
      <c r="DZ48" s="2"/>
      <c r="EA48" s="2"/>
      <c r="EB48" s="2"/>
      <c r="EC48" s="2"/>
      <c r="ED48" s="2"/>
      <c r="EE48" s="2"/>
      <c r="EF48" s="2"/>
      <c r="EG48" s="2"/>
      <c r="EH48" s="2"/>
      <c r="EI48" s="2"/>
      <c r="EJ48" s="2"/>
      <c r="EK48" s="2"/>
      <c r="EL48" s="2"/>
      <c r="EM48" s="2"/>
      <c r="EN48" s="2"/>
      <c r="EO48" s="2"/>
      <c r="EP48" s="2"/>
      <c r="EQ48" s="2"/>
      <c r="ER48" s="2"/>
      <c r="ES48" s="2"/>
      <c r="ET48" s="2"/>
      <c r="EV48" s="2"/>
      <c r="EW48" s="2"/>
      <c r="EX48" s="2"/>
      <c r="EY48" s="2"/>
      <c r="EZ48" s="2"/>
      <c r="FA48" s="2"/>
      <c r="FB48" s="2"/>
      <c r="FC48" s="2"/>
      <c r="FD48" s="2"/>
    </row>
    <row r="49" spans="99:160">
      <c r="CU49" s="2"/>
      <c r="CV49" s="2"/>
      <c r="CY49" s="2"/>
      <c r="CZ49" s="3"/>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row>
    <row r="50" spans="99:160">
      <c r="CU50" s="2"/>
      <c r="CV50" s="2"/>
      <c r="CW50" s="3"/>
      <c r="CX50" s="2"/>
      <c r="CY50" s="2"/>
      <c r="CZ50" s="3"/>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row>
    <row r="51" spans="99:160">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row>
    <row r="52" spans="99:160">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row>
    <row r="53" spans="99:160">
      <c r="CU53" s="2"/>
      <c r="CV53" s="2"/>
      <c r="CW53" s="2"/>
      <c r="CX53" s="2"/>
      <c r="CY53" s="2"/>
      <c r="CZ53" s="2"/>
      <c r="DB53" s="98"/>
      <c r="EB53" s="2"/>
      <c r="EC53" s="2"/>
      <c r="ED53" s="2"/>
      <c r="EE53" s="2"/>
      <c r="EF53" s="2"/>
      <c r="EG53" s="2"/>
      <c r="EH53" s="2"/>
      <c r="EI53" s="2"/>
      <c r="EJ53" s="2"/>
      <c r="EK53" s="2"/>
      <c r="EL53" s="2"/>
      <c r="EM53" s="2"/>
      <c r="EN53" s="2"/>
      <c r="EO53" s="2"/>
      <c r="EP53" s="2"/>
      <c r="EQ53" s="2"/>
      <c r="ER53" s="2"/>
      <c r="ES53" s="2"/>
      <c r="ET53" s="2"/>
      <c r="EU53" s="2"/>
    </row>
    <row r="54" spans="99:160">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row>
  </sheetData>
  <sheetProtection formatCells="0" formatColumns="0" formatRows="0" insertColumns="0" insertHyperlinks="0" deleteColumns="0" deleteRows="0" selectLockedCells="1" sort="0" autoFilter="0"/>
  <mergeCells count="104">
    <mergeCell ref="Y32:Z32"/>
    <mergeCell ref="AA32:AC32"/>
    <mergeCell ref="AD32:AZ32"/>
    <mergeCell ref="BA32:BT32"/>
    <mergeCell ref="Y33:Z33"/>
    <mergeCell ref="AA33:AC33"/>
    <mergeCell ref="AD33:AZ33"/>
    <mergeCell ref="BA33:BT33"/>
    <mergeCell ref="Y30:Z30"/>
    <mergeCell ref="AA30:AC30"/>
    <mergeCell ref="AD30:AZ30"/>
    <mergeCell ref="BA30:BT30"/>
    <mergeCell ref="Y31:Z31"/>
    <mergeCell ref="AA31:AC31"/>
    <mergeCell ref="AD31:AZ31"/>
    <mergeCell ref="BA31:BT31"/>
    <mergeCell ref="Y6:BT6"/>
    <mergeCell ref="Y28:Z28"/>
    <mergeCell ref="AA28:AC28"/>
    <mergeCell ref="AD28:AZ28"/>
    <mergeCell ref="BA28:BT28"/>
    <mergeCell ref="Y29:Z29"/>
    <mergeCell ref="AA29:AC29"/>
    <mergeCell ref="AD29:AZ29"/>
    <mergeCell ref="BA29:BT29"/>
    <mergeCell ref="AD25:AZ25"/>
    <mergeCell ref="BA25:BT25"/>
    <mergeCell ref="AD26:AZ26"/>
    <mergeCell ref="BA26:BT26"/>
    <mergeCell ref="AD27:AZ27"/>
    <mergeCell ref="BA27:BT27"/>
    <mergeCell ref="AD22:AZ22"/>
    <mergeCell ref="BA22:BT22"/>
    <mergeCell ref="AD23:AZ23"/>
    <mergeCell ref="BA23:BT23"/>
    <mergeCell ref="AD24:AZ24"/>
    <mergeCell ref="BA24:BT24"/>
    <mergeCell ref="AA22:AC22"/>
    <mergeCell ref="AA23:AC23"/>
    <mergeCell ref="AA24:AC24"/>
    <mergeCell ref="AA25:AC25"/>
    <mergeCell ref="AA26:AC26"/>
    <mergeCell ref="AA27:AC27"/>
    <mergeCell ref="AA16:AC16"/>
    <mergeCell ref="AA17:AC17"/>
    <mergeCell ref="AA18:AC18"/>
    <mergeCell ref="AA19:AC19"/>
    <mergeCell ref="AA20:AC20"/>
    <mergeCell ref="AA21:AC21"/>
    <mergeCell ref="BA16:BT16"/>
    <mergeCell ref="BA17:BT17"/>
    <mergeCell ref="BA18:BT18"/>
    <mergeCell ref="BA19:BT19"/>
    <mergeCell ref="BA20:BT20"/>
    <mergeCell ref="BA21:BT21"/>
    <mergeCell ref="AD17:AZ17"/>
    <mergeCell ref="AD18:AZ18"/>
    <mergeCell ref="AD19:AZ19"/>
    <mergeCell ref="AD20:AZ20"/>
    <mergeCell ref="AD21:AZ21"/>
    <mergeCell ref="AD16:AZ16"/>
    <mergeCell ref="BA11:BT11"/>
    <mergeCell ref="BA12:BT12"/>
    <mergeCell ref="BA13:BT13"/>
    <mergeCell ref="BA14:BT14"/>
    <mergeCell ref="BA15:BT15"/>
    <mergeCell ref="AD11:AZ11"/>
    <mergeCell ref="AD12:AZ12"/>
    <mergeCell ref="AD13:AZ13"/>
    <mergeCell ref="AD14:AZ14"/>
    <mergeCell ref="AD15:AZ15"/>
    <mergeCell ref="Y9:Z9"/>
    <mergeCell ref="AA9:AC9"/>
    <mergeCell ref="AA13:AC13"/>
    <mergeCell ref="AA14:AC14"/>
    <mergeCell ref="AA15:AC15"/>
    <mergeCell ref="Y14:Z14"/>
    <mergeCell ref="Y15:Z15"/>
    <mergeCell ref="Y12:Z12"/>
    <mergeCell ref="Y13:Z13"/>
    <mergeCell ref="CB36:CM38"/>
    <mergeCell ref="Y8:BT8"/>
    <mergeCell ref="Y10:Z10"/>
    <mergeCell ref="Y11:Z11"/>
    <mergeCell ref="AA10:AC10"/>
    <mergeCell ref="M3:V3"/>
    <mergeCell ref="Y26:Z26"/>
    <mergeCell ref="Y27:Z27"/>
    <mergeCell ref="Y24:Z24"/>
    <mergeCell ref="Y25:Z25"/>
    <mergeCell ref="Y22:Z22"/>
    <mergeCell ref="Y23:Z23"/>
    <mergeCell ref="Y20:Z20"/>
    <mergeCell ref="Y21:Z21"/>
    <mergeCell ref="Y16:Z16"/>
    <mergeCell ref="Y17:Z17"/>
    <mergeCell ref="BA10:BT10"/>
    <mergeCell ref="AD10:AZ10"/>
    <mergeCell ref="AD9:AZ9"/>
    <mergeCell ref="BA9:BT9"/>
    <mergeCell ref="Y18:Z18"/>
    <mergeCell ref="Y19:Z19"/>
    <mergeCell ref="AA11:AC11"/>
    <mergeCell ref="AA12:AC12"/>
  </mergeCells>
  <printOptions horizontalCentered="1"/>
  <pageMargins left="0.7" right="0.7" top="0.75" bottom="0.75" header="0.3" footer="0.3"/>
  <pageSetup scale="24"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15" id="{CB10ADB5-A91F-48EF-8A53-D2D802F5E872}">
            <x14:iconSet showValue="0" custom="1">
              <x14:cfvo type="percent">
                <xm:f>0</xm:f>
              </x14:cfvo>
              <x14:cfvo type="num">
                <xm:f>0</xm:f>
              </x14:cfvo>
              <x14:cfvo type="num">
                <xm:f>1</xm:f>
              </x14:cfvo>
              <x14:cfIcon iconSet="NoIcons" iconId="0"/>
              <x14:cfIcon iconSet="3Symbols2" iconId="1"/>
              <x14:cfIcon iconSet="3Symbols2" iconId="2"/>
            </x14:iconSet>
          </x14:cfRule>
          <xm:sqref>Y10:Y27</xm:sqref>
        </x14:conditionalFormatting>
        <x14:conditionalFormatting xmlns:xm="http://schemas.microsoft.com/office/excel/2006/main">
          <x14:cfRule type="iconSet" priority="2" id="{4CDDAF37-9716-45CE-A194-4157BDF92757}">
            <x14:iconSet showValue="0" custom="1">
              <x14:cfvo type="percent">
                <xm:f>0</xm:f>
              </x14:cfvo>
              <x14:cfvo type="num">
                <xm:f>0</xm:f>
              </x14:cfvo>
              <x14:cfvo type="num">
                <xm:f>1</xm:f>
              </x14:cfvo>
              <x14:cfIcon iconSet="NoIcons" iconId="0"/>
              <x14:cfIcon iconSet="3Symbols2" iconId="1"/>
              <x14:cfIcon iconSet="3Symbols2" iconId="2"/>
            </x14:iconSet>
          </x14:cfRule>
          <xm:sqref>Y28:Y32</xm:sqref>
        </x14:conditionalFormatting>
        <x14:conditionalFormatting xmlns:xm="http://schemas.microsoft.com/office/excel/2006/main">
          <x14:cfRule type="iconSet" priority="1" id="{E46C4B41-CCF1-45EE-833A-1DA6A8AA1947}">
            <x14:iconSet showValue="0" custom="1">
              <x14:cfvo type="percent">
                <xm:f>0</xm:f>
              </x14:cfvo>
              <x14:cfvo type="num">
                <xm:f>0</xm:f>
              </x14:cfvo>
              <x14:cfvo type="num">
                <xm:f>1</xm:f>
              </x14:cfvo>
              <x14:cfIcon iconSet="NoIcons" iconId="0"/>
              <x14:cfIcon iconSet="3Symbols2" iconId="1"/>
              <x14:cfIcon iconSet="3Symbols2" iconId="2"/>
            </x14:iconSet>
          </x14:cfRule>
          <xm:sqref>Y33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wsFINANCING_SHEET">
    <tabColor theme="1" tint="0.249977111117893"/>
    <pageSetUpPr fitToPage="1"/>
  </sheetPr>
  <dimension ref="B1:FH188"/>
  <sheetViews>
    <sheetView showGridLines="0" showRowColHeaders="0" zoomScale="90" zoomScaleNormal="90" workbookViewId="0">
      <pane ySplit="4" topLeftCell="A5" activePane="bottomLeft" state="frozen"/>
      <selection pane="bottomLeft" activeCell="T10" sqref="T10"/>
    </sheetView>
  </sheetViews>
  <sheetFormatPr defaultColWidth="8.8984375" defaultRowHeight="15.65"/>
  <cols>
    <col min="1" max="1" width="2.19921875" style="4" customWidth="1"/>
    <col min="2" max="2" width="2.09765625" style="4" customWidth="1"/>
    <col min="3" max="87" width="2" style="4" customWidth="1"/>
    <col min="88" max="88" width="2.09765625" style="4" customWidth="1"/>
    <col min="89" max="103" width="2" style="4" customWidth="1"/>
    <col min="104" max="108" width="1.8984375" style="4" customWidth="1"/>
    <col min="109" max="121" width="2.09765625" style="4" customWidth="1"/>
    <col min="122" max="134" width="2.3984375" style="4" customWidth="1"/>
    <col min="135" max="160" width="2.59765625" style="4" customWidth="1"/>
    <col min="161" max="190" width="2.5" style="4" customWidth="1"/>
    <col min="191" max="16384" width="8.8984375" style="4"/>
  </cols>
  <sheetData>
    <row r="1" spans="2:160" s="60" customFormat="1" ht="45" customHeight="1"/>
    <row r="2" spans="2:160" s="227" customFormat="1" ht="7.5" customHeight="1"/>
    <row r="3" spans="2:160" s="227" customFormat="1" ht="22.6" customHeight="1">
      <c r="B3" s="486" t="s">
        <v>1036</v>
      </c>
      <c r="C3" s="486"/>
      <c r="D3" s="486"/>
      <c r="E3" s="486"/>
      <c r="F3" s="486"/>
      <c r="G3" s="486"/>
      <c r="H3" s="486"/>
      <c r="I3" s="486"/>
      <c r="J3" s="486"/>
      <c r="K3" s="486"/>
      <c r="L3" s="486"/>
      <c r="M3" s="486"/>
      <c r="N3" s="486"/>
      <c r="O3" s="486"/>
      <c r="P3" s="486"/>
      <c r="Q3" s="486"/>
      <c r="R3" s="486"/>
      <c r="S3" s="486"/>
      <c r="T3" s="486"/>
      <c r="U3" s="486"/>
      <c r="V3" s="486"/>
      <c r="W3" s="290"/>
      <c r="X3" s="290"/>
      <c r="Y3" s="290"/>
    </row>
    <row r="4" spans="2:160" s="260" customFormat="1" ht="7.5" customHeight="1"/>
    <row r="5" spans="2:160" s="268" customFormat="1" ht="12.1" customHeight="1" thickBot="1"/>
    <row r="6" spans="2:160" s="2" customFormat="1" ht="26.35" customHeight="1" thickTop="1" thickBot="1">
      <c r="AE6" s="642">
        <f>IF(1&gt;0,1,0)</f>
        <v>1</v>
      </c>
      <c r="AF6" s="642"/>
      <c r="AG6" s="642"/>
      <c r="AH6" s="643" t="s">
        <v>622</v>
      </c>
      <c r="AI6" s="644"/>
      <c r="AJ6" s="644"/>
      <c r="AK6" s="644"/>
      <c r="AL6" s="644"/>
      <c r="AM6" s="644"/>
      <c r="AN6" s="644"/>
      <c r="AO6" s="645"/>
      <c r="AP6" s="642">
        <f>IF(1&gt;0,1,0)</f>
        <v>1</v>
      </c>
      <c r="AQ6" s="642"/>
      <c r="AR6" s="636" t="s">
        <v>621</v>
      </c>
      <c r="AS6" s="636"/>
      <c r="AT6" s="636"/>
      <c r="AU6" s="636"/>
      <c r="AV6" s="636"/>
      <c r="AW6" s="636"/>
      <c r="AX6" s="636"/>
      <c r="AY6" s="636"/>
      <c r="AZ6" s="636"/>
      <c r="BA6" s="636"/>
      <c r="BB6" s="636"/>
      <c r="BC6" s="636"/>
      <c r="BD6" s="642">
        <f>IF(1&gt;0,1,0)</f>
        <v>1</v>
      </c>
      <c r="BE6" s="642"/>
      <c r="BF6" s="602" t="s">
        <v>623</v>
      </c>
      <c r="BG6" s="602"/>
      <c r="BH6" s="602"/>
      <c r="BI6" s="602"/>
      <c r="BJ6" s="602"/>
      <c r="BK6" s="602"/>
      <c r="BL6" s="602"/>
      <c r="BM6" s="602"/>
      <c r="BN6" s="602"/>
    </row>
    <row r="7" spans="2:160" s="2" customFormat="1" ht="12.1" customHeight="1" thickTop="1">
      <c r="AD7" s="269"/>
      <c r="AE7" s="269"/>
      <c r="AF7" s="269"/>
      <c r="AG7" s="270"/>
      <c r="AH7" s="270"/>
      <c r="AI7" s="270"/>
      <c r="AJ7" s="270"/>
      <c r="AK7" s="270"/>
      <c r="AL7" s="270"/>
      <c r="AM7" s="270"/>
      <c r="AN7" s="270"/>
      <c r="AO7" s="269"/>
      <c r="AP7" s="269"/>
      <c r="AQ7" s="270"/>
      <c r="AR7" s="270"/>
      <c r="AS7" s="270"/>
      <c r="AT7" s="270"/>
      <c r="AU7" s="270"/>
      <c r="AV7" s="270"/>
      <c r="AW7" s="270"/>
      <c r="AX7" s="270"/>
      <c r="AY7" s="270"/>
      <c r="AZ7" s="270"/>
      <c r="BA7" s="270"/>
      <c r="BB7" s="270"/>
      <c r="BC7" s="270"/>
      <c r="BD7" s="269"/>
      <c r="BE7" s="269"/>
      <c r="BF7" s="270"/>
      <c r="BG7" s="270"/>
      <c r="BH7" s="270"/>
      <c r="BI7" s="270"/>
      <c r="BJ7" s="270"/>
      <c r="BK7" s="270"/>
      <c r="BL7" s="270"/>
      <c r="BM7" s="270"/>
      <c r="BN7" s="270"/>
    </row>
    <row r="8" spans="2:160" s="2" customFormat="1" ht="26.35" customHeight="1">
      <c r="T8" s="646" t="s">
        <v>697</v>
      </c>
      <c r="U8" s="647"/>
      <c r="V8" s="647"/>
      <c r="W8" s="647"/>
      <c r="X8" s="647"/>
      <c r="Y8" s="647"/>
      <c r="Z8" s="647"/>
      <c r="AA8" s="647"/>
      <c r="AB8" s="647"/>
      <c r="AC8" s="647"/>
      <c r="AD8" s="647"/>
      <c r="AE8" s="647"/>
      <c r="AF8" s="647"/>
      <c r="AG8" s="647"/>
      <c r="AH8" s="647"/>
      <c r="AI8" s="647"/>
      <c r="AJ8" s="647"/>
      <c r="AK8" s="647"/>
      <c r="AL8" s="647"/>
      <c r="AM8" s="647"/>
      <c r="AN8" s="647"/>
      <c r="AO8" s="647"/>
      <c r="AP8" s="647"/>
      <c r="AQ8" s="647"/>
      <c r="AR8" s="647"/>
      <c r="AS8" s="647"/>
      <c r="AT8" s="647"/>
      <c r="AU8" s="647"/>
      <c r="AV8" s="647"/>
      <c r="AW8" s="647"/>
      <c r="AX8" s="647"/>
      <c r="AY8" s="647"/>
      <c r="AZ8" s="647"/>
      <c r="BA8" s="647"/>
      <c r="BB8" s="647"/>
      <c r="BC8" s="647"/>
      <c r="BD8" s="647"/>
      <c r="BE8" s="647"/>
      <c r="BF8" s="647"/>
      <c r="BG8" s="647"/>
      <c r="BH8" s="647"/>
      <c r="BI8" s="647"/>
      <c r="BJ8" s="647"/>
      <c r="BK8" s="647"/>
      <c r="BL8" s="647"/>
      <c r="BM8" s="647"/>
      <c r="BN8" s="647"/>
      <c r="BO8" s="647"/>
      <c r="BP8" s="647"/>
      <c r="BQ8" s="647"/>
      <c r="BR8" s="647"/>
      <c r="BS8" s="647"/>
      <c r="BT8" s="647"/>
      <c r="BU8" s="647"/>
      <c r="BV8" s="647"/>
      <c r="BW8" s="647"/>
      <c r="BX8" s="647"/>
      <c r="BY8" s="648"/>
    </row>
    <row r="9" spans="2:160" ht="23.3" customHeight="1">
      <c r="T9" s="587" t="s">
        <v>836</v>
      </c>
      <c r="U9" s="588"/>
      <c r="V9" s="588"/>
      <c r="W9" s="588"/>
      <c r="X9" s="588"/>
      <c r="Y9" s="588"/>
      <c r="Z9" s="588"/>
      <c r="AA9" s="588"/>
      <c r="AB9" s="588"/>
      <c r="AC9" s="588"/>
      <c r="AD9" s="588"/>
      <c r="AE9" s="588"/>
      <c r="AF9" s="588"/>
      <c r="AG9" s="588"/>
      <c r="AH9" s="588"/>
      <c r="AI9" s="588"/>
      <c r="AJ9" s="588"/>
      <c r="AK9" s="588"/>
      <c r="AL9" s="588"/>
      <c r="AM9" s="588"/>
      <c r="AN9" s="588"/>
      <c r="AO9" s="588"/>
      <c r="AP9" s="588"/>
      <c r="AQ9" s="588"/>
      <c r="AR9" s="588"/>
      <c r="AS9" s="588"/>
      <c r="AT9" s="588"/>
      <c r="AU9" s="588"/>
      <c r="AV9" s="588"/>
      <c r="AW9" s="588"/>
      <c r="AX9" s="588"/>
      <c r="AY9" s="588"/>
      <c r="AZ9" s="588"/>
      <c r="BA9" s="588"/>
      <c r="BB9" s="588"/>
      <c r="BC9" s="588"/>
      <c r="BD9" s="588"/>
      <c r="BE9" s="588"/>
      <c r="BF9" s="588"/>
      <c r="BG9" s="588"/>
      <c r="BH9" s="588"/>
      <c r="BI9" s="588"/>
      <c r="BJ9" s="588"/>
      <c r="BK9" s="588"/>
      <c r="BL9" s="588"/>
      <c r="BM9" s="588"/>
      <c r="BN9" s="588"/>
      <c r="BO9" s="588"/>
      <c r="BP9" s="588"/>
      <c r="BQ9" s="588"/>
      <c r="BR9" s="588"/>
      <c r="BS9" s="588"/>
      <c r="BT9" s="588"/>
      <c r="BU9" s="588"/>
      <c r="BV9" s="588"/>
      <c r="BW9" s="588"/>
      <c r="BX9" s="588"/>
      <c r="BY9" s="589"/>
    </row>
    <row r="10" spans="2:160" s="2" customFormat="1" ht="19.55" customHeight="1">
      <c r="T10" s="136"/>
      <c r="U10" s="131"/>
      <c r="V10" s="131"/>
      <c r="W10" s="131"/>
      <c r="X10" s="131"/>
      <c r="Y10" s="131"/>
      <c r="Z10" s="131"/>
      <c r="AA10" s="131"/>
      <c r="AB10" s="131"/>
      <c r="AC10" s="131"/>
      <c r="AD10" s="131"/>
      <c r="AE10" s="131"/>
      <c r="AF10" s="131"/>
      <c r="AG10" s="131"/>
      <c r="AH10" s="131"/>
      <c r="AI10" s="131"/>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43"/>
      <c r="BK10" s="143"/>
      <c r="BL10" s="143"/>
      <c r="BM10" s="143"/>
      <c r="BN10" s="143"/>
      <c r="BO10" s="143"/>
      <c r="BP10" s="143"/>
      <c r="BQ10" s="143"/>
      <c r="BR10" s="143"/>
      <c r="BS10" s="143"/>
      <c r="BT10" s="143"/>
      <c r="BU10" s="143"/>
      <c r="BV10" s="143"/>
      <c r="BW10" s="143"/>
      <c r="BX10" s="143"/>
      <c r="BY10" s="138"/>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row>
    <row r="11" spans="2:160" s="2" customFormat="1" ht="25.5" customHeight="1">
      <c r="T11" s="134"/>
      <c r="U11" s="75"/>
      <c r="V11" s="603"/>
      <c r="W11" s="604"/>
      <c r="X11" s="579" t="s">
        <v>208</v>
      </c>
      <c r="Y11" s="580"/>
      <c r="Z11" s="580"/>
      <c r="AA11" s="580"/>
      <c r="AB11" s="580"/>
      <c r="AC11" s="580"/>
      <c r="AD11" s="580"/>
      <c r="AE11" s="580"/>
      <c r="AF11" s="580"/>
      <c r="AG11" s="581"/>
      <c r="AH11" s="137"/>
      <c r="AI11" s="603"/>
      <c r="AJ11" s="604"/>
      <c r="AK11" s="579" t="s">
        <v>967</v>
      </c>
      <c r="AL11" s="580"/>
      <c r="AM11" s="580"/>
      <c r="AN11" s="580"/>
      <c r="AO11" s="580"/>
      <c r="AP11" s="580"/>
      <c r="AQ11" s="580"/>
      <c r="AR11" s="580"/>
      <c r="AS11" s="580"/>
      <c r="AT11" s="580"/>
      <c r="AU11" s="581"/>
      <c r="AV11" s="137"/>
      <c r="AW11" s="603"/>
      <c r="AX11" s="604"/>
      <c r="AY11" s="579" t="s">
        <v>968</v>
      </c>
      <c r="AZ11" s="580"/>
      <c r="BA11" s="580"/>
      <c r="BB11" s="580"/>
      <c r="BC11" s="580"/>
      <c r="BD11" s="580"/>
      <c r="BE11" s="580"/>
      <c r="BF11" s="580"/>
      <c r="BG11" s="580"/>
      <c r="BH11" s="580"/>
      <c r="BI11" s="581"/>
      <c r="BJ11" s="137"/>
      <c r="BK11" s="603"/>
      <c r="BL11" s="604"/>
      <c r="BM11" s="579" t="s">
        <v>943</v>
      </c>
      <c r="BN11" s="580"/>
      <c r="BO11" s="580"/>
      <c r="BP11" s="580"/>
      <c r="BQ11" s="580"/>
      <c r="BR11" s="580"/>
      <c r="BS11" s="580"/>
      <c r="BT11" s="580"/>
      <c r="BU11" s="580"/>
      <c r="BV11" s="580"/>
      <c r="BW11" s="581"/>
      <c r="BX11" s="132"/>
      <c r="BY11" s="135"/>
    </row>
    <row r="12" spans="2:160" s="2" customFormat="1" ht="19.55" customHeight="1">
      <c r="T12" s="136"/>
      <c r="U12" s="131"/>
      <c r="V12" s="131"/>
      <c r="W12" s="131"/>
      <c r="X12" s="131"/>
      <c r="Y12" s="131"/>
      <c r="Z12" s="131"/>
      <c r="AA12" s="131"/>
      <c r="AB12" s="131"/>
      <c r="AC12" s="131"/>
      <c r="AD12" s="131"/>
      <c r="AE12" s="131"/>
      <c r="AF12" s="131"/>
      <c r="AG12" s="131"/>
      <c r="AH12" s="131"/>
      <c r="AI12" s="131"/>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43"/>
      <c r="BK12" s="143"/>
      <c r="BL12" s="143"/>
      <c r="BM12" s="143"/>
      <c r="BN12" s="143"/>
      <c r="BO12" s="143"/>
      <c r="BP12" s="143"/>
      <c r="BQ12" s="143"/>
      <c r="BR12" s="143"/>
      <c r="BS12" s="143"/>
      <c r="BT12" s="143"/>
      <c r="BU12" s="143"/>
      <c r="BV12" s="143"/>
      <c r="BW12" s="143"/>
      <c r="BX12" s="143"/>
      <c r="BY12" s="138"/>
    </row>
    <row r="13" spans="2:160" ht="23.3" hidden="1" customHeight="1">
      <c r="T13" s="587" t="s">
        <v>837</v>
      </c>
      <c r="U13" s="588"/>
      <c r="V13" s="588"/>
      <c r="W13" s="588"/>
      <c r="X13" s="588"/>
      <c r="Y13" s="588"/>
      <c r="Z13" s="588"/>
      <c r="AA13" s="588"/>
      <c r="AB13" s="588"/>
      <c r="AC13" s="588"/>
      <c r="AD13" s="588"/>
      <c r="AE13" s="588"/>
      <c r="AF13" s="588"/>
      <c r="AG13" s="588"/>
      <c r="AH13" s="588"/>
      <c r="AI13" s="588"/>
      <c r="AJ13" s="588"/>
      <c r="AK13" s="588"/>
      <c r="AL13" s="588"/>
      <c r="AM13" s="588"/>
      <c r="AN13" s="588"/>
      <c r="AO13" s="588"/>
      <c r="AP13" s="588"/>
      <c r="AQ13" s="588"/>
      <c r="AR13" s="588"/>
      <c r="AS13" s="588"/>
      <c r="AT13" s="588"/>
      <c r="AU13" s="588"/>
      <c r="AV13" s="588"/>
      <c r="AW13" s="588"/>
      <c r="AX13" s="588"/>
      <c r="AY13" s="588"/>
      <c r="AZ13" s="588"/>
      <c r="BA13" s="588"/>
      <c r="BB13" s="588"/>
      <c r="BC13" s="588"/>
      <c r="BD13" s="588"/>
      <c r="BE13" s="588"/>
      <c r="BF13" s="588"/>
      <c r="BG13" s="588"/>
      <c r="BH13" s="588"/>
      <c r="BI13" s="588"/>
      <c r="BJ13" s="588"/>
      <c r="BK13" s="588"/>
      <c r="BL13" s="588"/>
      <c r="BM13" s="588"/>
      <c r="BN13" s="588"/>
      <c r="BO13" s="588"/>
      <c r="BP13" s="588"/>
      <c r="BQ13" s="588"/>
      <c r="BR13" s="588"/>
      <c r="BS13" s="588"/>
      <c r="BT13" s="588"/>
      <c r="BU13" s="588"/>
      <c r="BV13" s="588"/>
      <c r="BW13" s="588"/>
      <c r="BX13" s="588"/>
      <c r="BY13" s="589"/>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row>
    <row r="14" spans="2:160" s="2" customFormat="1" ht="19.55" hidden="1" customHeight="1">
      <c r="T14" s="136"/>
      <c r="U14" s="131"/>
      <c r="V14" s="131"/>
      <c r="W14" s="131"/>
      <c r="X14" s="131"/>
      <c r="Y14" s="131"/>
      <c r="Z14" s="131"/>
      <c r="AA14" s="131"/>
      <c r="AB14" s="131"/>
      <c r="AC14" s="131"/>
      <c r="AD14" s="131"/>
      <c r="AE14" s="131"/>
      <c r="AF14" s="131"/>
      <c r="AG14" s="131"/>
      <c r="AH14" s="140"/>
      <c r="AI14" s="140"/>
      <c r="AJ14" s="141"/>
      <c r="AK14" s="141"/>
      <c r="AL14" s="141"/>
      <c r="AM14" s="141"/>
      <c r="AN14" s="141"/>
      <c r="AO14" s="141"/>
      <c r="AP14" s="141"/>
      <c r="AQ14" s="141"/>
      <c r="AR14" s="141"/>
      <c r="AS14" s="141"/>
      <c r="AT14" s="141"/>
      <c r="AU14" s="137"/>
      <c r="AV14" s="137"/>
      <c r="AW14" s="137"/>
      <c r="AX14" s="137"/>
      <c r="AY14" s="137"/>
      <c r="AZ14" s="141"/>
      <c r="BA14" s="141"/>
      <c r="BB14" s="141"/>
      <c r="BC14" s="141"/>
      <c r="BD14" s="141"/>
      <c r="BE14" s="141"/>
      <c r="BF14" s="141"/>
      <c r="BG14" s="141"/>
      <c r="BH14" s="141"/>
      <c r="BI14" s="141"/>
      <c r="BJ14" s="140"/>
      <c r="BK14" s="140"/>
      <c r="BL14" s="140"/>
      <c r="BM14" s="131"/>
      <c r="BN14" s="131"/>
      <c r="BO14" s="131"/>
      <c r="BP14" s="131"/>
      <c r="BQ14" s="131"/>
      <c r="BR14" s="131"/>
      <c r="BS14" s="131"/>
      <c r="BT14" s="131"/>
      <c r="BU14" s="131"/>
      <c r="BV14" s="131"/>
      <c r="BW14" s="131"/>
      <c r="BX14" s="131"/>
      <c r="BY14" s="138"/>
    </row>
    <row r="15" spans="2:160" s="2" customFormat="1" ht="25.5" hidden="1" customHeight="1">
      <c r="T15" s="134"/>
      <c r="U15" s="75"/>
      <c r="V15" s="75"/>
      <c r="W15" s="75"/>
      <c r="X15" s="75"/>
      <c r="Y15" s="75"/>
      <c r="Z15" s="75"/>
      <c r="AA15" s="75"/>
      <c r="AB15" s="75"/>
      <c r="AC15" s="75"/>
      <c r="AD15" s="75"/>
      <c r="AE15" s="652"/>
      <c r="AF15" s="652"/>
      <c r="AG15" s="75"/>
      <c r="AH15" s="603"/>
      <c r="AI15" s="604"/>
      <c r="AJ15" s="649" t="s">
        <v>838</v>
      </c>
      <c r="AK15" s="650"/>
      <c r="AL15" s="650"/>
      <c r="AM15" s="650"/>
      <c r="AN15" s="650"/>
      <c r="AO15" s="650"/>
      <c r="AP15" s="650"/>
      <c r="AQ15" s="650"/>
      <c r="AR15" s="650"/>
      <c r="AS15" s="650"/>
      <c r="AT15" s="651"/>
      <c r="AU15" s="137"/>
      <c r="AV15" s="137"/>
      <c r="AW15" s="137"/>
      <c r="AX15" s="137"/>
      <c r="AY15" s="137"/>
      <c r="AZ15" s="603"/>
      <c r="BA15" s="604"/>
      <c r="BB15" s="649" t="s">
        <v>839</v>
      </c>
      <c r="BC15" s="650"/>
      <c r="BD15" s="650"/>
      <c r="BE15" s="650"/>
      <c r="BF15" s="650"/>
      <c r="BG15" s="650"/>
      <c r="BH15" s="650"/>
      <c r="BI15" s="650"/>
      <c r="BJ15" s="650"/>
      <c r="BK15" s="650"/>
      <c r="BL15" s="651"/>
      <c r="BM15" s="132"/>
      <c r="BN15" s="132"/>
      <c r="BO15" s="132"/>
      <c r="BP15" s="132"/>
      <c r="BQ15" s="132"/>
      <c r="BR15" s="132"/>
      <c r="BS15" s="132"/>
      <c r="BT15" s="132"/>
      <c r="BU15" s="132"/>
      <c r="BV15" s="132"/>
      <c r="BW15" s="133"/>
      <c r="BX15" s="132"/>
      <c r="BY15" s="135"/>
    </row>
    <row r="16" spans="2:160" s="2" customFormat="1" ht="19.55" hidden="1" customHeight="1">
      <c r="T16" s="139"/>
      <c r="U16" s="140"/>
      <c r="V16" s="140"/>
      <c r="W16" s="140"/>
      <c r="X16" s="140"/>
      <c r="Y16" s="140"/>
      <c r="Z16" s="140"/>
      <c r="AA16" s="140"/>
      <c r="AB16" s="140"/>
      <c r="AC16" s="140"/>
      <c r="AD16" s="140"/>
      <c r="AE16" s="140"/>
      <c r="AF16" s="140"/>
      <c r="AG16" s="140"/>
      <c r="AH16" s="140"/>
      <c r="AI16" s="140"/>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0"/>
      <c r="BK16" s="140"/>
      <c r="BL16" s="140"/>
      <c r="BM16" s="140"/>
      <c r="BN16" s="140"/>
      <c r="BO16" s="140"/>
      <c r="BP16" s="140"/>
      <c r="BQ16" s="140"/>
      <c r="BR16" s="140"/>
      <c r="BS16" s="140"/>
      <c r="BT16" s="140"/>
      <c r="BU16" s="140"/>
      <c r="BV16" s="140"/>
      <c r="BW16" s="140"/>
      <c r="BX16" s="140"/>
      <c r="BY16" s="142"/>
    </row>
    <row r="17" spans="2:96" s="2" customFormat="1" ht="11.25" customHeight="1">
      <c r="T17" s="125"/>
      <c r="U17" s="126"/>
      <c r="V17" s="126"/>
      <c r="W17" s="126"/>
      <c r="X17" s="126"/>
      <c r="Y17" s="126"/>
      <c r="Z17" s="126"/>
      <c r="AA17" s="126"/>
      <c r="AB17" s="126"/>
      <c r="AC17" s="126"/>
      <c r="AD17" s="126"/>
      <c r="AE17" s="126"/>
      <c r="AF17" s="126"/>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7"/>
      <c r="BX17" s="125"/>
      <c r="BY17" s="125"/>
    </row>
    <row r="18" spans="2:96" s="2" customFormat="1" ht="25.85" hidden="1">
      <c r="T18" s="329"/>
      <c r="U18" s="330"/>
      <c r="V18" s="331"/>
      <c r="W18" s="331"/>
      <c r="X18" s="330"/>
      <c r="Y18" s="330"/>
      <c r="Z18" s="330"/>
      <c r="AA18" s="330"/>
      <c r="AB18" s="330"/>
      <c r="AC18" s="330"/>
      <c r="AD18" s="330"/>
      <c r="AE18" s="330"/>
      <c r="AF18" s="330"/>
      <c r="AG18" s="330"/>
      <c r="AH18" s="330"/>
      <c r="AI18" s="330"/>
      <c r="AJ18" s="330"/>
      <c r="AK18" s="330"/>
      <c r="AL18" s="330"/>
      <c r="AM18" s="330"/>
      <c r="AN18" s="332"/>
      <c r="AO18" s="582" t="s">
        <v>626</v>
      </c>
      <c r="AP18" s="583"/>
      <c r="AQ18" s="583"/>
      <c r="AR18" s="583"/>
      <c r="AS18" s="583"/>
      <c r="AT18" s="583"/>
      <c r="AU18" s="583"/>
      <c r="AV18" s="583"/>
      <c r="AW18" s="583"/>
      <c r="AX18" s="583"/>
      <c r="AY18" s="583"/>
      <c r="AZ18" s="583"/>
      <c r="BA18" s="583"/>
      <c r="BB18" s="583"/>
      <c r="BC18" s="583"/>
      <c r="BD18" s="599" t="s">
        <v>627</v>
      </c>
      <c r="BE18" s="600"/>
      <c r="BF18" s="600"/>
      <c r="BG18" s="600"/>
      <c r="BH18" s="600"/>
      <c r="BI18" s="600"/>
      <c r="BJ18" s="600"/>
      <c r="BK18" s="600"/>
      <c r="BL18" s="600"/>
      <c r="BM18" s="600"/>
      <c r="BN18" s="600"/>
      <c r="BO18" s="600"/>
      <c r="BP18" s="600"/>
      <c r="BQ18" s="600"/>
      <c r="BR18" s="600"/>
      <c r="BS18" s="601"/>
      <c r="BT18" s="333"/>
      <c r="BU18" s="611">
        <v>15</v>
      </c>
      <c r="BV18" s="612"/>
      <c r="BW18" s="612"/>
      <c r="BX18" s="613"/>
      <c r="BY18" s="334"/>
    </row>
    <row r="19" spans="2:96" ht="23.3" hidden="1" customHeight="1">
      <c r="T19" s="597" t="s">
        <v>840</v>
      </c>
      <c r="U19" s="588"/>
      <c r="V19" s="588"/>
      <c r="W19" s="588"/>
      <c r="X19" s="588"/>
      <c r="Y19" s="588"/>
      <c r="Z19" s="588"/>
      <c r="AA19" s="588"/>
      <c r="AB19" s="588"/>
      <c r="AC19" s="588"/>
      <c r="AD19" s="588"/>
      <c r="AE19" s="588"/>
      <c r="AF19" s="588"/>
      <c r="AG19" s="588"/>
      <c r="AH19" s="588"/>
      <c r="AI19" s="588"/>
      <c r="AJ19" s="588"/>
      <c r="AK19" s="588"/>
      <c r="AL19" s="588"/>
      <c r="AM19" s="588"/>
      <c r="AN19" s="588"/>
      <c r="AO19" s="588"/>
      <c r="AP19" s="588"/>
      <c r="AQ19" s="588"/>
      <c r="AR19" s="588"/>
      <c r="AS19" s="588"/>
      <c r="AT19" s="588"/>
      <c r="AU19" s="588"/>
      <c r="AV19" s="588"/>
      <c r="AW19" s="588"/>
      <c r="AX19" s="588"/>
      <c r="AY19" s="588"/>
      <c r="AZ19" s="588"/>
      <c r="BA19" s="588"/>
      <c r="BB19" s="588"/>
      <c r="BC19" s="588"/>
      <c r="BD19" s="588"/>
      <c r="BE19" s="588"/>
      <c r="BF19" s="588"/>
      <c r="BG19" s="588"/>
      <c r="BH19" s="588"/>
      <c r="BI19" s="588"/>
      <c r="BJ19" s="588"/>
      <c r="BK19" s="588"/>
      <c r="BL19" s="588"/>
      <c r="BM19" s="588"/>
      <c r="BN19" s="588"/>
      <c r="BO19" s="588"/>
      <c r="BP19" s="588"/>
      <c r="BQ19" s="588"/>
      <c r="BR19" s="588"/>
      <c r="BS19" s="588"/>
      <c r="BT19" s="588"/>
      <c r="BU19" s="588"/>
      <c r="BV19" s="588"/>
      <c r="BW19" s="588"/>
      <c r="BX19" s="588"/>
      <c r="BY19" s="598"/>
    </row>
    <row r="20" spans="2:96" s="2" customFormat="1" ht="19.55" hidden="1" customHeight="1" thickBot="1">
      <c r="T20" s="335"/>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75"/>
      <c r="BD20" s="300"/>
      <c r="BE20" s="300"/>
      <c r="BF20" s="300"/>
      <c r="BG20" s="300"/>
      <c r="BH20" s="300"/>
      <c r="BI20" s="300"/>
      <c r="BJ20" s="300"/>
      <c r="BK20" s="300"/>
      <c r="BL20" s="300"/>
      <c r="BM20" s="300"/>
      <c r="BN20" s="300"/>
      <c r="BO20" s="300"/>
      <c r="BP20" s="300"/>
      <c r="BQ20" s="300"/>
      <c r="BR20" s="300"/>
      <c r="BS20" s="300"/>
      <c r="BT20" s="75"/>
      <c r="BU20" s="301"/>
      <c r="BV20" s="301"/>
      <c r="BW20" s="301"/>
      <c r="BX20" s="301"/>
      <c r="BY20" s="336"/>
    </row>
    <row r="21" spans="2:96" s="2" customFormat="1" ht="21.1" hidden="1" customHeight="1" thickTop="1">
      <c r="B21" s="566" t="s">
        <v>842</v>
      </c>
      <c r="C21" s="567"/>
      <c r="D21" s="567"/>
      <c r="E21" s="567"/>
      <c r="F21" s="567"/>
      <c r="G21" s="567"/>
      <c r="H21" s="567"/>
      <c r="I21" s="567"/>
      <c r="J21" s="567"/>
      <c r="K21" s="567"/>
      <c r="L21" s="567"/>
      <c r="M21" s="567"/>
      <c r="N21" s="567"/>
      <c r="O21" s="567"/>
      <c r="P21" s="567"/>
      <c r="Q21" s="567"/>
      <c r="R21" s="568"/>
      <c r="T21" s="337"/>
      <c r="U21" s="584" t="s">
        <v>213</v>
      </c>
      <c r="V21" s="585"/>
      <c r="W21" s="585"/>
      <c r="X21" s="585"/>
      <c r="Y21" s="585"/>
      <c r="Z21" s="585"/>
      <c r="AA21" s="585"/>
      <c r="AB21" s="586"/>
      <c r="AC21" s="271"/>
      <c r="AD21" s="584" t="s">
        <v>669</v>
      </c>
      <c r="AE21" s="585"/>
      <c r="AF21" s="585"/>
      <c r="AG21" s="585"/>
      <c r="AH21" s="585"/>
      <c r="AI21" s="585"/>
      <c r="AJ21" s="585"/>
      <c r="AK21" s="586"/>
      <c r="AL21" s="271"/>
      <c r="AM21" s="584" t="s">
        <v>647</v>
      </c>
      <c r="AN21" s="585"/>
      <c r="AO21" s="585"/>
      <c r="AP21" s="585"/>
      <c r="AQ21" s="585"/>
      <c r="AR21" s="585"/>
      <c r="AS21" s="585"/>
      <c r="AT21" s="586"/>
      <c r="AU21" s="75"/>
      <c r="AV21" s="584" t="s">
        <v>670</v>
      </c>
      <c r="AW21" s="585"/>
      <c r="AX21" s="585"/>
      <c r="AY21" s="585"/>
      <c r="AZ21" s="585"/>
      <c r="BA21" s="585"/>
      <c r="BB21" s="585"/>
      <c r="BC21" s="586"/>
      <c r="BD21" s="75"/>
      <c r="BE21" s="584" t="s">
        <v>382</v>
      </c>
      <c r="BF21" s="585"/>
      <c r="BG21" s="585"/>
      <c r="BH21" s="585"/>
      <c r="BI21" s="585"/>
      <c r="BJ21" s="585"/>
      <c r="BK21" s="585"/>
      <c r="BL21" s="586"/>
      <c r="BM21" s="75"/>
      <c r="BN21" s="584" t="s">
        <v>668</v>
      </c>
      <c r="BO21" s="585"/>
      <c r="BP21" s="585"/>
      <c r="BQ21" s="585"/>
      <c r="BR21" s="585"/>
      <c r="BS21" s="585"/>
      <c r="BT21" s="585"/>
      <c r="BU21" s="585"/>
      <c r="BV21" s="585"/>
      <c r="BW21" s="585"/>
      <c r="BX21" s="586"/>
      <c r="BY21" s="338"/>
    </row>
    <row r="22" spans="2:96" s="2" customFormat="1" ht="28.2" hidden="1" customHeight="1" thickBot="1">
      <c r="B22" s="569"/>
      <c r="C22" s="570"/>
      <c r="D22" s="570"/>
      <c r="E22" s="570"/>
      <c r="F22" s="570"/>
      <c r="G22" s="570"/>
      <c r="H22" s="570"/>
      <c r="I22" s="570"/>
      <c r="J22" s="570"/>
      <c r="K22" s="570"/>
      <c r="L22" s="570"/>
      <c r="M22" s="570"/>
      <c r="N22" s="570"/>
      <c r="O22" s="570"/>
      <c r="P22" s="570"/>
      <c r="Q22" s="570"/>
      <c r="R22" s="571"/>
      <c r="T22" s="337"/>
      <c r="U22" s="328"/>
      <c r="V22" s="590">
        <f>'ANALYSIS DATABASE'!C168</f>
        <v>0</v>
      </c>
      <c r="W22" s="590"/>
      <c r="X22" s="590"/>
      <c r="Y22" s="590"/>
      <c r="Z22" s="590"/>
      <c r="AA22" s="590"/>
      <c r="AB22" s="591"/>
      <c r="AC22" s="271"/>
      <c r="AD22" s="328"/>
      <c r="AE22" s="590">
        <f>TOTAL_REPAIRS_ESTIMATE</f>
        <v>0</v>
      </c>
      <c r="AF22" s="590"/>
      <c r="AG22" s="590"/>
      <c r="AH22" s="590"/>
      <c r="AI22" s="590"/>
      <c r="AJ22" s="590"/>
      <c r="AK22" s="591"/>
      <c r="AL22" s="271"/>
      <c r="AM22" s="328"/>
      <c r="AN22" s="590">
        <f>V22+AE22</f>
        <v>0</v>
      </c>
      <c r="AO22" s="590"/>
      <c r="AP22" s="590"/>
      <c r="AQ22" s="590"/>
      <c r="AR22" s="590"/>
      <c r="AS22" s="590"/>
      <c r="AT22" s="591"/>
      <c r="AU22" s="75"/>
      <c r="AV22" s="328"/>
      <c r="AW22" s="590">
        <f>'ANALYSIS DATABASE'!C176</f>
        <v>0</v>
      </c>
      <c r="AX22" s="590"/>
      <c r="AY22" s="590"/>
      <c r="AZ22" s="590"/>
      <c r="BA22" s="590"/>
      <c r="BB22" s="590"/>
      <c r="BC22" s="591"/>
      <c r="BD22" s="75"/>
      <c r="BE22" s="328"/>
      <c r="BF22" s="590">
        <f>AFTER_REPAIR_VALUE_ESTIMATED</f>
        <v>0</v>
      </c>
      <c r="BG22" s="590"/>
      <c r="BH22" s="590"/>
      <c r="BI22" s="590"/>
      <c r="BJ22" s="590"/>
      <c r="BK22" s="590"/>
      <c r="BL22" s="591"/>
      <c r="BM22" s="75"/>
      <c r="BN22" s="592"/>
      <c r="BO22" s="593"/>
      <c r="BP22" s="634">
        <v>100000</v>
      </c>
      <c r="BQ22" s="634"/>
      <c r="BR22" s="634"/>
      <c r="BS22" s="634"/>
      <c r="BT22" s="634"/>
      <c r="BU22" s="634"/>
      <c r="BV22" s="634"/>
      <c r="BW22" s="634"/>
      <c r="BX22" s="635"/>
      <c r="BY22" s="338"/>
      <c r="CK22" s="637"/>
      <c r="CL22" s="637"/>
      <c r="CM22" s="637"/>
      <c r="CN22" s="637"/>
      <c r="CO22" s="637"/>
      <c r="CP22" s="637"/>
      <c r="CQ22" s="637"/>
      <c r="CR22" s="637"/>
    </row>
    <row r="23" spans="2:96" s="2" customFormat="1" ht="11.25" hidden="1" customHeight="1" thickTop="1" thickBot="1">
      <c r="T23" s="335"/>
      <c r="U23" s="299"/>
      <c r="V23" s="299"/>
      <c r="W23" s="299"/>
      <c r="X23" s="299"/>
      <c r="Y23" s="299"/>
      <c r="Z23" s="299"/>
      <c r="AA23" s="299"/>
      <c r="AB23" s="299"/>
      <c r="AC23" s="299"/>
      <c r="AD23" s="299"/>
      <c r="AE23" s="299"/>
      <c r="AF23" s="299"/>
      <c r="AG23" s="299"/>
      <c r="AH23" s="299"/>
      <c r="AI23" s="299"/>
      <c r="AJ23" s="299"/>
      <c r="AK23" s="299"/>
      <c r="AL23" s="299"/>
      <c r="AM23" s="299"/>
      <c r="AN23" s="299"/>
      <c r="AO23" s="299"/>
      <c r="AP23" s="299"/>
      <c r="AQ23" s="299"/>
      <c r="AR23" s="299"/>
      <c r="AS23" s="299"/>
      <c r="AT23" s="299"/>
      <c r="AU23" s="299"/>
      <c r="AV23" s="299"/>
      <c r="AW23" s="299"/>
      <c r="AX23" s="299"/>
      <c r="AY23" s="299"/>
      <c r="AZ23" s="299"/>
      <c r="BA23" s="299"/>
      <c r="BB23" s="299"/>
      <c r="BC23" s="75"/>
      <c r="BD23" s="300"/>
      <c r="BE23" s="300"/>
      <c r="BF23" s="300"/>
      <c r="BG23" s="300"/>
      <c r="BH23" s="300"/>
      <c r="BI23" s="300"/>
      <c r="BJ23" s="300"/>
      <c r="BK23" s="300"/>
      <c r="BL23" s="300"/>
      <c r="BM23" s="300"/>
      <c r="BN23" s="300"/>
      <c r="BO23" s="300"/>
      <c r="BP23" s="300"/>
      <c r="BQ23" s="300"/>
      <c r="BR23" s="300"/>
      <c r="BS23" s="300"/>
      <c r="BT23" s="75"/>
      <c r="BU23" s="301"/>
      <c r="BV23" s="301"/>
      <c r="BW23" s="301"/>
      <c r="BX23" s="301"/>
      <c r="BY23" s="336"/>
    </row>
    <row r="24" spans="2:96" s="2" customFormat="1" ht="26.5" hidden="1" customHeight="1" thickTop="1" thickBot="1">
      <c r="T24" s="335"/>
      <c r="U24" s="299"/>
      <c r="V24" s="299"/>
      <c r="W24" s="299"/>
      <c r="X24" s="299"/>
      <c r="Y24" s="299"/>
      <c r="Z24" s="299"/>
      <c r="AA24" s="299"/>
      <c r="AB24" s="653" t="s">
        <v>675</v>
      </c>
      <c r="AC24" s="653"/>
      <c r="AD24" s="653"/>
      <c r="AE24" s="653"/>
      <c r="AF24" s="653"/>
      <c r="AG24" s="653"/>
      <c r="AH24" s="653"/>
      <c r="AI24" s="653"/>
      <c r="AJ24" s="653"/>
      <c r="AK24" s="653"/>
      <c r="AL24" s="653"/>
      <c r="AM24" s="653"/>
      <c r="AN24" s="653"/>
      <c r="AO24" s="653"/>
      <c r="AP24" s="653"/>
      <c r="AQ24" s="653"/>
      <c r="AR24" s="656"/>
      <c r="AS24" s="657"/>
      <c r="AT24" s="657"/>
      <c r="AU24" s="657"/>
      <c r="AV24" s="657"/>
      <c r="AW24" s="657"/>
      <c r="AX24" s="657"/>
      <c r="AY24" s="657"/>
      <c r="AZ24" s="657"/>
      <c r="BA24" s="658"/>
      <c r="BB24" s="624" t="s">
        <v>673</v>
      </c>
      <c r="BC24" s="624"/>
      <c r="BD24" s="624"/>
      <c r="BE24" s="624"/>
      <c r="BF24" s="624"/>
      <c r="BG24" s="624"/>
      <c r="BH24" s="624"/>
      <c r="BI24" s="624"/>
      <c r="BJ24" s="624"/>
      <c r="BK24" s="624"/>
      <c r="BL24" s="624"/>
      <c r="BM24" s="300"/>
      <c r="BN24" s="300"/>
      <c r="BO24" s="300"/>
      <c r="BP24" s="300"/>
      <c r="BQ24" s="300"/>
      <c r="BR24" s="300"/>
      <c r="BS24" s="300"/>
      <c r="BT24" s="75"/>
      <c r="BU24" s="301"/>
      <c r="BV24" s="301"/>
      <c r="BW24" s="301"/>
      <c r="BX24" s="301"/>
      <c r="BY24" s="336"/>
    </row>
    <row r="25" spans="2:96" s="2" customFormat="1" ht="14.3" hidden="1" customHeight="1" thickTop="1">
      <c r="T25" s="335"/>
      <c r="U25" s="299"/>
      <c r="V25" s="299"/>
      <c r="W25" s="299"/>
      <c r="X25" s="299"/>
      <c r="Y25" s="299"/>
      <c r="Z25" s="299"/>
      <c r="AA25" s="299"/>
      <c r="AB25" s="299"/>
      <c r="AC25" s="299"/>
      <c r="AD25" s="299"/>
      <c r="AE25" s="299"/>
      <c r="AF25" s="299"/>
      <c r="AG25" s="299"/>
      <c r="AH25" s="299"/>
      <c r="AI25" s="299"/>
      <c r="AJ25" s="299"/>
      <c r="AK25" s="299"/>
      <c r="AL25" s="299"/>
      <c r="AM25" s="299"/>
      <c r="AN25" s="299"/>
      <c r="AO25" s="299"/>
      <c r="AP25" s="299"/>
      <c r="AQ25" s="299"/>
      <c r="AR25" s="299"/>
      <c r="AS25" s="299"/>
      <c r="AT25" s="299"/>
      <c r="AU25" s="299"/>
      <c r="AV25" s="299"/>
      <c r="AW25" s="299"/>
      <c r="AX25" s="299"/>
      <c r="AY25" s="299"/>
      <c r="AZ25" s="299"/>
      <c r="BA25" s="299"/>
      <c r="BB25" s="299"/>
      <c r="BC25" s="75"/>
      <c r="BD25" s="300"/>
      <c r="BE25" s="300"/>
      <c r="BF25" s="300"/>
      <c r="BG25" s="300"/>
      <c r="BH25" s="300"/>
      <c r="BI25" s="300"/>
      <c r="BJ25" s="300"/>
      <c r="BK25" s="300"/>
      <c r="BL25" s="300"/>
      <c r="BM25" s="300"/>
      <c r="BN25" s="300"/>
      <c r="BO25" s="300"/>
      <c r="BP25" s="300"/>
      <c r="BQ25" s="300"/>
      <c r="BR25" s="300"/>
      <c r="BS25" s="300"/>
      <c r="BT25" s="75"/>
      <c r="BU25" s="301"/>
      <c r="BV25" s="301"/>
      <c r="BW25" s="301"/>
      <c r="BX25" s="301"/>
      <c r="BY25" s="336"/>
    </row>
    <row r="26" spans="2:96" s="2" customFormat="1" ht="13.6" hidden="1">
      <c r="T26" s="655">
        <f>IF(AC26&gt;0,1,0)</f>
        <v>0</v>
      </c>
      <c r="U26" s="573"/>
      <c r="V26" s="659" t="s">
        <v>671</v>
      </c>
      <c r="W26" s="660"/>
      <c r="X26" s="660"/>
      <c r="Y26" s="660"/>
      <c r="Z26" s="660"/>
      <c r="AA26" s="660"/>
      <c r="AB26" s="660"/>
      <c r="AC26" s="609"/>
      <c r="AD26" s="609"/>
      <c r="AE26" s="609"/>
      <c r="AF26" s="609"/>
      <c r="AG26" s="609"/>
      <c r="AH26" s="609"/>
      <c r="AI26" s="609"/>
      <c r="AJ26" s="572">
        <f>IF(OR(AC26="NO",AC26&gt;0),1,0)</f>
        <v>0</v>
      </c>
      <c r="AK26" s="573"/>
      <c r="AL26" s="574" t="str">
        <f>IF(AC26="LTV","LTV Ratio","Down Payment %")</f>
        <v>Down Payment %</v>
      </c>
      <c r="AM26" s="574"/>
      <c r="AN26" s="574"/>
      <c r="AO26" s="574"/>
      <c r="AP26" s="574"/>
      <c r="AQ26" s="574"/>
      <c r="AR26" s="575"/>
      <c r="AS26" s="594"/>
      <c r="AT26" s="594"/>
      <c r="AU26" s="594"/>
      <c r="AV26" s="594"/>
      <c r="AW26" s="594"/>
      <c r="AX26" s="594"/>
      <c r="AY26" s="594"/>
      <c r="AZ26" s="584" t="str">
        <f>IF(AC26="Down Payment","Down Payment Amount","LTV Reduction")</f>
        <v>LTV Reduction</v>
      </c>
      <c r="BA26" s="585"/>
      <c r="BB26" s="585"/>
      <c r="BC26" s="585"/>
      <c r="BD26" s="585"/>
      <c r="BE26" s="585"/>
      <c r="BF26" s="585"/>
      <c r="BG26" s="585"/>
      <c r="BH26" s="585"/>
      <c r="BI26" s="585"/>
      <c r="BJ26" s="585"/>
      <c r="BK26" s="585"/>
      <c r="BL26" s="585"/>
      <c r="BM26" s="585" t="s">
        <v>386</v>
      </c>
      <c r="BN26" s="585"/>
      <c r="BO26" s="585"/>
      <c r="BP26" s="585"/>
      <c r="BQ26" s="585"/>
      <c r="BR26" s="585"/>
      <c r="BS26" s="585"/>
      <c r="BT26" s="585"/>
      <c r="BU26" s="585"/>
      <c r="BV26" s="585"/>
      <c r="BW26" s="585"/>
      <c r="BX26" s="585"/>
      <c r="BY26" s="654"/>
    </row>
    <row r="27" spans="2:96" s="2" customFormat="1" ht="21.1" hidden="1">
      <c r="T27" s="655"/>
      <c r="U27" s="573"/>
      <c r="V27" s="659"/>
      <c r="W27" s="660"/>
      <c r="X27" s="660"/>
      <c r="Y27" s="660"/>
      <c r="Z27" s="660"/>
      <c r="AA27" s="660"/>
      <c r="AB27" s="660"/>
      <c r="AC27" s="609"/>
      <c r="AD27" s="609"/>
      <c r="AE27" s="609"/>
      <c r="AF27" s="609"/>
      <c r="AG27" s="609"/>
      <c r="AH27" s="609"/>
      <c r="AI27" s="609"/>
      <c r="AJ27" s="572"/>
      <c r="AK27" s="573"/>
      <c r="AL27" s="576"/>
      <c r="AM27" s="576"/>
      <c r="AN27" s="576"/>
      <c r="AO27" s="576"/>
      <c r="AP27" s="576"/>
      <c r="AQ27" s="576"/>
      <c r="AR27" s="577"/>
      <c r="AS27" s="594"/>
      <c r="AT27" s="594"/>
      <c r="AU27" s="594"/>
      <c r="AV27" s="594"/>
      <c r="AW27" s="594"/>
      <c r="AX27" s="594"/>
      <c r="AY27" s="594"/>
      <c r="AZ27" s="638">
        <f>IF(AND(AC26="LTV",AS26=0),0,'ANALYSIS DATABASE'!C193)</f>
        <v>0</v>
      </c>
      <c r="BA27" s="639"/>
      <c r="BB27" s="639"/>
      <c r="BC27" s="639"/>
      <c r="BD27" s="639"/>
      <c r="BE27" s="639"/>
      <c r="BF27" s="639"/>
      <c r="BG27" s="639"/>
      <c r="BH27" s="639"/>
      <c r="BI27" s="639"/>
      <c r="BJ27" s="639"/>
      <c r="BK27" s="639"/>
      <c r="BL27" s="640"/>
      <c r="BM27" s="638">
        <f>Loan_Balance_After_DP_Loan1</f>
        <v>0</v>
      </c>
      <c r="BN27" s="639"/>
      <c r="BO27" s="639"/>
      <c r="BP27" s="639"/>
      <c r="BQ27" s="639"/>
      <c r="BR27" s="639"/>
      <c r="BS27" s="639"/>
      <c r="BT27" s="639"/>
      <c r="BU27" s="639"/>
      <c r="BV27" s="639"/>
      <c r="BW27" s="639"/>
      <c r="BX27" s="639"/>
      <c r="BY27" s="641"/>
    </row>
    <row r="28" spans="2:96" s="2" customFormat="1" ht="13.6" hidden="1">
      <c r="T28" s="661">
        <f>IF(AC28&gt;0,1,0)</f>
        <v>0</v>
      </c>
      <c r="U28" s="662"/>
      <c r="V28" s="577" t="s">
        <v>613</v>
      </c>
      <c r="W28" s="663"/>
      <c r="X28" s="663"/>
      <c r="Y28" s="663"/>
      <c r="Z28" s="663"/>
      <c r="AA28" s="663"/>
      <c r="AB28" s="663"/>
      <c r="AC28" s="594"/>
      <c r="AD28" s="594"/>
      <c r="AE28" s="594"/>
      <c r="AF28" s="594"/>
      <c r="AG28" s="594"/>
      <c r="AH28" s="594"/>
      <c r="AI28" s="594"/>
      <c r="AJ28" s="572">
        <f>IF(AS28&gt;0,1,0)</f>
        <v>0</v>
      </c>
      <c r="AK28" s="573"/>
      <c r="AL28" s="574" t="s">
        <v>618</v>
      </c>
      <c r="AM28" s="574"/>
      <c r="AN28" s="574"/>
      <c r="AO28" s="574"/>
      <c r="AP28" s="574"/>
      <c r="AQ28" s="574"/>
      <c r="AR28" s="575"/>
      <c r="AS28" s="596"/>
      <c r="AT28" s="596"/>
      <c r="AU28" s="596"/>
      <c r="AV28" s="596"/>
      <c r="AW28" s="596"/>
      <c r="AX28" s="596"/>
      <c r="AY28" s="596"/>
      <c r="AZ28" s="578" t="s">
        <v>632</v>
      </c>
      <c r="BA28" s="578"/>
      <c r="BB28" s="578"/>
      <c r="BC28" s="578"/>
      <c r="BD28" s="578"/>
      <c r="BE28" s="578"/>
      <c r="BF28" s="578" t="s">
        <v>633</v>
      </c>
      <c r="BG28" s="578"/>
      <c r="BH28" s="578"/>
      <c r="BI28" s="578"/>
      <c r="BJ28" s="578"/>
      <c r="BK28" s="578"/>
      <c r="BL28" s="578"/>
      <c r="BM28" s="578" t="s">
        <v>634</v>
      </c>
      <c r="BN28" s="578"/>
      <c r="BO28" s="578"/>
      <c r="BP28" s="578"/>
      <c r="BQ28" s="578"/>
      <c r="BR28" s="578"/>
      <c r="BS28" s="578"/>
      <c r="BT28" s="578"/>
      <c r="BU28" s="578"/>
      <c r="BV28" s="578"/>
      <c r="BW28" s="578"/>
      <c r="BX28" s="578"/>
      <c r="BY28" s="664"/>
    </row>
    <row r="29" spans="2:96" s="2" customFormat="1" ht="21.1" hidden="1">
      <c r="T29" s="655"/>
      <c r="U29" s="573"/>
      <c r="V29" s="659"/>
      <c r="W29" s="660"/>
      <c r="X29" s="660"/>
      <c r="Y29" s="660"/>
      <c r="Z29" s="660"/>
      <c r="AA29" s="660"/>
      <c r="AB29" s="660"/>
      <c r="AC29" s="594"/>
      <c r="AD29" s="594"/>
      <c r="AE29" s="594"/>
      <c r="AF29" s="594"/>
      <c r="AG29" s="594"/>
      <c r="AH29" s="594"/>
      <c r="AI29" s="594"/>
      <c r="AJ29" s="572"/>
      <c r="AK29" s="573"/>
      <c r="AL29" s="576"/>
      <c r="AM29" s="576"/>
      <c r="AN29" s="576"/>
      <c r="AO29" s="576"/>
      <c r="AP29" s="576"/>
      <c r="AQ29" s="576"/>
      <c r="AR29" s="577"/>
      <c r="AS29" s="596"/>
      <c r="AT29" s="596"/>
      <c r="AU29" s="596"/>
      <c r="AV29" s="596"/>
      <c r="AW29" s="596"/>
      <c r="AX29" s="596"/>
      <c r="AY29" s="596"/>
      <c r="AZ29" s="595">
        <f>'ANALYSIS DATABASE'!C198</f>
        <v>0</v>
      </c>
      <c r="BA29" s="595"/>
      <c r="BB29" s="595"/>
      <c r="BC29" s="595"/>
      <c r="BD29" s="595"/>
      <c r="BE29" s="595"/>
      <c r="BF29" s="638">
        <f>'ANALYSIS DATABASE'!C199</f>
        <v>0</v>
      </c>
      <c r="BG29" s="639"/>
      <c r="BH29" s="639"/>
      <c r="BI29" s="639"/>
      <c r="BJ29" s="639"/>
      <c r="BK29" s="639"/>
      <c r="BL29" s="640"/>
      <c r="BM29" s="638">
        <f>'ANALYSIS DATABASE'!C201</f>
        <v>0</v>
      </c>
      <c r="BN29" s="639"/>
      <c r="BO29" s="639"/>
      <c r="BP29" s="639"/>
      <c r="BQ29" s="639"/>
      <c r="BR29" s="639"/>
      <c r="BS29" s="639"/>
      <c r="BT29" s="639"/>
      <c r="BU29" s="639"/>
      <c r="BV29" s="639"/>
      <c r="BW29" s="639"/>
      <c r="BX29" s="639"/>
      <c r="BY29" s="641"/>
    </row>
    <row r="30" spans="2:96" s="2" customFormat="1" ht="13.6" hidden="1">
      <c r="T30" s="661">
        <f>IF(AC30&gt;0,1,0)</f>
        <v>0</v>
      </c>
      <c r="U30" s="662"/>
      <c r="V30" s="577" t="s">
        <v>614</v>
      </c>
      <c r="W30" s="663"/>
      <c r="X30" s="663"/>
      <c r="Y30" s="663"/>
      <c r="Z30" s="663"/>
      <c r="AA30" s="663"/>
      <c r="AB30" s="663"/>
      <c r="AC30" s="594"/>
      <c r="AD30" s="594"/>
      <c r="AE30" s="594"/>
      <c r="AF30" s="594"/>
      <c r="AG30" s="594"/>
      <c r="AH30" s="594"/>
      <c r="AI30" s="594"/>
      <c r="AJ30" s="572">
        <f>IF(AS30&gt;0,1,0)</f>
        <v>0</v>
      </c>
      <c r="AK30" s="573"/>
      <c r="AL30" s="574" t="s">
        <v>617</v>
      </c>
      <c r="AM30" s="574"/>
      <c r="AN30" s="574"/>
      <c r="AO30" s="574"/>
      <c r="AP30" s="574"/>
      <c r="AQ30" s="574"/>
      <c r="AR30" s="575"/>
      <c r="AS30" s="596"/>
      <c r="AT30" s="596"/>
      <c r="AU30" s="596"/>
      <c r="AV30" s="596"/>
      <c r="AW30" s="596"/>
      <c r="AX30" s="596"/>
      <c r="AY30" s="596"/>
      <c r="AZ30" s="584" t="s">
        <v>615</v>
      </c>
      <c r="BA30" s="585"/>
      <c r="BB30" s="585"/>
      <c r="BC30" s="585"/>
      <c r="BD30" s="585"/>
      <c r="BE30" s="585"/>
      <c r="BF30" s="585"/>
      <c r="BG30" s="585"/>
      <c r="BH30" s="585"/>
      <c r="BI30" s="585"/>
      <c r="BJ30" s="585"/>
      <c r="BK30" s="585"/>
      <c r="BL30" s="585"/>
      <c r="BM30" s="585" t="s">
        <v>616</v>
      </c>
      <c r="BN30" s="585"/>
      <c r="BO30" s="585"/>
      <c r="BP30" s="585"/>
      <c r="BQ30" s="585"/>
      <c r="BR30" s="585"/>
      <c r="BS30" s="585"/>
      <c r="BT30" s="585"/>
      <c r="BU30" s="585"/>
      <c r="BV30" s="585"/>
      <c r="BW30" s="585"/>
      <c r="BX30" s="585"/>
      <c r="BY30" s="654"/>
    </row>
    <row r="31" spans="2:96" s="2" customFormat="1" ht="21.1" hidden="1">
      <c r="T31" s="655"/>
      <c r="U31" s="573"/>
      <c r="V31" s="659"/>
      <c r="W31" s="660"/>
      <c r="X31" s="660"/>
      <c r="Y31" s="660"/>
      <c r="Z31" s="660"/>
      <c r="AA31" s="660"/>
      <c r="AB31" s="660"/>
      <c r="AC31" s="594"/>
      <c r="AD31" s="594"/>
      <c r="AE31" s="594"/>
      <c r="AF31" s="594"/>
      <c r="AG31" s="594"/>
      <c r="AH31" s="594"/>
      <c r="AI31" s="594"/>
      <c r="AJ31" s="572"/>
      <c r="AK31" s="573"/>
      <c r="AL31" s="576"/>
      <c r="AM31" s="576"/>
      <c r="AN31" s="576"/>
      <c r="AO31" s="576"/>
      <c r="AP31" s="576"/>
      <c r="AQ31" s="576"/>
      <c r="AR31" s="577"/>
      <c r="AS31" s="596"/>
      <c r="AT31" s="596"/>
      <c r="AU31" s="596"/>
      <c r="AV31" s="596"/>
      <c r="AW31" s="596"/>
      <c r="AX31" s="596"/>
      <c r="AY31" s="596"/>
      <c r="AZ31" s="638">
        <f>'ANALYSIS DATABASE'!C203</f>
        <v>0</v>
      </c>
      <c r="BA31" s="639"/>
      <c r="BB31" s="639"/>
      <c r="BC31" s="639"/>
      <c r="BD31" s="639"/>
      <c r="BE31" s="639"/>
      <c r="BF31" s="639"/>
      <c r="BG31" s="639"/>
      <c r="BH31" s="639"/>
      <c r="BI31" s="639"/>
      <c r="BJ31" s="639"/>
      <c r="BK31" s="639"/>
      <c r="BL31" s="640"/>
      <c r="BM31" s="638">
        <f>'ANALYSIS DATABASE'!C205</f>
        <v>0</v>
      </c>
      <c r="BN31" s="639"/>
      <c r="BO31" s="639"/>
      <c r="BP31" s="639"/>
      <c r="BQ31" s="639"/>
      <c r="BR31" s="639"/>
      <c r="BS31" s="639"/>
      <c r="BT31" s="639"/>
      <c r="BU31" s="639"/>
      <c r="BV31" s="639"/>
      <c r="BW31" s="639"/>
      <c r="BX31" s="639"/>
      <c r="BY31" s="641"/>
    </row>
    <row r="32" spans="2:96" s="2" customFormat="1" ht="13.75" hidden="1" customHeight="1">
      <c r="T32" s="605">
        <f>IF(AC32&gt;0,1,0)</f>
        <v>0</v>
      </c>
      <c r="U32" s="606"/>
      <c r="V32" s="614" t="s">
        <v>893</v>
      </c>
      <c r="W32" s="614"/>
      <c r="X32" s="614"/>
      <c r="Y32" s="614"/>
      <c r="Z32" s="614"/>
      <c r="AA32" s="614"/>
      <c r="AB32" s="615"/>
      <c r="AC32" s="594"/>
      <c r="AD32" s="594"/>
      <c r="AE32" s="594"/>
      <c r="AF32" s="594"/>
      <c r="AG32" s="594"/>
      <c r="AH32" s="594"/>
      <c r="AI32" s="594"/>
      <c r="AJ32" s="572">
        <f>IF(AS32&gt;0,1,0)</f>
        <v>0</v>
      </c>
      <c r="AK32" s="573"/>
      <c r="AL32" s="574" t="str">
        <f>IF(AC32="% of Loan","% of Loan","Amount")</f>
        <v>Amount</v>
      </c>
      <c r="AM32" s="574"/>
      <c r="AN32" s="574"/>
      <c r="AO32" s="574"/>
      <c r="AP32" s="574"/>
      <c r="AQ32" s="574"/>
      <c r="AR32" s="575"/>
      <c r="AS32" s="596"/>
      <c r="AT32" s="596"/>
      <c r="AU32" s="596"/>
      <c r="AV32" s="596"/>
      <c r="AW32" s="596"/>
      <c r="AX32" s="596"/>
      <c r="AY32" s="596"/>
      <c r="AZ32" s="618"/>
      <c r="BA32" s="619"/>
      <c r="BB32" s="619"/>
      <c r="BC32" s="619"/>
      <c r="BD32" s="619"/>
      <c r="BE32" s="619"/>
      <c r="BF32" s="619"/>
      <c r="BG32" s="619"/>
      <c r="BH32" s="619"/>
      <c r="BI32" s="619"/>
      <c r="BJ32" s="619"/>
      <c r="BK32" s="619"/>
      <c r="BL32" s="620"/>
      <c r="BM32" s="578" t="s">
        <v>944</v>
      </c>
      <c r="BN32" s="578"/>
      <c r="BO32" s="578"/>
      <c r="BP32" s="578"/>
      <c r="BQ32" s="578"/>
      <c r="BR32" s="578"/>
      <c r="BS32" s="578"/>
      <c r="BT32" s="578"/>
      <c r="BU32" s="578"/>
      <c r="BV32" s="578"/>
      <c r="BW32" s="578"/>
      <c r="BX32" s="578"/>
      <c r="BY32" s="578"/>
    </row>
    <row r="33" spans="2:77" s="2" customFormat="1" ht="20.75" hidden="1" customHeight="1">
      <c r="T33" s="607"/>
      <c r="U33" s="608"/>
      <c r="V33" s="616"/>
      <c r="W33" s="616"/>
      <c r="X33" s="616"/>
      <c r="Y33" s="616"/>
      <c r="Z33" s="616"/>
      <c r="AA33" s="616"/>
      <c r="AB33" s="617"/>
      <c r="AC33" s="594"/>
      <c r="AD33" s="594"/>
      <c r="AE33" s="594"/>
      <c r="AF33" s="594"/>
      <c r="AG33" s="594"/>
      <c r="AH33" s="594"/>
      <c r="AI33" s="594"/>
      <c r="AJ33" s="572"/>
      <c r="AK33" s="573"/>
      <c r="AL33" s="576"/>
      <c r="AM33" s="576"/>
      <c r="AN33" s="576"/>
      <c r="AO33" s="576"/>
      <c r="AP33" s="576"/>
      <c r="AQ33" s="576"/>
      <c r="AR33" s="577"/>
      <c r="AS33" s="596"/>
      <c r="AT33" s="596"/>
      <c r="AU33" s="596"/>
      <c r="AV33" s="596"/>
      <c r="AW33" s="596"/>
      <c r="AX33" s="596"/>
      <c r="AY33" s="596"/>
      <c r="AZ33" s="621"/>
      <c r="BA33" s="622"/>
      <c r="BB33" s="622"/>
      <c r="BC33" s="622"/>
      <c r="BD33" s="622"/>
      <c r="BE33" s="622"/>
      <c r="BF33" s="622"/>
      <c r="BG33" s="622"/>
      <c r="BH33" s="622"/>
      <c r="BI33" s="622"/>
      <c r="BJ33" s="622"/>
      <c r="BK33" s="622"/>
      <c r="BL33" s="623"/>
      <c r="BM33" s="595">
        <f>IF(AC32="% of Loan",AS32*AG41,AS32)</f>
        <v>0</v>
      </c>
      <c r="BN33" s="595"/>
      <c r="BO33" s="595"/>
      <c r="BP33" s="595"/>
      <c r="BQ33" s="595"/>
      <c r="BR33" s="595"/>
      <c r="BS33" s="595"/>
      <c r="BT33" s="595"/>
      <c r="BU33" s="595"/>
      <c r="BV33" s="595"/>
      <c r="BW33" s="595"/>
      <c r="BX33" s="595"/>
      <c r="BY33" s="595"/>
    </row>
    <row r="34" spans="2:77" s="2" customFormat="1" ht="26.35" hidden="1" customHeight="1">
      <c r="T34" s="505" t="s">
        <v>933</v>
      </c>
      <c r="U34" s="506"/>
      <c r="V34" s="506"/>
      <c r="W34" s="506"/>
      <c r="X34" s="506"/>
      <c r="Y34" s="506"/>
      <c r="Z34" s="506"/>
      <c r="AA34" s="506"/>
      <c r="AB34" s="506"/>
      <c r="AC34" s="506"/>
      <c r="AD34" s="506"/>
      <c r="AE34" s="506"/>
      <c r="AF34" s="506"/>
      <c r="AG34" s="506"/>
      <c r="AH34" s="506"/>
      <c r="AI34" s="506"/>
      <c r="AJ34" s="506"/>
      <c r="AK34" s="506"/>
      <c r="AL34" s="506"/>
      <c r="AM34" s="506"/>
      <c r="AN34" s="506"/>
      <c r="AO34" s="506"/>
      <c r="AP34" s="506"/>
      <c r="AQ34" s="506"/>
      <c r="AR34" s="506"/>
      <c r="AS34" s="506"/>
      <c r="AT34" s="506"/>
      <c r="AU34" s="506"/>
      <c r="AV34" s="506"/>
      <c r="AW34" s="506"/>
      <c r="AX34" s="506"/>
      <c r="AY34" s="506"/>
      <c r="AZ34" s="506"/>
      <c r="BA34" s="506"/>
      <c r="BB34" s="506"/>
      <c r="BC34" s="506"/>
      <c r="BD34" s="506"/>
      <c r="BE34" s="506"/>
      <c r="BF34" s="506"/>
      <c r="BG34" s="506"/>
      <c r="BH34" s="506"/>
      <c r="BI34" s="506"/>
      <c r="BJ34" s="506"/>
      <c r="BK34" s="506"/>
      <c r="BL34" s="506"/>
      <c r="BM34" s="506"/>
      <c r="BN34" s="506"/>
      <c r="BO34" s="506"/>
      <c r="BP34" s="506"/>
      <c r="BQ34" s="506"/>
      <c r="BR34" s="506"/>
      <c r="BS34" s="506"/>
      <c r="BT34" s="506"/>
      <c r="BU34" s="506"/>
      <c r="BV34" s="506"/>
      <c r="BW34" s="506"/>
      <c r="BX34" s="506"/>
      <c r="BY34" s="507"/>
    </row>
    <row r="35" spans="2:77" s="2" customFormat="1" ht="16.5" hidden="1" customHeight="1">
      <c r="T35" s="339"/>
      <c r="U35" s="302"/>
      <c r="V35" s="302"/>
      <c r="W35" s="302"/>
      <c r="X35" s="302"/>
      <c r="Y35" s="302"/>
      <c r="Z35" s="302"/>
      <c r="AA35" s="302"/>
      <c r="AB35" s="302"/>
      <c r="AC35" s="302"/>
      <c r="AD35" s="302"/>
      <c r="AE35" s="302"/>
      <c r="AF35" s="302"/>
      <c r="AG35" s="302"/>
      <c r="AH35" s="302"/>
      <c r="AI35" s="302"/>
      <c r="AJ35" s="302"/>
      <c r="AK35" s="302"/>
      <c r="AL35" s="302"/>
      <c r="AM35" s="302"/>
      <c r="AN35" s="302"/>
      <c r="AO35" s="302"/>
      <c r="AP35" s="302"/>
      <c r="AQ35" s="302"/>
      <c r="AR35" s="302"/>
      <c r="AS35" s="302"/>
      <c r="AT35" s="302"/>
      <c r="AU35" s="302"/>
      <c r="AV35" s="302"/>
      <c r="AW35" s="302"/>
      <c r="AX35" s="302"/>
      <c r="AY35" s="302"/>
      <c r="AZ35" s="302"/>
      <c r="BA35" s="302"/>
      <c r="BB35" s="302"/>
      <c r="BC35" s="302"/>
      <c r="BD35" s="302"/>
      <c r="BE35" s="302"/>
      <c r="BF35" s="302"/>
      <c r="BG35" s="302"/>
      <c r="BH35" s="302"/>
      <c r="BI35" s="302"/>
      <c r="BJ35" s="302"/>
      <c r="BK35" s="302"/>
      <c r="BL35" s="302"/>
      <c r="BM35" s="302"/>
      <c r="BN35" s="302"/>
      <c r="BO35" s="302"/>
      <c r="BP35" s="302"/>
      <c r="BQ35" s="302"/>
      <c r="BR35" s="302"/>
      <c r="BS35" s="302"/>
      <c r="BT35" s="302"/>
      <c r="BU35" s="302"/>
      <c r="BV35" s="302"/>
      <c r="BW35" s="302"/>
      <c r="BX35" s="302"/>
      <c r="BY35" s="340"/>
    </row>
    <row r="36" spans="2:77" s="2" customFormat="1" ht="22.6" hidden="1" customHeight="1">
      <c r="T36" s="339"/>
      <c r="U36" s="75"/>
      <c r="V36" s="554" t="s">
        <v>633</v>
      </c>
      <c r="W36" s="555"/>
      <c r="X36" s="555"/>
      <c r="Y36" s="555"/>
      <c r="Z36" s="555"/>
      <c r="AA36" s="555"/>
      <c r="AB36" s="555"/>
      <c r="AC36" s="555"/>
      <c r="AD36" s="555"/>
      <c r="AE36" s="556"/>
      <c r="AF36" s="75"/>
      <c r="AG36" s="554" t="s">
        <v>930</v>
      </c>
      <c r="AH36" s="555"/>
      <c r="AI36" s="555"/>
      <c r="AJ36" s="555"/>
      <c r="AK36" s="555"/>
      <c r="AL36" s="555"/>
      <c r="AM36" s="555"/>
      <c r="AN36" s="555"/>
      <c r="AO36" s="555"/>
      <c r="AP36" s="556"/>
      <c r="AQ36" s="75"/>
      <c r="AR36" s="554" t="s">
        <v>944</v>
      </c>
      <c r="AS36" s="555"/>
      <c r="AT36" s="555"/>
      <c r="AU36" s="555"/>
      <c r="AV36" s="555"/>
      <c r="AW36" s="555"/>
      <c r="AX36" s="555"/>
      <c r="AY36" s="555"/>
      <c r="AZ36" s="555"/>
      <c r="BA36" s="556"/>
      <c r="BB36" s="302"/>
      <c r="BC36" s="554" t="s">
        <v>624</v>
      </c>
      <c r="BD36" s="555"/>
      <c r="BE36" s="555"/>
      <c r="BF36" s="555"/>
      <c r="BG36" s="555"/>
      <c r="BH36" s="555"/>
      <c r="BI36" s="555"/>
      <c r="BJ36" s="555"/>
      <c r="BK36" s="555"/>
      <c r="BL36" s="556"/>
      <c r="BM36" s="302"/>
      <c r="BN36" s="554" t="s">
        <v>934</v>
      </c>
      <c r="BO36" s="555"/>
      <c r="BP36" s="555"/>
      <c r="BQ36" s="555"/>
      <c r="BR36" s="555"/>
      <c r="BS36" s="555"/>
      <c r="BT36" s="555"/>
      <c r="BU36" s="555"/>
      <c r="BV36" s="555"/>
      <c r="BW36" s="556"/>
      <c r="BX36" s="302"/>
      <c r="BY36" s="340"/>
    </row>
    <row r="37" spans="2:77" s="2" customFormat="1" ht="19.55" hidden="1" customHeight="1">
      <c r="T37" s="339"/>
      <c r="U37" s="75"/>
      <c r="V37" s="542">
        <f>'ANALYSIS DATABASE'!C199</f>
        <v>0</v>
      </c>
      <c r="W37" s="543"/>
      <c r="X37" s="543"/>
      <c r="Y37" s="543"/>
      <c r="Z37" s="543"/>
      <c r="AA37" s="543"/>
      <c r="AB37" s="543"/>
      <c r="AC37" s="543"/>
      <c r="AD37" s="543"/>
      <c r="AE37" s="544"/>
      <c r="AF37" s="75"/>
      <c r="AG37" s="542">
        <f>'ANALYSIS DATABASE'!C203</f>
        <v>0</v>
      </c>
      <c r="AH37" s="543"/>
      <c r="AI37" s="543"/>
      <c r="AJ37" s="543"/>
      <c r="AK37" s="543"/>
      <c r="AL37" s="543"/>
      <c r="AM37" s="543"/>
      <c r="AN37" s="543"/>
      <c r="AO37" s="543"/>
      <c r="AP37" s="544"/>
      <c r="AQ37" s="75"/>
      <c r="AR37" s="542">
        <f>BM33</f>
        <v>0</v>
      </c>
      <c r="AS37" s="543"/>
      <c r="AT37" s="543"/>
      <c r="AU37" s="543"/>
      <c r="AV37" s="543"/>
      <c r="AW37" s="543"/>
      <c r="AX37" s="543"/>
      <c r="AY37" s="543"/>
      <c r="AZ37" s="543"/>
      <c r="BA37" s="544"/>
      <c r="BB37" s="302"/>
      <c r="BC37" s="542">
        <f>V37+AG37+AR37</f>
        <v>0</v>
      </c>
      <c r="BD37" s="543"/>
      <c r="BE37" s="543"/>
      <c r="BF37" s="543"/>
      <c r="BG37" s="543"/>
      <c r="BH37" s="543"/>
      <c r="BI37" s="543"/>
      <c r="BJ37" s="543"/>
      <c r="BK37" s="543"/>
      <c r="BL37" s="544"/>
      <c r="BM37" s="302"/>
      <c r="BN37" s="548">
        <f>IFERROR(BC37/AG41,0)</f>
        <v>0</v>
      </c>
      <c r="BO37" s="549"/>
      <c r="BP37" s="549"/>
      <c r="BQ37" s="549"/>
      <c r="BR37" s="549"/>
      <c r="BS37" s="549"/>
      <c r="BT37" s="549"/>
      <c r="BU37" s="549"/>
      <c r="BV37" s="549"/>
      <c r="BW37" s="550"/>
      <c r="BX37" s="302"/>
      <c r="BY37" s="340"/>
    </row>
    <row r="38" spans="2:77" s="2" customFormat="1" ht="19.55" hidden="1" customHeight="1">
      <c r="T38" s="339"/>
      <c r="U38" s="75"/>
      <c r="V38" s="545"/>
      <c r="W38" s="546"/>
      <c r="X38" s="546"/>
      <c r="Y38" s="546"/>
      <c r="Z38" s="546"/>
      <c r="AA38" s="546"/>
      <c r="AB38" s="546"/>
      <c r="AC38" s="546"/>
      <c r="AD38" s="546"/>
      <c r="AE38" s="547"/>
      <c r="AF38" s="75"/>
      <c r="AG38" s="545"/>
      <c r="AH38" s="546"/>
      <c r="AI38" s="546"/>
      <c r="AJ38" s="546"/>
      <c r="AK38" s="546"/>
      <c r="AL38" s="546"/>
      <c r="AM38" s="546"/>
      <c r="AN38" s="546"/>
      <c r="AO38" s="546"/>
      <c r="AP38" s="547"/>
      <c r="AQ38" s="75"/>
      <c r="AR38" s="545"/>
      <c r="AS38" s="546"/>
      <c r="AT38" s="546"/>
      <c r="AU38" s="546"/>
      <c r="AV38" s="546"/>
      <c r="AW38" s="546"/>
      <c r="AX38" s="546"/>
      <c r="AY38" s="546"/>
      <c r="AZ38" s="546"/>
      <c r="BA38" s="547"/>
      <c r="BB38" s="302"/>
      <c r="BC38" s="545"/>
      <c r="BD38" s="546"/>
      <c r="BE38" s="546"/>
      <c r="BF38" s="546"/>
      <c r="BG38" s="546"/>
      <c r="BH38" s="546"/>
      <c r="BI38" s="546"/>
      <c r="BJ38" s="546"/>
      <c r="BK38" s="546"/>
      <c r="BL38" s="547"/>
      <c r="BM38" s="302"/>
      <c r="BN38" s="551"/>
      <c r="BO38" s="552"/>
      <c r="BP38" s="552"/>
      <c r="BQ38" s="552"/>
      <c r="BR38" s="552"/>
      <c r="BS38" s="552"/>
      <c r="BT38" s="552"/>
      <c r="BU38" s="552"/>
      <c r="BV38" s="552"/>
      <c r="BW38" s="553"/>
      <c r="BX38" s="302"/>
      <c r="BY38" s="340"/>
    </row>
    <row r="39" spans="2:77" s="2" customFormat="1" ht="22.6" hidden="1" customHeight="1">
      <c r="T39" s="339"/>
      <c r="U39" s="302"/>
      <c r="V39" s="302"/>
      <c r="W39" s="302"/>
      <c r="X39" s="302"/>
      <c r="Y39" s="302"/>
      <c r="Z39" s="302"/>
      <c r="AA39" s="302"/>
      <c r="AB39" s="302"/>
      <c r="AC39" s="302"/>
      <c r="AD39" s="302"/>
      <c r="AE39" s="302"/>
      <c r="AF39" s="302"/>
      <c r="AG39" s="302"/>
      <c r="AH39" s="302"/>
      <c r="AI39" s="302"/>
      <c r="AJ39" s="302"/>
      <c r="AK39" s="302"/>
      <c r="AL39" s="302"/>
      <c r="AM39" s="302"/>
      <c r="AN39" s="302"/>
      <c r="AO39" s="302"/>
      <c r="AP39" s="302"/>
      <c r="AQ39" s="302"/>
      <c r="AR39" s="302"/>
      <c r="AS39" s="302"/>
      <c r="AT39" s="302"/>
      <c r="AU39" s="302"/>
      <c r="AV39" s="302"/>
      <c r="AW39" s="302"/>
      <c r="AX39" s="302"/>
      <c r="AY39" s="302"/>
      <c r="AZ39" s="302"/>
      <c r="BA39" s="302"/>
      <c r="BB39" s="302"/>
      <c r="BC39" s="302"/>
      <c r="BD39" s="302"/>
      <c r="BE39" s="302"/>
      <c r="BF39" s="302"/>
      <c r="BG39" s="302"/>
      <c r="BH39" s="302"/>
      <c r="BI39" s="302"/>
      <c r="BJ39" s="302"/>
      <c r="BK39" s="302"/>
      <c r="BL39" s="302"/>
      <c r="BM39" s="302"/>
      <c r="BN39" s="302"/>
      <c r="BO39" s="302"/>
      <c r="BP39" s="302"/>
      <c r="BQ39" s="302"/>
      <c r="BR39" s="302"/>
      <c r="BS39" s="302"/>
      <c r="BT39" s="302"/>
      <c r="BU39" s="302"/>
      <c r="BV39" s="302"/>
      <c r="BW39" s="302"/>
      <c r="BX39" s="302"/>
      <c r="BY39" s="340"/>
    </row>
    <row r="40" spans="2:77" s="2" customFormat="1" ht="22.6" hidden="1" customHeight="1">
      <c r="T40" s="339"/>
      <c r="U40" s="75"/>
      <c r="V40" s="554" t="s">
        <v>928</v>
      </c>
      <c r="W40" s="555"/>
      <c r="X40" s="555"/>
      <c r="Y40" s="555"/>
      <c r="Z40" s="555"/>
      <c r="AA40" s="555"/>
      <c r="AB40" s="555"/>
      <c r="AC40" s="555"/>
      <c r="AD40" s="555"/>
      <c r="AE40" s="556"/>
      <c r="AF40" s="75"/>
      <c r="AG40" s="554" t="s">
        <v>929</v>
      </c>
      <c r="AH40" s="555"/>
      <c r="AI40" s="555"/>
      <c r="AJ40" s="555"/>
      <c r="AK40" s="555"/>
      <c r="AL40" s="555"/>
      <c r="AM40" s="555"/>
      <c r="AN40" s="555"/>
      <c r="AO40" s="555"/>
      <c r="AP40" s="556"/>
      <c r="AQ40" s="75"/>
      <c r="AR40" s="554" t="s">
        <v>925</v>
      </c>
      <c r="AS40" s="555"/>
      <c r="AT40" s="555"/>
      <c r="AU40" s="555"/>
      <c r="AV40" s="555"/>
      <c r="AW40" s="555"/>
      <c r="AX40" s="555"/>
      <c r="AY40" s="555"/>
      <c r="AZ40" s="555"/>
      <c r="BA40" s="556"/>
      <c r="BB40" s="302"/>
      <c r="BC40" s="554" t="s">
        <v>926</v>
      </c>
      <c r="BD40" s="555"/>
      <c r="BE40" s="555"/>
      <c r="BF40" s="555"/>
      <c r="BG40" s="555"/>
      <c r="BH40" s="555"/>
      <c r="BI40" s="555"/>
      <c r="BJ40" s="555"/>
      <c r="BK40" s="555"/>
      <c r="BL40" s="556"/>
      <c r="BM40" s="302"/>
      <c r="BN40" s="554" t="s">
        <v>927</v>
      </c>
      <c r="BO40" s="555"/>
      <c r="BP40" s="555"/>
      <c r="BQ40" s="555"/>
      <c r="BR40" s="555"/>
      <c r="BS40" s="555"/>
      <c r="BT40" s="555"/>
      <c r="BU40" s="555"/>
      <c r="BV40" s="555"/>
      <c r="BW40" s="556"/>
      <c r="BX40" s="302"/>
      <c r="BY40" s="340"/>
    </row>
    <row r="41" spans="2:77" s="2" customFormat="1" ht="19.55" hidden="1" customHeight="1">
      <c r="T41" s="339"/>
      <c r="U41" s="75"/>
      <c r="V41" s="542">
        <f>'2 REHAB ANALYZER'!CW74</f>
        <v>0</v>
      </c>
      <c r="W41" s="543"/>
      <c r="X41" s="543"/>
      <c r="Y41" s="543"/>
      <c r="Z41" s="543"/>
      <c r="AA41" s="543"/>
      <c r="AB41" s="543"/>
      <c r="AC41" s="543"/>
      <c r="AD41" s="543"/>
      <c r="AE41" s="544"/>
      <c r="AF41" s="75"/>
      <c r="AG41" s="542">
        <f>'ANALYSIS DATABASE'!C214</f>
        <v>0</v>
      </c>
      <c r="AH41" s="543"/>
      <c r="AI41" s="543"/>
      <c r="AJ41" s="543"/>
      <c r="AK41" s="543"/>
      <c r="AL41" s="543"/>
      <c r="AM41" s="543"/>
      <c r="AN41" s="543"/>
      <c r="AO41" s="543"/>
      <c r="AP41" s="544"/>
      <c r="AQ41" s="75"/>
      <c r="AR41" s="542">
        <f>'ANALYSIS DATABASE'!C212</f>
        <v>0</v>
      </c>
      <c r="AS41" s="543"/>
      <c r="AT41" s="543"/>
      <c r="AU41" s="543"/>
      <c r="AV41" s="543"/>
      <c r="AW41" s="543"/>
      <c r="AX41" s="543"/>
      <c r="AY41" s="543"/>
      <c r="AZ41" s="543"/>
      <c r="BA41" s="544"/>
      <c r="BB41" s="302"/>
      <c r="BC41" s="542">
        <f>'ANALYSIS DATABASE'!C215</f>
        <v>0</v>
      </c>
      <c r="BD41" s="543"/>
      <c r="BE41" s="543"/>
      <c r="BF41" s="543"/>
      <c r="BG41" s="543"/>
      <c r="BH41" s="543"/>
      <c r="BI41" s="543"/>
      <c r="BJ41" s="543"/>
      <c r="BK41" s="543"/>
      <c r="BL41" s="544"/>
      <c r="BM41" s="302"/>
      <c r="BN41" s="542">
        <f>AR41+BC41</f>
        <v>0</v>
      </c>
      <c r="BO41" s="543"/>
      <c r="BP41" s="543"/>
      <c r="BQ41" s="543"/>
      <c r="BR41" s="543"/>
      <c r="BS41" s="543"/>
      <c r="BT41" s="543"/>
      <c r="BU41" s="543"/>
      <c r="BV41" s="543"/>
      <c r="BW41" s="544"/>
      <c r="BX41" s="302"/>
      <c r="BY41" s="340"/>
    </row>
    <row r="42" spans="2:77" s="2" customFormat="1" ht="19.55" hidden="1" customHeight="1">
      <c r="T42" s="339"/>
      <c r="U42" s="75"/>
      <c r="V42" s="545"/>
      <c r="W42" s="546"/>
      <c r="X42" s="546"/>
      <c r="Y42" s="546"/>
      <c r="Z42" s="546"/>
      <c r="AA42" s="546"/>
      <c r="AB42" s="546"/>
      <c r="AC42" s="546"/>
      <c r="AD42" s="546"/>
      <c r="AE42" s="547"/>
      <c r="AF42" s="75"/>
      <c r="AG42" s="545"/>
      <c r="AH42" s="546"/>
      <c r="AI42" s="546"/>
      <c r="AJ42" s="546"/>
      <c r="AK42" s="546"/>
      <c r="AL42" s="546"/>
      <c r="AM42" s="546"/>
      <c r="AN42" s="546"/>
      <c r="AO42" s="546"/>
      <c r="AP42" s="547"/>
      <c r="AQ42" s="75"/>
      <c r="AR42" s="545"/>
      <c r="AS42" s="546"/>
      <c r="AT42" s="546"/>
      <c r="AU42" s="546"/>
      <c r="AV42" s="546"/>
      <c r="AW42" s="546"/>
      <c r="AX42" s="546"/>
      <c r="AY42" s="546"/>
      <c r="AZ42" s="546"/>
      <c r="BA42" s="547"/>
      <c r="BB42" s="302"/>
      <c r="BC42" s="545"/>
      <c r="BD42" s="546"/>
      <c r="BE42" s="546"/>
      <c r="BF42" s="546"/>
      <c r="BG42" s="546"/>
      <c r="BH42" s="546"/>
      <c r="BI42" s="546"/>
      <c r="BJ42" s="546"/>
      <c r="BK42" s="546"/>
      <c r="BL42" s="547"/>
      <c r="BM42" s="302"/>
      <c r="BN42" s="545"/>
      <c r="BO42" s="546"/>
      <c r="BP42" s="546"/>
      <c r="BQ42" s="546"/>
      <c r="BR42" s="546"/>
      <c r="BS42" s="546"/>
      <c r="BT42" s="546"/>
      <c r="BU42" s="546"/>
      <c r="BV42" s="546"/>
      <c r="BW42" s="547"/>
      <c r="BX42" s="302"/>
      <c r="BY42" s="340"/>
    </row>
    <row r="43" spans="2:77" s="2" customFormat="1" ht="22.6" hidden="1" customHeight="1">
      <c r="T43" s="341"/>
      <c r="U43" s="342"/>
      <c r="V43" s="342"/>
      <c r="W43" s="342"/>
      <c r="X43" s="342"/>
      <c r="Y43" s="342"/>
      <c r="Z43" s="342"/>
      <c r="AA43" s="342"/>
      <c r="AB43" s="342"/>
      <c r="AC43" s="342"/>
      <c r="AD43" s="342"/>
      <c r="AE43" s="342"/>
      <c r="AF43" s="342"/>
      <c r="AG43" s="342"/>
      <c r="AH43" s="342"/>
      <c r="AI43" s="342"/>
      <c r="AJ43" s="342"/>
      <c r="AK43" s="342"/>
      <c r="AL43" s="342"/>
      <c r="AM43" s="342"/>
      <c r="AN43" s="342"/>
      <c r="AO43" s="342"/>
      <c r="AP43" s="342"/>
      <c r="AQ43" s="342"/>
      <c r="AR43" s="342"/>
      <c r="AS43" s="342"/>
      <c r="AT43" s="342"/>
      <c r="AU43" s="342"/>
      <c r="AV43" s="342"/>
      <c r="AW43" s="342"/>
      <c r="AX43" s="342"/>
      <c r="AY43" s="342"/>
      <c r="AZ43" s="342"/>
      <c r="BA43" s="342"/>
      <c r="BB43" s="342"/>
      <c r="BC43" s="342"/>
      <c r="BD43" s="342"/>
      <c r="BE43" s="342"/>
      <c r="BF43" s="342"/>
      <c r="BG43" s="342"/>
      <c r="BH43" s="342"/>
      <c r="BI43" s="342"/>
      <c r="BJ43" s="342"/>
      <c r="BK43" s="342"/>
      <c r="BL43" s="342"/>
      <c r="BM43" s="342"/>
      <c r="BN43" s="342"/>
      <c r="BO43" s="342"/>
      <c r="BP43" s="342"/>
      <c r="BQ43" s="342"/>
      <c r="BR43" s="342"/>
      <c r="BS43" s="342"/>
      <c r="BT43" s="342"/>
      <c r="BU43" s="342"/>
      <c r="BV43" s="342"/>
      <c r="BW43" s="342"/>
      <c r="BX43" s="342"/>
      <c r="BY43" s="343"/>
    </row>
    <row r="44" spans="2:77" s="2" customFormat="1" ht="11.25" hidden="1" customHeight="1">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row>
    <row r="45" spans="2:77" s="2" customFormat="1" ht="25.85" hidden="1">
      <c r="T45" s="329"/>
      <c r="U45" s="331"/>
      <c r="V45" s="330"/>
      <c r="W45" s="330"/>
      <c r="X45" s="330"/>
      <c r="Y45" s="330"/>
      <c r="Z45" s="330"/>
      <c r="AA45" s="330"/>
      <c r="AB45" s="330"/>
      <c r="AC45" s="330"/>
      <c r="AD45" s="330"/>
      <c r="AE45" s="330"/>
      <c r="AF45" s="330"/>
      <c r="AG45" s="330"/>
      <c r="AH45" s="330"/>
      <c r="AI45" s="330"/>
      <c r="AJ45" s="330"/>
      <c r="AK45" s="330"/>
      <c r="AL45" s="330"/>
      <c r="AM45" s="330"/>
      <c r="AN45" s="332"/>
      <c r="AO45" s="582" t="s">
        <v>625</v>
      </c>
      <c r="AP45" s="583"/>
      <c r="AQ45" s="583"/>
      <c r="AR45" s="583"/>
      <c r="AS45" s="583"/>
      <c r="AT45" s="583"/>
      <c r="AU45" s="583"/>
      <c r="AV45" s="583"/>
      <c r="AW45" s="583"/>
      <c r="AX45" s="583"/>
      <c r="AY45" s="583"/>
      <c r="AZ45" s="583"/>
      <c r="BA45" s="583"/>
      <c r="BB45" s="583"/>
      <c r="BC45" s="583"/>
      <c r="BD45" s="599" t="s">
        <v>627</v>
      </c>
      <c r="BE45" s="600"/>
      <c r="BF45" s="600"/>
      <c r="BG45" s="600"/>
      <c r="BH45" s="600"/>
      <c r="BI45" s="600"/>
      <c r="BJ45" s="600"/>
      <c r="BK45" s="600"/>
      <c r="BL45" s="600"/>
      <c r="BM45" s="600"/>
      <c r="BN45" s="600"/>
      <c r="BO45" s="600"/>
      <c r="BP45" s="600"/>
      <c r="BQ45" s="600"/>
      <c r="BR45" s="600"/>
      <c r="BS45" s="601"/>
      <c r="BT45" s="333"/>
      <c r="BU45" s="611">
        <v>30</v>
      </c>
      <c r="BV45" s="612"/>
      <c r="BW45" s="612"/>
      <c r="BX45" s="613"/>
      <c r="BY45" s="334"/>
    </row>
    <row r="46" spans="2:77" ht="23.3" hidden="1" customHeight="1">
      <c r="T46" s="597" t="s">
        <v>840</v>
      </c>
      <c r="U46" s="588"/>
      <c r="V46" s="588"/>
      <c r="W46" s="588"/>
      <c r="X46" s="588"/>
      <c r="Y46" s="588"/>
      <c r="Z46" s="588"/>
      <c r="AA46" s="588"/>
      <c r="AB46" s="588"/>
      <c r="AC46" s="588"/>
      <c r="AD46" s="588"/>
      <c r="AE46" s="588"/>
      <c r="AF46" s="588"/>
      <c r="AG46" s="588"/>
      <c r="AH46" s="588"/>
      <c r="AI46" s="588"/>
      <c r="AJ46" s="588"/>
      <c r="AK46" s="588"/>
      <c r="AL46" s="588"/>
      <c r="AM46" s="588"/>
      <c r="AN46" s="588"/>
      <c r="AO46" s="588"/>
      <c r="AP46" s="588"/>
      <c r="AQ46" s="588"/>
      <c r="AR46" s="588"/>
      <c r="AS46" s="588"/>
      <c r="AT46" s="588"/>
      <c r="AU46" s="588"/>
      <c r="AV46" s="588"/>
      <c r="AW46" s="588"/>
      <c r="AX46" s="588"/>
      <c r="AY46" s="588"/>
      <c r="AZ46" s="588"/>
      <c r="BA46" s="588"/>
      <c r="BB46" s="588"/>
      <c r="BC46" s="588"/>
      <c r="BD46" s="588"/>
      <c r="BE46" s="588"/>
      <c r="BF46" s="588"/>
      <c r="BG46" s="588"/>
      <c r="BH46" s="588"/>
      <c r="BI46" s="588"/>
      <c r="BJ46" s="588"/>
      <c r="BK46" s="588"/>
      <c r="BL46" s="588"/>
      <c r="BM46" s="588"/>
      <c r="BN46" s="588"/>
      <c r="BO46" s="588"/>
      <c r="BP46" s="588"/>
      <c r="BQ46" s="588"/>
      <c r="BR46" s="588"/>
      <c r="BS46" s="588"/>
      <c r="BT46" s="588"/>
      <c r="BU46" s="588"/>
      <c r="BV46" s="588"/>
      <c r="BW46" s="588"/>
      <c r="BX46" s="588"/>
      <c r="BY46" s="598"/>
    </row>
    <row r="47" spans="2:77" s="2" customFormat="1" ht="19.55" hidden="1" customHeight="1" thickBot="1">
      <c r="T47" s="335"/>
      <c r="U47" s="299"/>
      <c r="V47" s="299"/>
      <c r="W47" s="299"/>
      <c r="X47" s="299"/>
      <c r="Y47" s="299"/>
      <c r="Z47" s="299"/>
      <c r="AA47" s="299"/>
      <c r="AB47" s="299"/>
      <c r="AC47" s="299"/>
      <c r="AD47" s="299"/>
      <c r="AE47" s="299"/>
      <c r="AF47" s="299"/>
      <c r="AG47" s="299"/>
      <c r="AH47" s="299"/>
      <c r="AI47" s="299"/>
      <c r="AJ47" s="299"/>
      <c r="AK47" s="299"/>
      <c r="AL47" s="299"/>
      <c r="AM47" s="299"/>
      <c r="AN47" s="299"/>
      <c r="AO47" s="299"/>
      <c r="AP47" s="299"/>
      <c r="AQ47" s="299"/>
      <c r="AR47" s="299"/>
      <c r="AS47" s="299"/>
      <c r="AT47" s="299"/>
      <c r="AU47" s="299"/>
      <c r="AV47" s="299"/>
      <c r="AW47" s="299"/>
      <c r="AX47" s="299"/>
      <c r="AY47" s="299"/>
      <c r="AZ47" s="299"/>
      <c r="BA47" s="299"/>
      <c r="BB47" s="299"/>
      <c r="BC47" s="75"/>
      <c r="BD47" s="300"/>
      <c r="BE47" s="300"/>
      <c r="BF47" s="300"/>
      <c r="BG47" s="300"/>
      <c r="BH47" s="300"/>
      <c r="BI47" s="300"/>
      <c r="BJ47" s="300"/>
      <c r="BK47" s="300"/>
      <c r="BL47" s="300"/>
      <c r="BM47" s="300"/>
      <c r="BN47" s="300"/>
      <c r="BO47" s="300"/>
      <c r="BP47" s="300"/>
      <c r="BQ47" s="300"/>
      <c r="BR47" s="300"/>
      <c r="BS47" s="300"/>
      <c r="BT47" s="75"/>
      <c r="BU47" s="301"/>
      <c r="BV47" s="301"/>
      <c r="BW47" s="301"/>
      <c r="BX47" s="301"/>
      <c r="BY47" s="336"/>
    </row>
    <row r="48" spans="2:77" s="2" customFormat="1" ht="21.1" hidden="1" customHeight="1" thickTop="1">
      <c r="B48" s="566" t="s">
        <v>842</v>
      </c>
      <c r="C48" s="567"/>
      <c r="D48" s="567"/>
      <c r="E48" s="567"/>
      <c r="F48" s="567"/>
      <c r="G48" s="567"/>
      <c r="H48" s="567"/>
      <c r="I48" s="567"/>
      <c r="J48" s="567"/>
      <c r="K48" s="567"/>
      <c r="L48" s="567"/>
      <c r="M48" s="567"/>
      <c r="N48" s="567"/>
      <c r="O48" s="567"/>
      <c r="P48" s="567"/>
      <c r="Q48" s="567"/>
      <c r="R48" s="568"/>
      <c r="T48" s="335"/>
      <c r="U48" s="584" t="s">
        <v>213</v>
      </c>
      <c r="V48" s="585"/>
      <c r="W48" s="585"/>
      <c r="X48" s="585"/>
      <c r="Y48" s="585"/>
      <c r="Z48" s="585"/>
      <c r="AA48" s="585"/>
      <c r="AB48" s="586"/>
      <c r="AC48" s="75"/>
      <c r="AD48" s="584" t="s">
        <v>669</v>
      </c>
      <c r="AE48" s="585"/>
      <c r="AF48" s="585"/>
      <c r="AG48" s="585"/>
      <c r="AH48" s="585"/>
      <c r="AI48" s="585"/>
      <c r="AJ48" s="585"/>
      <c r="AK48" s="586"/>
      <c r="AL48" s="75"/>
      <c r="AM48" s="584" t="s">
        <v>647</v>
      </c>
      <c r="AN48" s="585"/>
      <c r="AO48" s="585"/>
      <c r="AP48" s="585"/>
      <c r="AQ48" s="585"/>
      <c r="AR48" s="585"/>
      <c r="AS48" s="585"/>
      <c r="AT48" s="586"/>
      <c r="AU48" s="75"/>
      <c r="AV48" s="584" t="s">
        <v>670</v>
      </c>
      <c r="AW48" s="585"/>
      <c r="AX48" s="585"/>
      <c r="AY48" s="585"/>
      <c r="AZ48" s="585"/>
      <c r="BA48" s="585"/>
      <c r="BB48" s="585"/>
      <c r="BC48" s="586"/>
      <c r="BD48" s="75"/>
      <c r="BE48" s="584" t="s">
        <v>382</v>
      </c>
      <c r="BF48" s="585"/>
      <c r="BG48" s="585"/>
      <c r="BH48" s="585"/>
      <c r="BI48" s="585"/>
      <c r="BJ48" s="585"/>
      <c r="BK48" s="585"/>
      <c r="BL48" s="586"/>
      <c r="BM48" s="75"/>
      <c r="BN48" s="584" t="s">
        <v>668</v>
      </c>
      <c r="BO48" s="585"/>
      <c r="BP48" s="585"/>
      <c r="BQ48" s="585"/>
      <c r="BR48" s="585"/>
      <c r="BS48" s="585"/>
      <c r="BT48" s="585"/>
      <c r="BU48" s="585"/>
      <c r="BV48" s="585"/>
      <c r="BW48" s="585"/>
      <c r="BX48" s="586"/>
      <c r="BY48" s="338"/>
    </row>
    <row r="49" spans="2:160" s="2" customFormat="1" ht="28.2" hidden="1" customHeight="1" thickBot="1">
      <c r="B49" s="569"/>
      <c r="C49" s="570"/>
      <c r="D49" s="570"/>
      <c r="E49" s="570"/>
      <c r="F49" s="570"/>
      <c r="G49" s="570"/>
      <c r="H49" s="570"/>
      <c r="I49" s="570"/>
      <c r="J49" s="570"/>
      <c r="K49" s="570"/>
      <c r="L49" s="570"/>
      <c r="M49" s="570"/>
      <c r="N49" s="570"/>
      <c r="O49" s="570"/>
      <c r="P49" s="570"/>
      <c r="Q49" s="570"/>
      <c r="R49" s="571"/>
      <c r="T49" s="335"/>
      <c r="U49" s="328"/>
      <c r="V49" s="590">
        <f>'ANALYSIS DATABASE'!C168</f>
        <v>0</v>
      </c>
      <c r="W49" s="590"/>
      <c r="X49" s="590"/>
      <c r="Y49" s="590"/>
      <c r="Z49" s="590"/>
      <c r="AA49" s="590"/>
      <c r="AB49" s="591"/>
      <c r="AC49" s="75"/>
      <c r="AD49" s="328"/>
      <c r="AE49" s="590">
        <f>TOTAL_REPAIRS_ESTIMATE</f>
        <v>0</v>
      </c>
      <c r="AF49" s="590"/>
      <c r="AG49" s="590"/>
      <c r="AH49" s="590"/>
      <c r="AI49" s="590"/>
      <c r="AJ49" s="590"/>
      <c r="AK49" s="591"/>
      <c r="AL49" s="75"/>
      <c r="AM49" s="328"/>
      <c r="AN49" s="590">
        <f>V49+AE49</f>
        <v>0</v>
      </c>
      <c r="AO49" s="590"/>
      <c r="AP49" s="590"/>
      <c r="AQ49" s="590"/>
      <c r="AR49" s="590"/>
      <c r="AS49" s="590"/>
      <c r="AT49" s="591"/>
      <c r="AU49" s="75"/>
      <c r="AV49" s="328"/>
      <c r="AW49" s="590">
        <f>'ANALYSIS DATABASE'!C176</f>
        <v>0</v>
      </c>
      <c r="AX49" s="590"/>
      <c r="AY49" s="590"/>
      <c r="AZ49" s="590"/>
      <c r="BA49" s="590"/>
      <c r="BB49" s="590"/>
      <c r="BC49" s="591"/>
      <c r="BD49" s="75"/>
      <c r="BE49" s="328"/>
      <c r="BF49" s="590">
        <f>AFTER_REPAIR_VALUE_ESTIMATED</f>
        <v>0</v>
      </c>
      <c r="BG49" s="590"/>
      <c r="BH49" s="590"/>
      <c r="BI49" s="590"/>
      <c r="BJ49" s="590"/>
      <c r="BK49" s="590"/>
      <c r="BL49" s="591"/>
      <c r="BM49" s="75"/>
      <c r="BN49" s="592"/>
      <c r="BO49" s="593"/>
      <c r="BP49" s="634">
        <v>50000</v>
      </c>
      <c r="BQ49" s="634"/>
      <c r="BR49" s="634"/>
      <c r="BS49" s="634"/>
      <c r="BT49" s="634"/>
      <c r="BU49" s="634"/>
      <c r="BV49" s="634"/>
      <c r="BW49" s="634"/>
      <c r="BX49" s="635"/>
      <c r="BY49" s="338"/>
      <c r="CK49" s="637"/>
      <c r="CL49" s="637"/>
      <c r="CM49" s="637"/>
      <c r="CN49" s="637"/>
      <c r="CO49" s="637"/>
      <c r="CP49" s="637"/>
      <c r="CQ49" s="637"/>
      <c r="CR49" s="637"/>
    </row>
    <row r="50" spans="2:160" s="2" customFormat="1" ht="11.25" hidden="1" customHeight="1" thickTop="1" thickBot="1">
      <c r="T50" s="335"/>
      <c r="U50" s="299"/>
      <c r="V50" s="299"/>
      <c r="W50" s="299"/>
      <c r="X50" s="299"/>
      <c r="Y50" s="299"/>
      <c r="Z50" s="299"/>
      <c r="AA50" s="299"/>
      <c r="AB50" s="299"/>
      <c r="AC50" s="299"/>
      <c r="AD50" s="299"/>
      <c r="AE50" s="299"/>
      <c r="AF50" s="299"/>
      <c r="AG50" s="299"/>
      <c r="AH50" s="299"/>
      <c r="AI50" s="299"/>
      <c r="AJ50" s="299"/>
      <c r="AK50" s="299"/>
      <c r="AL50" s="299"/>
      <c r="AM50" s="299"/>
      <c r="AN50" s="299"/>
      <c r="AO50" s="299"/>
      <c r="AP50" s="299"/>
      <c r="AQ50" s="299"/>
      <c r="AR50" s="299"/>
      <c r="AS50" s="299"/>
      <c r="AT50" s="299"/>
      <c r="AU50" s="299"/>
      <c r="AV50" s="299"/>
      <c r="AW50" s="299"/>
      <c r="AX50" s="299"/>
      <c r="AY50" s="299"/>
      <c r="AZ50" s="299"/>
      <c r="BA50" s="299"/>
      <c r="BB50" s="299"/>
      <c r="BC50" s="75"/>
      <c r="BD50" s="300"/>
      <c r="BE50" s="300"/>
      <c r="BF50" s="300"/>
      <c r="BG50" s="300"/>
      <c r="BH50" s="300"/>
      <c r="BI50" s="300"/>
      <c r="BJ50" s="300"/>
      <c r="BK50" s="300"/>
      <c r="BL50" s="300"/>
      <c r="BM50" s="300"/>
      <c r="BN50" s="300"/>
      <c r="BO50" s="300"/>
      <c r="BP50" s="300"/>
      <c r="BQ50" s="300"/>
      <c r="BR50" s="300"/>
      <c r="BS50" s="300"/>
      <c r="BT50" s="75"/>
      <c r="BU50" s="301"/>
      <c r="BV50" s="301"/>
      <c r="BW50" s="301"/>
      <c r="BX50" s="301"/>
      <c r="BY50" s="336"/>
    </row>
    <row r="51" spans="2:160" s="2" customFormat="1" ht="26.5" hidden="1" customHeight="1" thickTop="1" thickBot="1">
      <c r="T51" s="335"/>
      <c r="U51" s="299"/>
      <c r="V51" s="299"/>
      <c r="W51" s="299"/>
      <c r="X51" s="299"/>
      <c r="Y51" s="299"/>
      <c r="Z51" s="299"/>
      <c r="AA51" s="299"/>
      <c r="AB51" s="653" t="s">
        <v>675</v>
      </c>
      <c r="AC51" s="653"/>
      <c r="AD51" s="653"/>
      <c r="AE51" s="653"/>
      <c r="AF51" s="653"/>
      <c r="AG51" s="653"/>
      <c r="AH51" s="653"/>
      <c r="AI51" s="653"/>
      <c r="AJ51" s="653"/>
      <c r="AK51" s="653"/>
      <c r="AL51" s="653"/>
      <c r="AM51" s="653"/>
      <c r="AN51" s="653"/>
      <c r="AO51" s="653"/>
      <c r="AP51" s="653"/>
      <c r="AQ51" s="665"/>
      <c r="AR51" s="656"/>
      <c r="AS51" s="657"/>
      <c r="AT51" s="657"/>
      <c r="AU51" s="657"/>
      <c r="AV51" s="657"/>
      <c r="AW51" s="657"/>
      <c r="AX51" s="657"/>
      <c r="AY51" s="657"/>
      <c r="AZ51" s="657"/>
      <c r="BA51" s="658"/>
      <c r="BB51" s="624" t="s">
        <v>673</v>
      </c>
      <c r="BC51" s="624"/>
      <c r="BD51" s="624"/>
      <c r="BE51" s="624"/>
      <c r="BF51" s="624"/>
      <c r="BG51" s="624"/>
      <c r="BH51" s="624"/>
      <c r="BI51" s="624"/>
      <c r="BJ51" s="624"/>
      <c r="BK51" s="624"/>
      <c r="BL51" s="624"/>
      <c r="BM51" s="300"/>
      <c r="BN51" s="300"/>
      <c r="BO51" s="300"/>
      <c r="BP51" s="300"/>
      <c r="BQ51" s="300"/>
      <c r="BR51" s="300"/>
      <c r="BS51" s="300"/>
      <c r="BT51" s="75"/>
      <c r="BU51" s="301"/>
      <c r="BV51" s="301"/>
      <c r="BW51" s="301"/>
      <c r="BX51" s="301"/>
      <c r="BY51" s="336"/>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row>
    <row r="52" spans="2:160" s="2" customFormat="1" ht="11.25" hidden="1" customHeight="1" thickTop="1">
      <c r="T52" s="335"/>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75"/>
      <c r="BD52" s="300"/>
      <c r="BE52" s="300"/>
      <c r="BF52" s="300"/>
      <c r="BG52" s="300"/>
      <c r="BH52" s="300"/>
      <c r="BI52" s="300"/>
      <c r="BJ52" s="300"/>
      <c r="BK52" s="300"/>
      <c r="BL52" s="300"/>
      <c r="BM52" s="300"/>
      <c r="BN52" s="300"/>
      <c r="BO52" s="300"/>
      <c r="BP52" s="300"/>
      <c r="BQ52" s="300"/>
      <c r="BR52" s="300"/>
      <c r="BS52" s="300"/>
      <c r="BT52" s="75"/>
      <c r="BU52" s="301"/>
      <c r="BV52" s="301"/>
      <c r="BW52" s="301"/>
      <c r="BX52" s="301"/>
      <c r="BY52" s="336"/>
    </row>
    <row r="53" spans="2:160" s="2" customFormat="1" ht="13.95" hidden="1" customHeight="1">
      <c r="T53" s="605">
        <f>IF(AC53&gt;0,1,0)</f>
        <v>0</v>
      </c>
      <c r="U53" s="606"/>
      <c r="V53" s="659" t="s">
        <v>671</v>
      </c>
      <c r="W53" s="660"/>
      <c r="X53" s="660"/>
      <c r="Y53" s="660"/>
      <c r="Z53" s="660"/>
      <c r="AA53" s="660"/>
      <c r="AB53" s="660"/>
      <c r="AC53" s="609"/>
      <c r="AD53" s="609"/>
      <c r="AE53" s="609"/>
      <c r="AF53" s="609"/>
      <c r="AG53" s="609"/>
      <c r="AH53" s="609"/>
      <c r="AI53" s="609"/>
      <c r="AJ53" s="572">
        <f>IF(AS53&gt;0,1,0)</f>
        <v>0</v>
      </c>
      <c r="AK53" s="573"/>
      <c r="AL53" s="574" t="str">
        <f>IF(AC53="LTV","LTV Ratio","Down Payment %")</f>
        <v>Down Payment %</v>
      </c>
      <c r="AM53" s="574"/>
      <c r="AN53" s="574"/>
      <c r="AO53" s="574"/>
      <c r="AP53" s="574"/>
      <c r="AQ53" s="574"/>
      <c r="AR53" s="575"/>
      <c r="AS53" s="594"/>
      <c r="AT53" s="594"/>
      <c r="AU53" s="594"/>
      <c r="AV53" s="594"/>
      <c r="AW53" s="594"/>
      <c r="AX53" s="594"/>
      <c r="AY53" s="594"/>
      <c r="AZ53" s="578" t="s">
        <v>216</v>
      </c>
      <c r="BA53" s="578"/>
      <c r="BB53" s="578"/>
      <c r="BC53" s="578"/>
      <c r="BD53" s="578"/>
      <c r="BE53" s="578"/>
      <c r="BF53" s="578"/>
      <c r="BG53" s="578"/>
      <c r="BH53" s="578"/>
      <c r="BI53" s="578"/>
      <c r="BJ53" s="578"/>
      <c r="BK53" s="578"/>
      <c r="BL53" s="578"/>
      <c r="BM53" s="578" t="s">
        <v>386</v>
      </c>
      <c r="BN53" s="578"/>
      <c r="BO53" s="578"/>
      <c r="BP53" s="578"/>
      <c r="BQ53" s="578"/>
      <c r="BR53" s="578"/>
      <c r="BS53" s="578"/>
      <c r="BT53" s="578"/>
      <c r="BU53" s="578"/>
      <c r="BV53" s="578"/>
      <c r="BW53" s="578"/>
      <c r="BX53" s="578"/>
      <c r="BY53" s="664"/>
    </row>
    <row r="54" spans="2:160" s="2" customFormat="1" ht="21.1" hidden="1">
      <c r="T54" s="607"/>
      <c r="U54" s="608"/>
      <c r="V54" s="659"/>
      <c r="W54" s="660"/>
      <c r="X54" s="660"/>
      <c r="Y54" s="660"/>
      <c r="Z54" s="660"/>
      <c r="AA54" s="660"/>
      <c r="AB54" s="660"/>
      <c r="AC54" s="609"/>
      <c r="AD54" s="609"/>
      <c r="AE54" s="609"/>
      <c r="AF54" s="609"/>
      <c r="AG54" s="609"/>
      <c r="AH54" s="609"/>
      <c r="AI54" s="609"/>
      <c r="AJ54" s="572"/>
      <c r="AK54" s="573"/>
      <c r="AL54" s="576"/>
      <c r="AM54" s="576"/>
      <c r="AN54" s="576"/>
      <c r="AO54" s="576"/>
      <c r="AP54" s="576"/>
      <c r="AQ54" s="576"/>
      <c r="AR54" s="577"/>
      <c r="AS54" s="594"/>
      <c r="AT54" s="594"/>
      <c r="AU54" s="594"/>
      <c r="AV54" s="594"/>
      <c r="AW54" s="594"/>
      <c r="AX54" s="594"/>
      <c r="AY54" s="594"/>
      <c r="AZ54" s="638">
        <f>'ANALYSIS DATABASE'!C223</f>
        <v>0</v>
      </c>
      <c r="BA54" s="639"/>
      <c r="BB54" s="639"/>
      <c r="BC54" s="639"/>
      <c r="BD54" s="639"/>
      <c r="BE54" s="639"/>
      <c r="BF54" s="639"/>
      <c r="BG54" s="639"/>
      <c r="BH54" s="639"/>
      <c r="BI54" s="639"/>
      <c r="BJ54" s="639"/>
      <c r="BK54" s="639"/>
      <c r="BL54" s="640"/>
      <c r="BM54" s="638">
        <f>'ANALYSIS DATABASE'!C224</f>
        <v>0</v>
      </c>
      <c r="BN54" s="639"/>
      <c r="BO54" s="639"/>
      <c r="BP54" s="639"/>
      <c r="BQ54" s="639"/>
      <c r="BR54" s="639"/>
      <c r="BS54" s="639"/>
      <c r="BT54" s="639"/>
      <c r="BU54" s="639"/>
      <c r="BV54" s="639"/>
      <c r="BW54" s="639"/>
      <c r="BX54" s="639"/>
      <c r="BY54" s="641"/>
    </row>
    <row r="55" spans="2:160" s="2" customFormat="1" ht="13.6" hidden="1">
      <c r="T55" s="605">
        <f>IF(AC55&gt;0,1,0)</f>
        <v>0</v>
      </c>
      <c r="U55" s="606"/>
      <c r="V55" s="614" t="s">
        <v>613</v>
      </c>
      <c r="W55" s="614"/>
      <c r="X55" s="614"/>
      <c r="Y55" s="614"/>
      <c r="Z55" s="614"/>
      <c r="AA55" s="614"/>
      <c r="AB55" s="615"/>
      <c r="AC55" s="594"/>
      <c r="AD55" s="594"/>
      <c r="AE55" s="594"/>
      <c r="AF55" s="594"/>
      <c r="AG55" s="594"/>
      <c r="AH55" s="594"/>
      <c r="AI55" s="594"/>
      <c r="AJ55" s="572">
        <f>IF(AS55&gt;0,1,0)</f>
        <v>0</v>
      </c>
      <c r="AK55" s="573"/>
      <c r="AL55" s="574" t="s">
        <v>618</v>
      </c>
      <c r="AM55" s="574"/>
      <c r="AN55" s="574"/>
      <c r="AO55" s="574"/>
      <c r="AP55" s="574"/>
      <c r="AQ55" s="574"/>
      <c r="AR55" s="575"/>
      <c r="AS55" s="596"/>
      <c r="AT55" s="596"/>
      <c r="AU55" s="596"/>
      <c r="AV55" s="596"/>
      <c r="AW55" s="596"/>
      <c r="AX55" s="596"/>
      <c r="AY55" s="596"/>
      <c r="AZ55" s="578" t="s">
        <v>632</v>
      </c>
      <c r="BA55" s="578"/>
      <c r="BB55" s="578"/>
      <c r="BC55" s="578"/>
      <c r="BD55" s="578"/>
      <c r="BE55" s="578"/>
      <c r="BF55" s="578" t="s">
        <v>633</v>
      </c>
      <c r="BG55" s="578"/>
      <c r="BH55" s="578"/>
      <c r="BI55" s="578"/>
      <c r="BJ55" s="578"/>
      <c r="BK55" s="578"/>
      <c r="BL55" s="578"/>
      <c r="BM55" s="578" t="s">
        <v>634</v>
      </c>
      <c r="BN55" s="578"/>
      <c r="BO55" s="578"/>
      <c r="BP55" s="578"/>
      <c r="BQ55" s="578"/>
      <c r="BR55" s="578"/>
      <c r="BS55" s="578"/>
      <c r="BT55" s="578"/>
      <c r="BU55" s="578"/>
      <c r="BV55" s="578"/>
      <c r="BW55" s="578"/>
      <c r="BX55" s="578"/>
      <c r="BY55" s="664"/>
    </row>
    <row r="56" spans="2:160" s="2" customFormat="1" ht="21.1" hidden="1">
      <c r="T56" s="607"/>
      <c r="U56" s="608"/>
      <c r="V56" s="616"/>
      <c r="W56" s="616"/>
      <c r="X56" s="616"/>
      <c r="Y56" s="616"/>
      <c r="Z56" s="616"/>
      <c r="AA56" s="616"/>
      <c r="AB56" s="617"/>
      <c r="AC56" s="594"/>
      <c r="AD56" s="594"/>
      <c r="AE56" s="594"/>
      <c r="AF56" s="594"/>
      <c r="AG56" s="594"/>
      <c r="AH56" s="594"/>
      <c r="AI56" s="594"/>
      <c r="AJ56" s="572"/>
      <c r="AK56" s="573"/>
      <c r="AL56" s="576"/>
      <c r="AM56" s="576"/>
      <c r="AN56" s="576"/>
      <c r="AO56" s="576"/>
      <c r="AP56" s="576"/>
      <c r="AQ56" s="576"/>
      <c r="AR56" s="577"/>
      <c r="AS56" s="596"/>
      <c r="AT56" s="596"/>
      <c r="AU56" s="596"/>
      <c r="AV56" s="596"/>
      <c r="AW56" s="596"/>
      <c r="AX56" s="596"/>
      <c r="AY56" s="596"/>
      <c r="AZ56" s="595">
        <f>'ANALYSIS DATABASE'!C228</f>
        <v>0</v>
      </c>
      <c r="BA56" s="595"/>
      <c r="BB56" s="595"/>
      <c r="BC56" s="595"/>
      <c r="BD56" s="595"/>
      <c r="BE56" s="595"/>
      <c r="BF56" s="595">
        <f>'ANALYSIS DATABASE'!C229</f>
        <v>0</v>
      </c>
      <c r="BG56" s="595"/>
      <c r="BH56" s="595"/>
      <c r="BI56" s="595"/>
      <c r="BJ56" s="595"/>
      <c r="BK56" s="595"/>
      <c r="BL56" s="595"/>
      <c r="BM56" s="595">
        <f>'ANALYSIS DATABASE'!C231</f>
        <v>0</v>
      </c>
      <c r="BN56" s="595"/>
      <c r="BO56" s="595"/>
      <c r="BP56" s="595"/>
      <c r="BQ56" s="595"/>
      <c r="BR56" s="595"/>
      <c r="BS56" s="595"/>
      <c r="BT56" s="595"/>
      <c r="BU56" s="595"/>
      <c r="BV56" s="595"/>
      <c r="BW56" s="595"/>
      <c r="BX56" s="595"/>
      <c r="BY56" s="610"/>
    </row>
    <row r="57" spans="2:160" s="2" customFormat="1" ht="13.6" hidden="1">
      <c r="T57" s="605">
        <f>IF(AC57&gt;0,1,0)</f>
        <v>0</v>
      </c>
      <c r="U57" s="606"/>
      <c r="V57" s="614" t="s">
        <v>614</v>
      </c>
      <c r="W57" s="614"/>
      <c r="X57" s="614"/>
      <c r="Y57" s="614"/>
      <c r="Z57" s="614"/>
      <c r="AA57" s="614"/>
      <c r="AB57" s="615"/>
      <c r="AC57" s="594"/>
      <c r="AD57" s="594"/>
      <c r="AE57" s="594"/>
      <c r="AF57" s="594"/>
      <c r="AG57" s="594"/>
      <c r="AH57" s="594"/>
      <c r="AI57" s="594"/>
      <c r="AJ57" s="572">
        <f>IF(AS57&gt;0,1,0)</f>
        <v>0</v>
      </c>
      <c r="AK57" s="573"/>
      <c r="AL57" s="574" t="s">
        <v>617</v>
      </c>
      <c r="AM57" s="574"/>
      <c r="AN57" s="574"/>
      <c r="AO57" s="574"/>
      <c r="AP57" s="574"/>
      <c r="AQ57" s="574"/>
      <c r="AR57" s="575"/>
      <c r="AS57" s="596"/>
      <c r="AT57" s="596"/>
      <c r="AU57" s="596"/>
      <c r="AV57" s="596"/>
      <c r="AW57" s="596"/>
      <c r="AX57" s="596"/>
      <c r="AY57" s="596"/>
      <c r="AZ57" s="578" t="s">
        <v>615</v>
      </c>
      <c r="BA57" s="578"/>
      <c r="BB57" s="578"/>
      <c r="BC57" s="578"/>
      <c r="BD57" s="578"/>
      <c r="BE57" s="578"/>
      <c r="BF57" s="578"/>
      <c r="BG57" s="578"/>
      <c r="BH57" s="578"/>
      <c r="BI57" s="578"/>
      <c r="BJ57" s="578"/>
      <c r="BK57" s="578"/>
      <c r="BL57" s="578"/>
      <c r="BM57" s="578" t="s">
        <v>616</v>
      </c>
      <c r="BN57" s="578"/>
      <c r="BO57" s="578"/>
      <c r="BP57" s="578"/>
      <c r="BQ57" s="578"/>
      <c r="BR57" s="578"/>
      <c r="BS57" s="578"/>
      <c r="BT57" s="578"/>
      <c r="BU57" s="578"/>
      <c r="BV57" s="578"/>
      <c r="BW57" s="578"/>
      <c r="BX57" s="578"/>
      <c r="BY57" s="664"/>
    </row>
    <row r="58" spans="2:160" s="2" customFormat="1" ht="21.1" hidden="1">
      <c r="T58" s="607"/>
      <c r="U58" s="608"/>
      <c r="V58" s="616"/>
      <c r="W58" s="616"/>
      <c r="X58" s="616"/>
      <c r="Y58" s="616"/>
      <c r="Z58" s="616"/>
      <c r="AA58" s="616"/>
      <c r="AB58" s="617"/>
      <c r="AC58" s="594"/>
      <c r="AD58" s="594"/>
      <c r="AE58" s="594"/>
      <c r="AF58" s="594"/>
      <c r="AG58" s="594"/>
      <c r="AH58" s="594"/>
      <c r="AI58" s="594"/>
      <c r="AJ58" s="572"/>
      <c r="AK58" s="573"/>
      <c r="AL58" s="576"/>
      <c r="AM58" s="576"/>
      <c r="AN58" s="576"/>
      <c r="AO58" s="576"/>
      <c r="AP58" s="576"/>
      <c r="AQ58" s="576"/>
      <c r="AR58" s="577"/>
      <c r="AS58" s="596"/>
      <c r="AT58" s="596"/>
      <c r="AU58" s="596"/>
      <c r="AV58" s="596"/>
      <c r="AW58" s="596"/>
      <c r="AX58" s="596"/>
      <c r="AY58" s="596"/>
      <c r="AZ58" s="595">
        <f>'ANALYSIS DATABASE'!C233</f>
        <v>0</v>
      </c>
      <c r="BA58" s="595"/>
      <c r="BB58" s="595"/>
      <c r="BC58" s="595"/>
      <c r="BD58" s="595"/>
      <c r="BE58" s="595"/>
      <c r="BF58" s="595"/>
      <c r="BG58" s="595"/>
      <c r="BH58" s="595"/>
      <c r="BI58" s="595"/>
      <c r="BJ58" s="595"/>
      <c r="BK58" s="595"/>
      <c r="BL58" s="595"/>
      <c r="BM58" s="595">
        <f>'ANALYSIS DATABASE'!C235</f>
        <v>0</v>
      </c>
      <c r="BN58" s="595"/>
      <c r="BO58" s="595"/>
      <c r="BP58" s="595"/>
      <c r="BQ58" s="595"/>
      <c r="BR58" s="595"/>
      <c r="BS58" s="595"/>
      <c r="BT58" s="595"/>
      <c r="BU58" s="595"/>
      <c r="BV58" s="595"/>
      <c r="BW58" s="595"/>
      <c r="BX58" s="595"/>
      <c r="BY58" s="610"/>
    </row>
    <row r="59" spans="2:160" s="2" customFormat="1" ht="13.75" hidden="1" customHeight="1">
      <c r="T59" s="605">
        <f>IF(AC59&gt;0,1,0)</f>
        <v>0</v>
      </c>
      <c r="U59" s="606"/>
      <c r="V59" s="614" t="s">
        <v>893</v>
      </c>
      <c r="W59" s="614"/>
      <c r="X59" s="614"/>
      <c r="Y59" s="614"/>
      <c r="Z59" s="614"/>
      <c r="AA59" s="614"/>
      <c r="AB59" s="615"/>
      <c r="AC59" s="594"/>
      <c r="AD59" s="594"/>
      <c r="AE59" s="594"/>
      <c r="AF59" s="594"/>
      <c r="AG59" s="594"/>
      <c r="AH59" s="594"/>
      <c r="AI59" s="594"/>
      <c r="AJ59" s="572">
        <f>IF(AS59&gt;0,1,0)</f>
        <v>0</v>
      </c>
      <c r="AK59" s="573"/>
      <c r="AL59" s="574" t="str">
        <f>IF(AC59="% of Loan","% of Loan","Amount")</f>
        <v>Amount</v>
      </c>
      <c r="AM59" s="574"/>
      <c r="AN59" s="574"/>
      <c r="AO59" s="574"/>
      <c r="AP59" s="574"/>
      <c r="AQ59" s="574"/>
      <c r="AR59" s="575"/>
      <c r="AS59" s="596"/>
      <c r="AT59" s="596"/>
      <c r="AU59" s="596"/>
      <c r="AV59" s="596"/>
      <c r="AW59" s="596"/>
      <c r="AX59" s="596"/>
      <c r="AY59" s="596"/>
      <c r="AZ59" s="618"/>
      <c r="BA59" s="619"/>
      <c r="BB59" s="619"/>
      <c r="BC59" s="619"/>
      <c r="BD59" s="619"/>
      <c r="BE59" s="619"/>
      <c r="BF59" s="619"/>
      <c r="BG59" s="619"/>
      <c r="BH59" s="619"/>
      <c r="BI59" s="619"/>
      <c r="BJ59" s="619"/>
      <c r="BK59" s="619"/>
      <c r="BL59" s="620"/>
      <c r="BM59" s="578" t="s">
        <v>944</v>
      </c>
      <c r="BN59" s="578"/>
      <c r="BO59" s="578"/>
      <c r="BP59" s="578"/>
      <c r="BQ59" s="578"/>
      <c r="BR59" s="578"/>
      <c r="BS59" s="578"/>
      <c r="BT59" s="578"/>
      <c r="BU59" s="578"/>
      <c r="BV59" s="578"/>
      <c r="BW59" s="578"/>
      <c r="BX59" s="578"/>
      <c r="BY59" s="578"/>
    </row>
    <row r="60" spans="2:160" s="2" customFormat="1" ht="21.1" hidden="1">
      <c r="T60" s="607"/>
      <c r="U60" s="608"/>
      <c r="V60" s="616"/>
      <c r="W60" s="616"/>
      <c r="X60" s="616"/>
      <c r="Y60" s="616"/>
      <c r="Z60" s="616"/>
      <c r="AA60" s="616"/>
      <c r="AB60" s="617"/>
      <c r="AC60" s="594"/>
      <c r="AD60" s="594"/>
      <c r="AE60" s="594"/>
      <c r="AF60" s="594"/>
      <c r="AG60" s="594"/>
      <c r="AH60" s="594"/>
      <c r="AI60" s="594"/>
      <c r="AJ60" s="572"/>
      <c r="AK60" s="573"/>
      <c r="AL60" s="576"/>
      <c r="AM60" s="576"/>
      <c r="AN60" s="576"/>
      <c r="AO60" s="576"/>
      <c r="AP60" s="576"/>
      <c r="AQ60" s="576"/>
      <c r="AR60" s="577"/>
      <c r="AS60" s="596"/>
      <c r="AT60" s="596"/>
      <c r="AU60" s="596"/>
      <c r="AV60" s="596"/>
      <c r="AW60" s="596"/>
      <c r="AX60" s="596"/>
      <c r="AY60" s="596"/>
      <c r="AZ60" s="621"/>
      <c r="BA60" s="622"/>
      <c r="BB60" s="622"/>
      <c r="BC60" s="622"/>
      <c r="BD60" s="622"/>
      <c r="BE60" s="622"/>
      <c r="BF60" s="622"/>
      <c r="BG60" s="622"/>
      <c r="BH60" s="622"/>
      <c r="BI60" s="622"/>
      <c r="BJ60" s="622"/>
      <c r="BK60" s="622"/>
      <c r="BL60" s="623"/>
      <c r="BM60" s="595">
        <f>IF(AC59="% of Loan",AS59*AG68,AS59)</f>
        <v>0</v>
      </c>
      <c r="BN60" s="595"/>
      <c r="BO60" s="595"/>
      <c r="BP60" s="595"/>
      <c r="BQ60" s="595"/>
      <c r="BR60" s="595"/>
      <c r="BS60" s="595"/>
      <c r="BT60" s="595"/>
      <c r="BU60" s="595"/>
      <c r="BV60" s="595"/>
      <c r="BW60" s="595"/>
      <c r="BX60" s="595"/>
      <c r="BY60" s="595"/>
    </row>
    <row r="61" spans="2:160" s="2" customFormat="1" ht="26.35" hidden="1" customHeight="1">
      <c r="T61" s="505" t="s">
        <v>932</v>
      </c>
      <c r="U61" s="506"/>
      <c r="V61" s="506"/>
      <c r="W61" s="506"/>
      <c r="X61" s="506"/>
      <c r="Y61" s="506"/>
      <c r="Z61" s="506"/>
      <c r="AA61" s="506"/>
      <c r="AB61" s="506"/>
      <c r="AC61" s="506"/>
      <c r="AD61" s="506"/>
      <c r="AE61" s="506"/>
      <c r="AF61" s="506"/>
      <c r="AG61" s="50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7"/>
    </row>
    <row r="62" spans="2:160" s="2" customFormat="1" ht="16.5" hidden="1" customHeight="1">
      <c r="T62" s="339"/>
      <c r="U62" s="302"/>
      <c r="V62" s="302"/>
      <c r="W62" s="302"/>
      <c r="X62" s="302"/>
      <c r="Y62" s="302"/>
      <c r="Z62" s="302"/>
      <c r="AA62" s="302"/>
      <c r="AB62" s="302"/>
      <c r="AC62" s="302"/>
      <c r="AD62" s="302"/>
      <c r="AE62" s="302"/>
      <c r="AF62" s="302"/>
      <c r="AG62" s="302"/>
      <c r="AH62" s="302"/>
      <c r="AI62" s="302"/>
      <c r="AJ62" s="302"/>
      <c r="AK62" s="302"/>
      <c r="AL62" s="302"/>
      <c r="AM62" s="302"/>
      <c r="AN62" s="302"/>
      <c r="AO62" s="302"/>
      <c r="AP62" s="302"/>
      <c r="AQ62" s="302"/>
      <c r="AR62" s="302"/>
      <c r="AS62" s="302"/>
      <c r="AT62" s="302"/>
      <c r="AU62" s="302"/>
      <c r="AV62" s="302"/>
      <c r="AW62" s="302"/>
      <c r="AX62" s="302"/>
      <c r="AY62" s="302"/>
      <c r="AZ62" s="302"/>
      <c r="BA62" s="302"/>
      <c r="BB62" s="302"/>
      <c r="BC62" s="302"/>
      <c r="BD62" s="302"/>
      <c r="BE62" s="302"/>
      <c r="BF62" s="302"/>
      <c r="BG62" s="302"/>
      <c r="BH62" s="302"/>
      <c r="BI62" s="302"/>
      <c r="BJ62" s="302"/>
      <c r="BK62" s="302"/>
      <c r="BL62" s="302"/>
      <c r="BM62" s="302"/>
      <c r="BN62" s="302"/>
      <c r="BO62" s="302"/>
      <c r="BP62" s="302"/>
      <c r="BQ62" s="302"/>
      <c r="BR62" s="302"/>
      <c r="BS62" s="302"/>
      <c r="BT62" s="302"/>
      <c r="BU62" s="302"/>
      <c r="BV62" s="302"/>
      <c r="BW62" s="302"/>
      <c r="BX62" s="302"/>
      <c r="BY62" s="340"/>
    </row>
    <row r="63" spans="2:160" s="2" customFormat="1" ht="22.6" hidden="1" customHeight="1">
      <c r="T63" s="339"/>
      <c r="U63" s="75"/>
      <c r="V63" s="554" t="s">
        <v>633</v>
      </c>
      <c r="W63" s="555"/>
      <c r="X63" s="555"/>
      <c r="Y63" s="555"/>
      <c r="Z63" s="555"/>
      <c r="AA63" s="555"/>
      <c r="AB63" s="555"/>
      <c r="AC63" s="555"/>
      <c r="AD63" s="555"/>
      <c r="AE63" s="556"/>
      <c r="AF63" s="75"/>
      <c r="AG63" s="554" t="s">
        <v>930</v>
      </c>
      <c r="AH63" s="555"/>
      <c r="AI63" s="555"/>
      <c r="AJ63" s="555"/>
      <c r="AK63" s="555"/>
      <c r="AL63" s="555"/>
      <c r="AM63" s="555"/>
      <c r="AN63" s="555"/>
      <c r="AO63" s="555"/>
      <c r="AP63" s="556"/>
      <c r="AQ63" s="75"/>
      <c r="AR63" s="554" t="s">
        <v>944</v>
      </c>
      <c r="AS63" s="555"/>
      <c r="AT63" s="555"/>
      <c r="AU63" s="555"/>
      <c r="AV63" s="555"/>
      <c r="AW63" s="555"/>
      <c r="AX63" s="555"/>
      <c r="AY63" s="555"/>
      <c r="AZ63" s="555"/>
      <c r="BA63" s="556"/>
      <c r="BB63" s="302"/>
      <c r="BC63" s="554" t="s">
        <v>624</v>
      </c>
      <c r="BD63" s="555"/>
      <c r="BE63" s="555"/>
      <c r="BF63" s="555"/>
      <c r="BG63" s="555"/>
      <c r="BH63" s="555"/>
      <c r="BI63" s="555"/>
      <c r="BJ63" s="555"/>
      <c r="BK63" s="555"/>
      <c r="BL63" s="556"/>
      <c r="BM63" s="302"/>
      <c r="BN63" s="554" t="s">
        <v>931</v>
      </c>
      <c r="BO63" s="555"/>
      <c r="BP63" s="555"/>
      <c r="BQ63" s="555"/>
      <c r="BR63" s="555"/>
      <c r="BS63" s="555"/>
      <c r="BT63" s="555"/>
      <c r="BU63" s="555"/>
      <c r="BV63" s="555"/>
      <c r="BW63" s="556"/>
      <c r="BX63" s="302"/>
      <c r="BY63" s="340"/>
    </row>
    <row r="64" spans="2:160" s="2" customFormat="1" ht="19.55" hidden="1" customHeight="1">
      <c r="T64" s="339"/>
      <c r="U64" s="75"/>
      <c r="V64" s="542">
        <f>'ANALYSIS DATABASE'!C229</f>
        <v>0</v>
      </c>
      <c r="W64" s="543"/>
      <c r="X64" s="543"/>
      <c r="Y64" s="543"/>
      <c r="Z64" s="543"/>
      <c r="AA64" s="543"/>
      <c r="AB64" s="543"/>
      <c r="AC64" s="543"/>
      <c r="AD64" s="543"/>
      <c r="AE64" s="544"/>
      <c r="AF64" s="75"/>
      <c r="AG64" s="542">
        <f>'ANALYSIS DATABASE'!C233</f>
        <v>0</v>
      </c>
      <c r="AH64" s="543"/>
      <c r="AI64" s="543"/>
      <c r="AJ64" s="543"/>
      <c r="AK64" s="543"/>
      <c r="AL64" s="543"/>
      <c r="AM64" s="543"/>
      <c r="AN64" s="543"/>
      <c r="AO64" s="543"/>
      <c r="AP64" s="544"/>
      <c r="AQ64" s="75"/>
      <c r="AR64" s="542">
        <f>BM60</f>
        <v>0</v>
      </c>
      <c r="AS64" s="543"/>
      <c r="AT64" s="543"/>
      <c r="AU64" s="543"/>
      <c r="AV64" s="543"/>
      <c r="AW64" s="543"/>
      <c r="AX64" s="543"/>
      <c r="AY64" s="543"/>
      <c r="AZ64" s="543"/>
      <c r="BA64" s="544"/>
      <c r="BB64" s="302"/>
      <c r="BC64" s="542">
        <f>V64+AG64+AR64</f>
        <v>0</v>
      </c>
      <c r="BD64" s="543"/>
      <c r="BE64" s="543"/>
      <c r="BF64" s="543"/>
      <c r="BG64" s="543"/>
      <c r="BH64" s="543"/>
      <c r="BI64" s="543"/>
      <c r="BJ64" s="543"/>
      <c r="BK64" s="543"/>
      <c r="BL64" s="544"/>
      <c r="BM64" s="302"/>
      <c r="BN64" s="548">
        <f>IFERROR(BC64/AG68,0)</f>
        <v>0</v>
      </c>
      <c r="BO64" s="549"/>
      <c r="BP64" s="549"/>
      <c r="BQ64" s="549"/>
      <c r="BR64" s="549"/>
      <c r="BS64" s="549"/>
      <c r="BT64" s="549"/>
      <c r="BU64" s="549"/>
      <c r="BV64" s="549"/>
      <c r="BW64" s="550"/>
      <c r="BX64" s="302"/>
      <c r="BY64" s="340"/>
    </row>
    <row r="65" spans="20:77" s="2" customFormat="1" ht="19.55" hidden="1" customHeight="1">
      <c r="T65" s="339"/>
      <c r="U65" s="75"/>
      <c r="V65" s="545"/>
      <c r="W65" s="546"/>
      <c r="X65" s="546"/>
      <c r="Y65" s="546"/>
      <c r="Z65" s="546"/>
      <c r="AA65" s="546"/>
      <c r="AB65" s="546"/>
      <c r="AC65" s="546"/>
      <c r="AD65" s="546"/>
      <c r="AE65" s="547"/>
      <c r="AF65" s="75"/>
      <c r="AG65" s="545"/>
      <c r="AH65" s="546"/>
      <c r="AI65" s="546"/>
      <c r="AJ65" s="546"/>
      <c r="AK65" s="546"/>
      <c r="AL65" s="546"/>
      <c r="AM65" s="546"/>
      <c r="AN65" s="546"/>
      <c r="AO65" s="546"/>
      <c r="AP65" s="547"/>
      <c r="AQ65" s="75"/>
      <c r="AR65" s="545"/>
      <c r="AS65" s="546"/>
      <c r="AT65" s="546"/>
      <c r="AU65" s="546"/>
      <c r="AV65" s="546"/>
      <c r="AW65" s="546"/>
      <c r="AX65" s="546"/>
      <c r="AY65" s="546"/>
      <c r="AZ65" s="546"/>
      <c r="BA65" s="547"/>
      <c r="BB65" s="302"/>
      <c r="BC65" s="545"/>
      <c r="BD65" s="546"/>
      <c r="BE65" s="546"/>
      <c r="BF65" s="546"/>
      <c r="BG65" s="546"/>
      <c r="BH65" s="546"/>
      <c r="BI65" s="546"/>
      <c r="BJ65" s="546"/>
      <c r="BK65" s="546"/>
      <c r="BL65" s="547"/>
      <c r="BM65" s="302"/>
      <c r="BN65" s="551"/>
      <c r="BO65" s="552"/>
      <c r="BP65" s="552"/>
      <c r="BQ65" s="552"/>
      <c r="BR65" s="552"/>
      <c r="BS65" s="552"/>
      <c r="BT65" s="552"/>
      <c r="BU65" s="552"/>
      <c r="BV65" s="552"/>
      <c r="BW65" s="553"/>
      <c r="BX65" s="302"/>
      <c r="BY65" s="340"/>
    </row>
    <row r="66" spans="20:77" s="2" customFormat="1" ht="22.6" hidden="1" customHeight="1">
      <c r="T66" s="339"/>
      <c r="U66" s="302"/>
      <c r="V66" s="302"/>
      <c r="W66" s="302"/>
      <c r="X66" s="302"/>
      <c r="Y66" s="302"/>
      <c r="Z66" s="302"/>
      <c r="AA66" s="302"/>
      <c r="AB66" s="302"/>
      <c r="AC66" s="302"/>
      <c r="AD66" s="302"/>
      <c r="AE66" s="302"/>
      <c r="AF66" s="302"/>
      <c r="AG66" s="302"/>
      <c r="AH66" s="302"/>
      <c r="AI66" s="302"/>
      <c r="AJ66" s="302"/>
      <c r="AK66" s="302"/>
      <c r="AL66" s="302"/>
      <c r="AM66" s="302"/>
      <c r="AN66" s="302"/>
      <c r="AO66" s="302"/>
      <c r="AP66" s="302"/>
      <c r="AQ66" s="302"/>
      <c r="AR66" s="302"/>
      <c r="AS66" s="302"/>
      <c r="AT66" s="302"/>
      <c r="AU66" s="302"/>
      <c r="AV66" s="302"/>
      <c r="AW66" s="302"/>
      <c r="AX66" s="302"/>
      <c r="AY66" s="302"/>
      <c r="AZ66" s="302"/>
      <c r="BA66" s="302"/>
      <c r="BB66" s="302"/>
      <c r="BC66" s="302"/>
      <c r="BD66" s="302"/>
      <c r="BE66" s="302"/>
      <c r="BF66" s="302"/>
      <c r="BG66" s="302"/>
      <c r="BH66" s="302"/>
      <c r="BI66" s="302"/>
      <c r="BJ66" s="302"/>
      <c r="BK66" s="302"/>
      <c r="BL66" s="302"/>
      <c r="BM66" s="302"/>
      <c r="BN66" s="302"/>
      <c r="BO66" s="302"/>
      <c r="BP66" s="302"/>
      <c r="BQ66" s="302"/>
      <c r="BR66" s="302"/>
      <c r="BS66" s="302"/>
      <c r="BT66" s="302"/>
      <c r="BU66" s="302"/>
      <c r="BV66" s="302"/>
      <c r="BW66" s="302"/>
      <c r="BX66" s="302"/>
      <c r="BY66" s="340"/>
    </row>
    <row r="67" spans="20:77" s="2" customFormat="1" ht="22.6" hidden="1" customHeight="1">
      <c r="T67" s="339"/>
      <c r="U67" s="75"/>
      <c r="V67" s="554" t="s">
        <v>928</v>
      </c>
      <c r="W67" s="555"/>
      <c r="X67" s="555"/>
      <c r="Y67" s="555"/>
      <c r="Z67" s="555"/>
      <c r="AA67" s="555"/>
      <c r="AB67" s="555"/>
      <c r="AC67" s="555"/>
      <c r="AD67" s="555"/>
      <c r="AE67" s="556"/>
      <c r="AF67" s="75"/>
      <c r="AG67" s="554" t="s">
        <v>929</v>
      </c>
      <c r="AH67" s="555"/>
      <c r="AI67" s="555"/>
      <c r="AJ67" s="555"/>
      <c r="AK67" s="555"/>
      <c r="AL67" s="555"/>
      <c r="AM67" s="555"/>
      <c r="AN67" s="555"/>
      <c r="AO67" s="555"/>
      <c r="AP67" s="556"/>
      <c r="AQ67" s="75"/>
      <c r="AR67" s="554" t="s">
        <v>925</v>
      </c>
      <c r="AS67" s="555"/>
      <c r="AT67" s="555"/>
      <c r="AU67" s="555"/>
      <c r="AV67" s="555"/>
      <c r="AW67" s="555"/>
      <c r="AX67" s="555"/>
      <c r="AY67" s="555"/>
      <c r="AZ67" s="555"/>
      <c r="BA67" s="556"/>
      <c r="BB67" s="302"/>
      <c r="BC67" s="554" t="s">
        <v>926</v>
      </c>
      <c r="BD67" s="555"/>
      <c r="BE67" s="555"/>
      <c r="BF67" s="555"/>
      <c r="BG67" s="555"/>
      <c r="BH67" s="555"/>
      <c r="BI67" s="555"/>
      <c r="BJ67" s="555"/>
      <c r="BK67" s="555"/>
      <c r="BL67" s="556"/>
      <c r="BM67" s="302"/>
      <c r="BN67" s="554" t="s">
        <v>927</v>
      </c>
      <c r="BO67" s="555"/>
      <c r="BP67" s="555"/>
      <c r="BQ67" s="555"/>
      <c r="BR67" s="555"/>
      <c r="BS67" s="555"/>
      <c r="BT67" s="555"/>
      <c r="BU67" s="555"/>
      <c r="BV67" s="555"/>
      <c r="BW67" s="556"/>
      <c r="BX67" s="302"/>
      <c r="BY67" s="340"/>
    </row>
    <row r="68" spans="20:77" s="2" customFormat="1" ht="19.55" hidden="1" customHeight="1">
      <c r="T68" s="339"/>
      <c r="U68" s="75"/>
      <c r="V68" s="542">
        <f>IF(AG68=0,0,V41)</f>
        <v>0</v>
      </c>
      <c r="W68" s="543"/>
      <c r="X68" s="543"/>
      <c r="Y68" s="543"/>
      <c r="Z68" s="543"/>
      <c r="AA68" s="543"/>
      <c r="AB68" s="543"/>
      <c r="AC68" s="543"/>
      <c r="AD68" s="543"/>
      <c r="AE68" s="544"/>
      <c r="AF68" s="75"/>
      <c r="AG68" s="542">
        <f>'ANALYSIS DATABASE'!C243</f>
        <v>0</v>
      </c>
      <c r="AH68" s="543"/>
      <c r="AI68" s="543"/>
      <c r="AJ68" s="543"/>
      <c r="AK68" s="543"/>
      <c r="AL68" s="543"/>
      <c r="AM68" s="543"/>
      <c r="AN68" s="543"/>
      <c r="AO68" s="543"/>
      <c r="AP68" s="544"/>
      <c r="AQ68" s="75"/>
      <c r="AR68" s="542">
        <f>'ANALYSIS DATABASE'!C241</f>
        <v>0</v>
      </c>
      <c r="AS68" s="543"/>
      <c r="AT68" s="543"/>
      <c r="AU68" s="543"/>
      <c r="AV68" s="543"/>
      <c r="AW68" s="543"/>
      <c r="AX68" s="543"/>
      <c r="AY68" s="543"/>
      <c r="AZ68" s="543"/>
      <c r="BA68" s="544"/>
      <c r="BB68" s="302"/>
      <c r="BC68" s="542">
        <f>IF(AG68=0,0,'ANALYSIS DATABASE'!C244)</f>
        <v>0</v>
      </c>
      <c r="BD68" s="543"/>
      <c r="BE68" s="543"/>
      <c r="BF68" s="543"/>
      <c r="BG68" s="543"/>
      <c r="BH68" s="543"/>
      <c r="BI68" s="543"/>
      <c r="BJ68" s="543"/>
      <c r="BK68" s="543"/>
      <c r="BL68" s="544"/>
      <c r="BM68" s="302"/>
      <c r="BN68" s="542">
        <f>AR68+BC68</f>
        <v>0</v>
      </c>
      <c r="BO68" s="543"/>
      <c r="BP68" s="543"/>
      <c r="BQ68" s="543"/>
      <c r="BR68" s="543"/>
      <c r="BS68" s="543"/>
      <c r="BT68" s="543"/>
      <c r="BU68" s="543"/>
      <c r="BV68" s="543"/>
      <c r="BW68" s="544"/>
      <c r="BX68" s="302"/>
      <c r="BY68" s="340"/>
    </row>
    <row r="69" spans="20:77" s="2" customFormat="1" ht="19.55" hidden="1" customHeight="1">
      <c r="T69" s="339"/>
      <c r="U69" s="75"/>
      <c r="V69" s="545"/>
      <c r="W69" s="546"/>
      <c r="X69" s="546"/>
      <c r="Y69" s="546"/>
      <c r="Z69" s="546"/>
      <c r="AA69" s="546"/>
      <c r="AB69" s="546"/>
      <c r="AC69" s="546"/>
      <c r="AD69" s="546"/>
      <c r="AE69" s="547"/>
      <c r="AF69" s="75"/>
      <c r="AG69" s="545"/>
      <c r="AH69" s="546"/>
      <c r="AI69" s="546"/>
      <c r="AJ69" s="546"/>
      <c r="AK69" s="546"/>
      <c r="AL69" s="546"/>
      <c r="AM69" s="546"/>
      <c r="AN69" s="546"/>
      <c r="AO69" s="546"/>
      <c r="AP69" s="547"/>
      <c r="AQ69" s="75"/>
      <c r="AR69" s="545"/>
      <c r="AS69" s="546"/>
      <c r="AT69" s="546"/>
      <c r="AU69" s="546"/>
      <c r="AV69" s="546"/>
      <c r="AW69" s="546"/>
      <c r="AX69" s="546"/>
      <c r="AY69" s="546"/>
      <c r="AZ69" s="546"/>
      <c r="BA69" s="547"/>
      <c r="BB69" s="302"/>
      <c r="BC69" s="545"/>
      <c r="BD69" s="546"/>
      <c r="BE69" s="546"/>
      <c r="BF69" s="546"/>
      <c r="BG69" s="546"/>
      <c r="BH69" s="546"/>
      <c r="BI69" s="546"/>
      <c r="BJ69" s="546"/>
      <c r="BK69" s="546"/>
      <c r="BL69" s="547"/>
      <c r="BM69" s="302"/>
      <c r="BN69" s="545"/>
      <c r="BO69" s="546"/>
      <c r="BP69" s="546"/>
      <c r="BQ69" s="546"/>
      <c r="BR69" s="546"/>
      <c r="BS69" s="546"/>
      <c r="BT69" s="546"/>
      <c r="BU69" s="546"/>
      <c r="BV69" s="546"/>
      <c r="BW69" s="547"/>
      <c r="BX69" s="302"/>
      <c r="BY69" s="340"/>
    </row>
    <row r="70" spans="20:77" s="2" customFormat="1" ht="22.6" hidden="1" customHeight="1">
      <c r="T70" s="341"/>
      <c r="U70" s="342"/>
      <c r="V70" s="342"/>
      <c r="W70" s="342"/>
      <c r="X70" s="342"/>
      <c r="Y70" s="342"/>
      <c r="Z70" s="342"/>
      <c r="AA70" s="342"/>
      <c r="AB70" s="342"/>
      <c r="AC70" s="342"/>
      <c r="AD70" s="342"/>
      <c r="AE70" s="342"/>
      <c r="AF70" s="342"/>
      <c r="AG70" s="342"/>
      <c r="AH70" s="342"/>
      <c r="AI70" s="342"/>
      <c r="AJ70" s="342"/>
      <c r="AK70" s="342"/>
      <c r="AL70" s="342"/>
      <c r="AM70" s="342"/>
      <c r="AN70" s="342"/>
      <c r="AO70" s="342"/>
      <c r="AP70" s="342"/>
      <c r="AQ70" s="342"/>
      <c r="AR70" s="342"/>
      <c r="AS70" s="342"/>
      <c r="AT70" s="342"/>
      <c r="AU70" s="342"/>
      <c r="AV70" s="342"/>
      <c r="AW70" s="342"/>
      <c r="AX70" s="342"/>
      <c r="AY70" s="342"/>
      <c r="AZ70" s="342"/>
      <c r="BA70" s="342"/>
      <c r="BB70" s="342"/>
      <c r="BC70" s="342"/>
      <c r="BD70" s="342"/>
      <c r="BE70" s="342"/>
      <c r="BF70" s="342"/>
      <c r="BG70" s="342"/>
      <c r="BH70" s="342"/>
      <c r="BI70" s="342"/>
      <c r="BJ70" s="342"/>
      <c r="BK70" s="342"/>
      <c r="BL70" s="342"/>
      <c r="BM70" s="342"/>
      <c r="BN70" s="342"/>
      <c r="BO70" s="342"/>
      <c r="BP70" s="342"/>
      <c r="BQ70" s="342"/>
      <c r="BR70" s="342"/>
      <c r="BS70" s="342"/>
      <c r="BT70" s="342"/>
      <c r="BU70" s="342"/>
      <c r="BV70" s="342"/>
      <c r="BW70" s="342"/>
      <c r="BX70" s="342"/>
      <c r="BY70" s="343"/>
    </row>
    <row r="71" spans="20:77" s="2" customFormat="1" ht="13.1" hidden="1" customHeight="1">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row>
    <row r="72" spans="20:77" s="2" customFormat="1" ht="26.35" hidden="1" customHeight="1">
      <c r="T72" s="626" t="s">
        <v>385</v>
      </c>
      <c r="U72" s="627"/>
      <c r="V72" s="627"/>
      <c r="W72" s="627"/>
      <c r="X72" s="627"/>
      <c r="Y72" s="627"/>
      <c r="Z72" s="627"/>
      <c r="AA72" s="627"/>
      <c r="AB72" s="627"/>
      <c r="AC72" s="627"/>
      <c r="AD72" s="627"/>
      <c r="AE72" s="627"/>
      <c r="AF72" s="627"/>
      <c r="AG72" s="627"/>
      <c r="AH72" s="627"/>
      <c r="AI72" s="627"/>
      <c r="AJ72" s="627"/>
      <c r="AK72" s="627"/>
      <c r="AL72" s="627"/>
      <c r="AM72" s="627"/>
      <c r="AN72" s="627"/>
      <c r="AO72" s="627"/>
      <c r="AP72" s="627"/>
      <c r="AQ72" s="627"/>
      <c r="AR72" s="627"/>
      <c r="AS72" s="627"/>
      <c r="AT72" s="627"/>
      <c r="AU72" s="627"/>
      <c r="AV72" s="627"/>
      <c r="AW72" s="627"/>
      <c r="AX72" s="627"/>
      <c r="AY72" s="627"/>
      <c r="AZ72" s="627"/>
      <c r="BA72" s="627"/>
      <c r="BB72" s="627"/>
      <c r="BC72" s="627"/>
      <c r="BD72" s="627"/>
      <c r="BE72" s="627"/>
      <c r="BF72" s="627"/>
      <c r="BG72" s="627"/>
      <c r="BH72" s="627"/>
      <c r="BI72" s="627"/>
      <c r="BJ72" s="627"/>
      <c r="BK72" s="627"/>
      <c r="BL72" s="627"/>
      <c r="BM72" s="627"/>
      <c r="BN72" s="627"/>
      <c r="BO72" s="627"/>
      <c r="BP72" s="627"/>
      <c r="BQ72" s="627"/>
      <c r="BR72" s="627"/>
      <c r="BS72" s="627"/>
      <c r="BT72" s="627"/>
      <c r="BU72" s="627"/>
      <c r="BV72" s="627"/>
      <c r="BW72" s="627"/>
      <c r="BX72" s="627"/>
      <c r="BY72" s="628"/>
    </row>
    <row r="73" spans="20:77" s="2" customFormat="1" ht="13.1" hidden="1" customHeight="1">
      <c r="T73" s="361"/>
      <c r="U73" s="302"/>
      <c r="V73" s="302"/>
      <c r="W73" s="302"/>
      <c r="X73" s="302"/>
      <c r="Y73" s="302"/>
      <c r="Z73" s="302"/>
      <c r="AA73" s="302"/>
      <c r="AB73" s="302"/>
      <c r="AC73" s="302"/>
      <c r="AD73" s="302"/>
      <c r="AE73" s="302"/>
      <c r="AF73" s="302"/>
      <c r="AG73" s="302"/>
      <c r="AH73" s="302"/>
      <c r="AI73" s="302"/>
      <c r="AJ73" s="302"/>
      <c r="AK73" s="302"/>
      <c r="AL73" s="302"/>
      <c r="AM73" s="302"/>
      <c r="AN73" s="302"/>
      <c r="AO73" s="302"/>
      <c r="AP73" s="302"/>
      <c r="AQ73" s="302"/>
      <c r="AR73" s="302"/>
      <c r="AS73" s="302"/>
      <c r="AT73" s="302"/>
      <c r="AU73" s="302"/>
      <c r="AV73" s="302"/>
      <c r="AW73" s="302"/>
      <c r="AX73" s="302"/>
      <c r="AY73" s="302"/>
      <c r="AZ73" s="302"/>
      <c r="BA73" s="302"/>
      <c r="BB73" s="302"/>
      <c r="BC73" s="302"/>
      <c r="BD73" s="302"/>
      <c r="BE73" s="302"/>
      <c r="BF73" s="302"/>
      <c r="BG73" s="302"/>
      <c r="BH73" s="302"/>
      <c r="BI73" s="302"/>
      <c r="BJ73" s="302"/>
      <c r="BK73" s="302"/>
      <c r="BL73" s="302"/>
      <c r="BM73" s="302"/>
      <c r="BN73" s="302"/>
      <c r="BO73" s="302"/>
      <c r="BP73" s="302"/>
      <c r="BQ73" s="302"/>
      <c r="BR73" s="302"/>
      <c r="BS73" s="302"/>
      <c r="BT73" s="302"/>
      <c r="BU73" s="302"/>
      <c r="BV73" s="302"/>
      <c r="BW73" s="302"/>
      <c r="BX73" s="302"/>
      <c r="BY73" s="362"/>
    </row>
    <row r="74" spans="20:77" s="2" customFormat="1" ht="44.7" hidden="1" customHeight="1">
      <c r="T74" s="361"/>
      <c r="U74" s="630" t="s">
        <v>965</v>
      </c>
      <c r="V74" s="631"/>
      <c r="W74" s="631"/>
      <c r="X74" s="631"/>
      <c r="Y74" s="631"/>
      <c r="Z74" s="631"/>
      <c r="AA74" s="631"/>
      <c r="AB74" s="631"/>
      <c r="AC74" s="631"/>
      <c r="AD74" s="631"/>
      <c r="AE74" s="631"/>
      <c r="AF74" s="631"/>
      <c r="AG74" s="631"/>
      <c r="AH74" s="631"/>
      <c r="AI74" s="631"/>
      <c r="AJ74" s="631"/>
      <c r="AK74" s="631"/>
      <c r="AL74" s="631"/>
      <c r="AM74" s="631"/>
      <c r="AN74" s="631"/>
      <c r="AO74" s="631"/>
      <c r="AP74" s="631"/>
      <c r="AQ74" s="631"/>
      <c r="AR74" s="631"/>
      <c r="AS74" s="631"/>
      <c r="AT74" s="631"/>
      <c r="AU74" s="631"/>
      <c r="AV74" s="631"/>
      <c r="AW74" s="631"/>
      <c r="AX74" s="631"/>
      <c r="AY74" s="631"/>
      <c r="AZ74" s="631"/>
      <c r="BA74" s="631"/>
      <c r="BB74" s="631"/>
      <c r="BC74" s="631"/>
      <c r="BD74" s="631"/>
      <c r="BE74" s="631"/>
      <c r="BF74" s="631"/>
      <c r="BG74" s="631"/>
      <c r="BH74" s="631"/>
      <c r="BI74" s="631"/>
      <c r="BJ74" s="631"/>
      <c r="BK74" s="631"/>
      <c r="BL74" s="631"/>
      <c r="BM74" s="631"/>
      <c r="BN74" s="631"/>
      <c r="BO74" s="631"/>
      <c r="BP74" s="631"/>
      <c r="BQ74" s="631"/>
      <c r="BR74" s="631"/>
      <c r="BS74" s="631"/>
      <c r="BT74" s="631"/>
      <c r="BU74" s="631"/>
      <c r="BV74" s="631"/>
      <c r="BW74" s="631"/>
      <c r="BX74" s="632"/>
      <c r="BY74" s="362"/>
    </row>
    <row r="75" spans="20:77" s="2" customFormat="1" ht="13.1" hidden="1" customHeight="1">
      <c r="T75" s="361"/>
      <c r="U75" s="302"/>
      <c r="V75" s="302"/>
      <c r="W75" s="302"/>
      <c r="X75" s="302"/>
      <c r="Y75" s="302"/>
      <c r="Z75" s="302"/>
      <c r="AA75" s="302"/>
      <c r="AB75" s="302"/>
      <c r="AC75" s="302"/>
      <c r="AD75" s="302"/>
      <c r="AE75" s="302"/>
      <c r="AF75" s="302"/>
      <c r="AG75" s="302"/>
      <c r="AH75" s="302"/>
      <c r="AI75" s="302"/>
      <c r="AJ75" s="302"/>
      <c r="AK75" s="302"/>
      <c r="AL75" s="302"/>
      <c r="AM75" s="302"/>
      <c r="AN75" s="302"/>
      <c r="AO75" s="302"/>
      <c r="AP75" s="302"/>
      <c r="AQ75" s="302"/>
      <c r="AR75" s="302"/>
      <c r="AS75" s="302"/>
      <c r="AT75" s="302"/>
      <c r="AU75" s="302"/>
      <c r="AV75" s="302"/>
      <c r="AW75" s="302"/>
      <c r="AX75" s="302"/>
      <c r="AY75" s="302"/>
      <c r="AZ75" s="302"/>
      <c r="BA75" s="302"/>
      <c r="BB75" s="302"/>
      <c r="BC75" s="302"/>
      <c r="BD75" s="302"/>
      <c r="BE75" s="302"/>
      <c r="BF75" s="302"/>
      <c r="BG75" s="302"/>
      <c r="BH75" s="302"/>
      <c r="BI75" s="302"/>
      <c r="BJ75" s="302"/>
      <c r="BK75" s="302"/>
      <c r="BL75" s="302"/>
      <c r="BM75" s="302"/>
      <c r="BN75" s="302"/>
      <c r="BO75" s="302"/>
      <c r="BP75" s="302"/>
      <c r="BQ75" s="302"/>
      <c r="BR75" s="302"/>
      <c r="BS75" s="302"/>
      <c r="BT75" s="302"/>
      <c r="BU75" s="302"/>
      <c r="BV75" s="302"/>
      <c r="BW75" s="302"/>
      <c r="BX75" s="302"/>
      <c r="BY75" s="362"/>
    </row>
    <row r="76" spans="20:77" s="2" customFormat="1" ht="28.7" hidden="1" customHeight="1">
      <c r="T76" s="361"/>
      <c r="U76" s="302"/>
      <c r="V76" s="302"/>
      <c r="W76" s="302"/>
      <c r="X76" s="302"/>
      <c r="Y76" s="302"/>
      <c r="Z76" s="302"/>
      <c r="AA76" s="302"/>
      <c r="AB76" s="302"/>
      <c r="AC76" s="302"/>
      <c r="AD76" s="302"/>
      <c r="AE76" s="302"/>
      <c r="AF76" s="302"/>
      <c r="AG76" s="302"/>
      <c r="AH76" s="302"/>
      <c r="AI76" s="501" t="s">
        <v>948</v>
      </c>
      <c r="AJ76" s="501"/>
      <c r="AK76" s="501"/>
      <c r="AL76" s="501"/>
      <c r="AM76" s="501"/>
      <c r="AN76" s="501"/>
      <c r="AO76" s="501"/>
      <c r="AP76" s="501"/>
      <c r="AQ76" s="501"/>
      <c r="AR76" s="501"/>
      <c r="AS76" s="501"/>
      <c r="AT76" s="501"/>
      <c r="AU76" s="501"/>
      <c r="AV76" s="501"/>
      <c r="AW76" s="501"/>
      <c r="AX76" s="501"/>
      <c r="AY76" s="501"/>
      <c r="AZ76" s="501"/>
      <c r="BA76" s="501"/>
      <c r="BB76" s="501"/>
      <c r="BC76" s="501"/>
      <c r="BD76" s="501"/>
      <c r="BE76" s="501"/>
      <c r="BF76" s="501"/>
      <c r="BG76" s="501"/>
      <c r="BH76" s="501"/>
      <c r="BI76" s="501"/>
      <c r="BJ76" s="629">
        <f>Total_Profit_Result</f>
        <v>0</v>
      </c>
      <c r="BK76" s="629"/>
      <c r="BL76" s="629"/>
      <c r="BM76" s="629"/>
      <c r="BN76" s="629"/>
      <c r="BO76" s="629"/>
      <c r="BP76" s="629"/>
      <c r="BQ76" s="629"/>
      <c r="BR76" s="629"/>
      <c r="BS76" s="629"/>
      <c r="BT76" s="75"/>
      <c r="BU76" s="75"/>
      <c r="BV76" s="75"/>
      <c r="BW76" s="75"/>
      <c r="BX76" s="75"/>
      <c r="BY76" s="362"/>
    </row>
    <row r="77" spans="20:77" s="2" customFormat="1" ht="13.95" hidden="1" customHeight="1">
      <c r="T77" s="361"/>
      <c r="U77" s="302"/>
      <c r="V77" s="302"/>
      <c r="W77" s="302"/>
      <c r="X77" s="302"/>
      <c r="Y77" s="302"/>
      <c r="Z77" s="302"/>
      <c r="AA77" s="302"/>
      <c r="AB77" s="302"/>
      <c r="AC77" s="302"/>
      <c r="AD77" s="302"/>
      <c r="AE77" s="302"/>
      <c r="AF77" s="302"/>
      <c r="AG77" s="302"/>
      <c r="AH77" s="302"/>
      <c r="AI77" s="302"/>
      <c r="AJ77" s="302"/>
      <c r="AK77" s="302"/>
      <c r="AL77" s="302"/>
      <c r="AM77" s="302"/>
      <c r="AN77" s="350"/>
      <c r="AO77" s="350"/>
      <c r="AP77" s="350"/>
      <c r="AQ77" s="350"/>
      <c r="AR77" s="350"/>
      <c r="AS77" s="350"/>
      <c r="AT77" s="350"/>
      <c r="AU77" s="350"/>
      <c r="AV77" s="350"/>
      <c r="AW77" s="350"/>
      <c r="AX77" s="350"/>
      <c r="AY77" s="350"/>
      <c r="AZ77" s="350"/>
      <c r="BA77" s="350"/>
      <c r="BB77" s="350"/>
      <c r="BC77" s="350"/>
      <c r="BD77" s="350"/>
      <c r="BE77" s="350"/>
      <c r="BF77" s="350"/>
      <c r="BG77" s="350"/>
      <c r="BH77" s="350"/>
      <c r="BI77" s="350"/>
      <c r="BJ77" s="350"/>
      <c r="BK77" s="350"/>
      <c r="BL77" s="350"/>
      <c r="BM77" s="350"/>
      <c r="BN77" s="350"/>
      <c r="BO77" s="302"/>
      <c r="BP77" s="302"/>
      <c r="BQ77" s="302"/>
      <c r="BR77" s="302"/>
      <c r="BS77" s="302"/>
      <c r="BT77" s="302"/>
      <c r="BU77" s="302"/>
      <c r="BV77" s="302"/>
      <c r="BW77" s="302"/>
      <c r="BX77" s="302"/>
      <c r="BY77" s="362"/>
    </row>
    <row r="78" spans="20:77" s="2" customFormat="1" ht="22.6" hidden="1" customHeight="1">
      <c r="T78" s="361"/>
      <c r="U78" s="561" t="s">
        <v>387</v>
      </c>
      <c r="V78" s="561"/>
      <c r="W78" s="561"/>
      <c r="X78" s="666" t="s">
        <v>945</v>
      </c>
      <c r="Y78" s="667"/>
      <c r="Z78" s="667"/>
      <c r="AA78" s="667"/>
      <c r="AB78" s="667"/>
      <c r="AC78" s="667"/>
      <c r="AD78" s="667"/>
      <c r="AE78" s="667"/>
      <c r="AF78" s="667"/>
      <c r="AG78" s="667"/>
      <c r="AH78" s="667"/>
      <c r="AI78" s="667"/>
      <c r="AJ78" s="667"/>
      <c r="AK78" s="667"/>
      <c r="AL78" s="667"/>
      <c r="AM78" s="667"/>
      <c r="AN78" s="667"/>
      <c r="AO78" s="668"/>
      <c r="AP78" s="561" t="s">
        <v>977</v>
      </c>
      <c r="AQ78" s="561"/>
      <c r="AR78" s="561"/>
      <c r="AS78" s="561"/>
      <c r="AT78" s="561"/>
      <c r="AU78" s="561"/>
      <c r="AV78" s="561"/>
      <c r="AW78" s="561"/>
      <c r="AX78" s="561"/>
      <c r="AY78" s="561"/>
      <c r="AZ78" s="561" t="s">
        <v>946</v>
      </c>
      <c r="BA78" s="561"/>
      <c r="BB78" s="561"/>
      <c r="BC78" s="561"/>
      <c r="BD78" s="561"/>
      <c r="BE78" s="561"/>
      <c r="BF78" s="561"/>
      <c r="BG78" s="561"/>
      <c r="BH78" s="561"/>
      <c r="BI78" s="561"/>
      <c r="BJ78" s="561" t="s">
        <v>947</v>
      </c>
      <c r="BK78" s="561"/>
      <c r="BL78" s="561"/>
      <c r="BM78" s="561"/>
      <c r="BN78" s="561"/>
      <c r="BO78" s="561"/>
      <c r="BP78" s="561"/>
      <c r="BQ78" s="561"/>
      <c r="BR78" s="561"/>
      <c r="BS78" s="561"/>
      <c r="BT78" s="561" t="s">
        <v>644</v>
      </c>
      <c r="BU78" s="561"/>
      <c r="BV78" s="561"/>
      <c r="BW78" s="561"/>
      <c r="BX78" s="561"/>
      <c r="BY78" s="362"/>
    </row>
    <row r="79" spans="20:77" s="2" customFormat="1" ht="29.05" hidden="1" customHeight="1">
      <c r="T79" s="361"/>
      <c r="U79" s="541">
        <v>1</v>
      </c>
      <c r="V79" s="541"/>
      <c r="W79" s="541"/>
      <c r="X79" s="515" t="s">
        <v>955</v>
      </c>
      <c r="Y79" s="516"/>
      <c r="Z79" s="516"/>
      <c r="AA79" s="516"/>
      <c r="AB79" s="516"/>
      <c r="AC79" s="516"/>
      <c r="AD79" s="516"/>
      <c r="AE79" s="516"/>
      <c r="AF79" s="516"/>
      <c r="AG79" s="516"/>
      <c r="AH79" s="516"/>
      <c r="AI79" s="516"/>
      <c r="AJ79" s="516"/>
      <c r="AK79" s="516"/>
      <c r="AL79" s="516"/>
      <c r="AM79" s="516"/>
      <c r="AN79" s="516"/>
      <c r="AO79" s="517"/>
      <c r="AP79" s="518"/>
      <c r="AQ79" s="519"/>
      <c r="AR79" s="519"/>
      <c r="AS79" s="519"/>
      <c r="AT79" s="519"/>
      <c r="AU79" s="519"/>
      <c r="AV79" s="519"/>
      <c r="AW79" s="519"/>
      <c r="AX79" s="519"/>
      <c r="AY79" s="520"/>
      <c r="AZ79" s="625"/>
      <c r="BA79" s="625"/>
      <c r="BB79" s="625"/>
      <c r="BC79" s="625"/>
      <c r="BD79" s="625"/>
      <c r="BE79" s="625"/>
      <c r="BF79" s="625"/>
      <c r="BG79" s="625"/>
      <c r="BH79" s="625"/>
      <c r="BI79" s="625"/>
      <c r="BJ79" s="539">
        <f t="shared" ref="BJ79:BJ88" si="0">$BJ$76*AZ79</f>
        <v>0</v>
      </c>
      <c r="BK79" s="540"/>
      <c r="BL79" s="540"/>
      <c r="BM79" s="540"/>
      <c r="BN79" s="540"/>
      <c r="BO79" s="540"/>
      <c r="BP79" s="540"/>
      <c r="BQ79" s="540"/>
      <c r="BR79" s="540"/>
      <c r="BS79" s="540"/>
      <c r="BT79" s="560">
        <f>IFERROR(BJ79/AP79,0)</f>
        <v>0</v>
      </c>
      <c r="BU79" s="560"/>
      <c r="BV79" s="560"/>
      <c r="BW79" s="560"/>
      <c r="BX79" s="560"/>
      <c r="BY79" s="362"/>
    </row>
    <row r="80" spans="20:77" s="2" customFormat="1" ht="29.05" hidden="1" customHeight="1">
      <c r="T80" s="361"/>
      <c r="U80" s="541">
        <v>2</v>
      </c>
      <c r="V80" s="541"/>
      <c r="W80" s="541"/>
      <c r="X80" s="515" t="s">
        <v>956</v>
      </c>
      <c r="Y80" s="516"/>
      <c r="Z80" s="516"/>
      <c r="AA80" s="516"/>
      <c r="AB80" s="516"/>
      <c r="AC80" s="516"/>
      <c r="AD80" s="516"/>
      <c r="AE80" s="516"/>
      <c r="AF80" s="516"/>
      <c r="AG80" s="516"/>
      <c r="AH80" s="516"/>
      <c r="AI80" s="516"/>
      <c r="AJ80" s="516"/>
      <c r="AK80" s="516"/>
      <c r="AL80" s="516"/>
      <c r="AM80" s="516"/>
      <c r="AN80" s="516"/>
      <c r="AO80" s="517"/>
      <c r="AP80" s="518"/>
      <c r="AQ80" s="519"/>
      <c r="AR80" s="519"/>
      <c r="AS80" s="519"/>
      <c r="AT80" s="519"/>
      <c r="AU80" s="519"/>
      <c r="AV80" s="519"/>
      <c r="AW80" s="519"/>
      <c r="AX80" s="519"/>
      <c r="AY80" s="520"/>
      <c r="AZ80" s="538"/>
      <c r="BA80" s="538"/>
      <c r="BB80" s="538"/>
      <c r="BC80" s="538"/>
      <c r="BD80" s="538"/>
      <c r="BE80" s="538"/>
      <c r="BF80" s="538"/>
      <c r="BG80" s="538"/>
      <c r="BH80" s="538"/>
      <c r="BI80" s="538"/>
      <c r="BJ80" s="539">
        <f t="shared" si="0"/>
        <v>0</v>
      </c>
      <c r="BK80" s="540"/>
      <c r="BL80" s="540"/>
      <c r="BM80" s="540"/>
      <c r="BN80" s="540"/>
      <c r="BO80" s="540"/>
      <c r="BP80" s="540"/>
      <c r="BQ80" s="540"/>
      <c r="BR80" s="540"/>
      <c r="BS80" s="540"/>
      <c r="BT80" s="560">
        <f t="shared" ref="BT80:BT87" si="1">IFERROR(BJ80/AP80,0)</f>
        <v>0</v>
      </c>
      <c r="BU80" s="560"/>
      <c r="BV80" s="560"/>
      <c r="BW80" s="560"/>
      <c r="BX80" s="560"/>
      <c r="BY80" s="362"/>
    </row>
    <row r="81" spans="20:164" s="2" customFormat="1" ht="29.05" hidden="1" customHeight="1">
      <c r="T81" s="361"/>
      <c r="U81" s="541">
        <v>3</v>
      </c>
      <c r="V81" s="541"/>
      <c r="W81" s="541"/>
      <c r="X81" s="515" t="s">
        <v>957</v>
      </c>
      <c r="Y81" s="516"/>
      <c r="Z81" s="516"/>
      <c r="AA81" s="516"/>
      <c r="AB81" s="516"/>
      <c r="AC81" s="516"/>
      <c r="AD81" s="516"/>
      <c r="AE81" s="516"/>
      <c r="AF81" s="516"/>
      <c r="AG81" s="516"/>
      <c r="AH81" s="516"/>
      <c r="AI81" s="516"/>
      <c r="AJ81" s="516"/>
      <c r="AK81" s="516"/>
      <c r="AL81" s="516"/>
      <c r="AM81" s="516"/>
      <c r="AN81" s="516"/>
      <c r="AO81" s="517"/>
      <c r="AP81" s="518"/>
      <c r="AQ81" s="519"/>
      <c r="AR81" s="519"/>
      <c r="AS81" s="519"/>
      <c r="AT81" s="519"/>
      <c r="AU81" s="519"/>
      <c r="AV81" s="519"/>
      <c r="AW81" s="519"/>
      <c r="AX81" s="519"/>
      <c r="AY81" s="520"/>
      <c r="AZ81" s="538"/>
      <c r="BA81" s="538"/>
      <c r="BB81" s="538"/>
      <c r="BC81" s="538"/>
      <c r="BD81" s="538"/>
      <c r="BE81" s="538"/>
      <c r="BF81" s="538"/>
      <c r="BG81" s="538"/>
      <c r="BH81" s="538"/>
      <c r="BI81" s="538"/>
      <c r="BJ81" s="539">
        <f t="shared" si="0"/>
        <v>0</v>
      </c>
      <c r="BK81" s="540"/>
      <c r="BL81" s="540"/>
      <c r="BM81" s="540"/>
      <c r="BN81" s="540"/>
      <c r="BO81" s="540"/>
      <c r="BP81" s="540"/>
      <c r="BQ81" s="540"/>
      <c r="BR81" s="540"/>
      <c r="BS81" s="540"/>
      <c r="BT81" s="560">
        <f t="shared" si="1"/>
        <v>0</v>
      </c>
      <c r="BU81" s="560"/>
      <c r="BV81" s="560"/>
      <c r="BW81" s="560"/>
      <c r="BX81" s="560"/>
      <c r="BY81" s="362"/>
    </row>
    <row r="82" spans="20:164" s="2" customFormat="1" ht="29.05" hidden="1" customHeight="1">
      <c r="T82" s="361"/>
      <c r="U82" s="541">
        <v>4</v>
      </c>
      <c r="V82" s="541"/>
      <c r="W82" s="541"/>
      <c r="X82" s="515" t="s">
        <v>958</v>
      </c>
      <c r="Y82" s="516"/>
      <c r="Z82" s="516"/>
      <c r="AA82" s="516"/>
      <c r="AB82" s="516"/>
      <c r="AC82" s="516"/>
      <c r="AD82" s="516"/>
      <c r="AE82" s="516"/>
      <c r="AF82" s="516"/>
      <c r="AG82" s="516"/>
      <c r="AH82" s="516"/>
      <c r="AI82" s="516"/>
      <c r="AJ82" s="516"/>
      <c r="AK82" s="516"/>
      <c r="AL82" s="516"/>
      <c r="AM82" s="516"/>
      <c r="AN82" s="516"/>
      <c r="AO82" s="517"/>
      <c r="AP82" s="518"/>
      <c r="AQ82" s="519"/>
      <c r="AR82" s="519"/>
      <c r="AS82" s="519"/>
      <c r="AT82" s="519"/>
      <c r="AU82" s="519"/>
      <c r="AV82" s="519"/>
      <c r="AW82" s="519"/>
      <c r="AX82" s="519"/>
      <c r="AY82" s="520"/>
      <c r="AZ82" s="538"/>
      <c r="BA82" s="538"/>
      <c r="BB82" s="538"/>
      <c r="BC82" s="538"/>
      <c r="BD82" s="538"/>
      <c r="BE82" s="538"/>
      <c r="BF82" s="538"/>
      <c r="BG82" s="538"/>
      <c r="BH82" s="538"/>
      <c r="BI82" s="538"/>
      <c r="BJ82" s="539">
        <f t="shared" si="0"/>
        <v>0</v>
      </c>
      <c r="BK82" s="540"/>
      <c r="BL82" s="540"/>
      <c r="BM82" s="540"/>
      <c r="BN82" s="540"/>
      <c r="BO82" s="540"/>
      <c r="BP82" s="540"/>
      <c r="BQ82" s="540"/>
      <c r="BR82" s="540"/>
      <c r="BS82" s="540"/>
      <c r="BT82" s="560">
        <f t="shared" si="1"/>
        <v>0</v>
      </c>
      <c r="BU82" s="560"/>
      <c r="BV82" s="560"/>
      <c r="BW82" s="560"/>
      <c r="BX82" s="560"/>
      <c r="BY82" s="362"/>
    </row>
    <row r="83" spans="20:164" s="2" customFormat="1" ht="29.05" hidden="1" customHeight="1">
      <c r="T83" s="361"/>
      <c r="U83" s="541">
        <v>5</v>
      </c>
      <c r="V83" s="541"/>
      <c r="W83" s="541"/>
      <c r="X83" s="515" t="s">
        <v>959</v>
      </c>
      <c r="Y83" s="516"/>
      <c r="Z83" s="516"/>
      <c r="AA83" s="516"/>
      <c r="AB83" s="516"/>
      <c r="AC83" s="516"/>
      <c r="AD83" s="516"/>
      <c r="AE83" s="516"/>
      <c r="AF83" s="516"/>
      <c r="AG83" s="516"/>
      <c r="AH83" s="516"/>
      <c r="AI83" s="516"/>
      <c r="AJ83" s="516"/>
      <c r="AK83" s="516"/>
      <c r="AL83" s="516"/>
      <c r="AM83" s="516"/>
      <c r="AN83" s="516"/>
      <c r="AO83" s="517"/>
      <c r="AP83" s="518"/>
      <c r="AQ83" s="519"/>
      <c r="AR83" s="519"/>
      <c r="AS83" s="519"/>
      <c r="AT83" s="519"/>
      <c r="AU83" s="519"/>
      <c r="AV83" s="519"/>
      <c r="AW83" s="519"/>
      <c r="AX83" s="519"/>
      <c r="AY83" s="520"/>
      <c r="AZ83" s="538"/>
      <c r="BA83" s="538"/>
      <c r="BB83" s="538"/>
      <c r="BC83" s="538"/>
      <c r="BD83" s="538"/>
      <c r="BE83" s="538"/>
      <c r="BF83" s="538"/>
      <c r="BG83" s="538"/>
      <c r="BH83" s="538"/>
      <c r="BI83" s="538"/>
      <c r="BJ83" s="539">
        <f t="shared" si="0"/>
        <v>0</v>
      </c>
      <c r="BK83" s="540"/>
      <c r="BL83" s="540"/>
      <c r="BM83" s="540"/>
      <c r="BN83" s="540"/>
      <c r="BO83" s="540"/>
      <c r="BP83" s="540"/>
      <c r="BQ83" s="540"/>
      <c r="BR83" s="540"/>
      <c r="BS83" s="540"/>
      <c r="BT83" s="560">
        <f t="shared" si="1"/>
        <v>0</v>
      </c>
      <c r="BU83" s="560"/>
      <c r="BV83" s="560"/>
      <c r="BW83" s="560"/>
      <c r="BX83" s="560"/>
      <c r="BY83" s="362"/>
    </row>
    <row r="84" spans="20:164" s="2" customFormat="1" ht="29.05" hidden="1" customHeight="1">
      <c r="T84" s="361"/>
      <c r="U84" s="541">
        <v>6</v>
      </c>
      <c r="V84" s="541"/>
      <c r="W84" s="541"/>
      <c r="X84" s="515" t="s">
        <v>960</v>
      </c>
      <c r="Y84" s="516"/>
      <c r="Z84" s="516"/>
      <c r="AA84" s="516"/>
      <c r="AB84" s="516"/>
      <c r="AC84" s="516"/>
      <c r="AD84" s="516"/>
      <c r="AE84" s="516"/>
      <c r="AF84" s="516"/>
      <c r="AG84" s="516"/>
      <c r="AH84" s="516"/>
      <c r="AI84" s="516"/>
      <c r="AJ84" s="516"/>
      <c r="AK84" s="516"/>
      <c r="AL84" s="516"/>
      <c r="AM84" s="516"/>
      <c r="AN84" s="516"/>
      <c r="AO84" s="517"/>
      <c r="AP84" s="518"/>
      <c r="AQ84" s="519"/>
      <c r="AR84" s="519"/>
      <c r="AS84" s="519"/>
      <c r="AT84" s="519"/>
      <c r="AU84" s="519"/>
      <c r="AV84" s="519"/>
      <c r="AW84" s="519"/>
      <c r="AX84" s="519"/>
      <c r="AY84" s="520"/>
      <c r="AZ84" s="538"/>
      <c r="BA84" s="538"/>
      <c r="BB84" s="538"/>
      <c r="BC84" s="538"/>
      <c r="BD84" s="538"/>
      <c r="BE84" s="538"/>
      <c r="BF84" s="538"/>
      <c r="BG84" s="538"/>
      <c r="BH84" s="538"/>
      <c r="BI84" s="538"/>
      <c r="BJ84" s="539">
        <f t="shared" si="0"/>
        <v>0</v>
      </c>
      <c r="BK84" s="540"/>
      <c r="BL84" s="540"/>
      <c r="BM84" s="540"/>
      <c r="BN84" s="540"/>
      <c r="BO84" s="540"/>
      <c r="BP84" s="540"/>
      <c r="BQ84" s="540"/>
      <c r="BR84" s="540"/>
      <c r="BS84" s="540"/>
      <c r="BT84" s="560">
        <f t="shared" si="1"/>
        <v>0</v>
      </c>
      <c r="BU84" s="560"/>
      <c r="BV84" s="560"/>
      <c r="BW84" s="560"/>
      <c r="BX84" s="560"/>
      <c r="BY84" s="362"/>
    </row>
    <row r="85" spans="20:164" s="2" customFormat="1" ht="29.05" hidden="1" customHeight="1">
      <c r="T85" s="361"/>
      <c r="U85" s="541">
        <v>7</v>
      </c>
      <c r="V85" s="541"/>
      <c r="W85" s="541"/>
      <c r="X85" s="515" t="s">
        <v>961</v>
      </c>
      <c r="Y85" s="516"/>
      <c r="Z85" s="516"/>
      <c r="AA85" s="516"/>
      <c r="AB85" s="516"/>
      <c r="AC85" s="516"/>
      <c r="AD85" s="516"/>
      <c r="AE85" s="516"/>
      <c r="AF85" s="516"/>
      <c r="AG85" s="516"/>
      <c r="AH85" s="516"/>
      <c r="AI85" s="516"/>
      <c r="AJ85" s="516"/>
      <c r="AK85" s="516"/>
      <c r="AL85" s="516"/>
      <c r="AM85" s="516"/>
      <c r="AN85" s="516"/>
      <c r="AO85" s="517"/>
      <c r="AP85" s="518"/>
      <c r="AQ85" s="519"/>
      <c r="AR85" s="519"/>
      <c r="AS85" s="519"/>
      <c r="AT85" s="519"/>
      <c r="AU85" s="519"/>
      <c r="AV85" s="519"/>
      <c r="AW85" s="519"/>
      <c r="AX85" s="519"/>
      <c r="AY85" s="520"/>
      <c r="AZ85" s="538"/>
      <c r="BA85" s="538"/>
      <c r="BB85" s="538"/>
      <c r="BC85" s="538"/>
      <c r="BD85" s="538"/>
      <c r="BE85" s="538"/>
      <c r="BF85" s="538"/>
      <c r="BG85" s="538"/>
      <c r="BH85" s="538"/>
      <c r="BI85" s="538"/>
      <c r="BJ85" s="539">
        <f t="shared" si="0"/>
        <v>0</v>
      </c>
      <c r="BK85" s="540"/>
      <c r="BL85" s="540"/>
      <c r="BM85" s="540"/>
      <c r="BN85" s="540"/>
      <c r="BO85" s="540"/>
      <c r="BP85" s="540"/>
      <c r="BQ85" s="540"/>
      <c r="BR85" s="540"/>
      <c r="BS85" s="540"/>
      <c r="BT85" s="560">
        <f t="shared" si="1"/>
        <v>0</v>
      </c>
      <c r="BU85" s="560"/>
      <c r="BV85" s="560"/>
      <c r="BW85" s="560"/>
      <c r="BX85" s="560"/>
      <c r="BY85" s="362"/>
    </row>
    <row r="86" spans="20:164" s="2" customFormat="1" ht="29.05" hidden="1" customHeight="1">
      <c r="T86" s="361"/>
      <c r="U86" s="541">
        <v>8</v>
      </c>
      <c r="V86" s="541"/>
      <c r="W86" s="541"/>
      <c r="X86" s="515" t="s">
        <v>962</v>
      </c>
      <c r="Y86" s="516"/>
      <c r="Z86" s="516"/>
      <c r="AA86" s="516"/>
      <c r="AB86" s="516"/>
      <c r="AC86" s="516"/>
      <c r="AD86" s="516"/>
      <c r="AE86" s="516"/>
      <c r="AF86" s="516"/>
      <c r="AG86" s="516"/>
      <c r="AH86" s="516"/>
      <c r="AI86" s="516"/>
      <c r="AJ86" s="516"/>
      <c r="AK86" s="516"/>
      <c r="AL86" s="516"/>
      <c r="AM86" s="516"/>
      <c r="AN86" s="516"/>
      <c r="AO86" s="517"/>
      <c r="AP86" s="518"/>
      <c r="AQ86" s="519"/>
      <c r="AR86" s="519"/>
      <c r="AS86" s="519"/>
      <c r="AT86" s="519"/>
      <c r="AU86" s="519"/>
      <c r="AV86" s="519"/>
      <c r="AW86" s="519"/>
      <c r="AX86" s="519"/>
      <c r="AY86" s="520"/>
      <c r="AZ86" s="538"/>
      <c r="BA86" s="538"/>
      <c r="BB86" s="538"/>
      <c r="BC86" s="538"/>
      <c r="BD86" s="538"/>
      <c r="BE86" s="538"/>
      <c r="BF86" s="538"/>
      <c r="BG86" s="538"/>
      <c r="BH86" s="538"/>
      <c r="BI86" s="538"/>
      <c r="BJ86" s="539">
        <f t="shared" si="0"/>
        <v>0</v>
      </c>
      <c r="BK86" s="540"/>
      <c r="BL86" s="540"/>
      <c r="BM86" s="540"/>
      <c r="BN86" s="540"/>
      <c r="BO86" s="540"/>
      <c r="BP86" s="540"/>
      <c r="BQ86" s="540"/>
      <c r="BR86" s="540"/>
      <c r="BS86" s="540"/>
      <c r="BT86" s="560">
        <f t="shared" si="1"/>
        <v>0</v>
      </c>
      <c r="BU86" s="560"/>
      <c r="BV86" s="560"/>
      <c r="BW86" s="560"/>
      <c r="BX86" s="560"/>
      <c r="BY86" s="362"/>
    </row>
    <row r="87" spans="20:164" s="2" customFormat="1" ht="29.05" hidden="1" customHeight="1">
      <c r="T87" s="361"/>
      <c r="U87" s="541">
        <v>9</v>
      </c>
      <c r="V87" s="541"/>
      <c r="W87" s="541"/>
      <c r="X87" s="515" t="s">
        <v>963</v>
      </c>
      <c r="Y87" s="516"/>
      <c r="Z87" s="516"/>
      <c r="AA87" s="516"/>
      <c r="AB87" s="516"/>
      <c r="AC87" s="516"/>
      <c r="AD87" s="516"/>
      <c r="AE87" s="516"/>
      <c r="AF87" s="516"/>
      <c r="AG87" s="516"/>
      <c r="AH87" s="516"/>
      <c r="AI87" s="516"/>
      <c r="AJ87" s="516"/>
      <c r="AK87" s="516"/>
      <c r="AL87" s="516"/>
      <c r="AM87" s="516"/>
      <c r="AN87" s="516"/>
      <c r="AO87" s="517"/>
      <c r="AP87" s="518"/>
      <c r="AQ87" s="519"/>
      <c r="AR87" s="519"/>
      <c r="AS87" s="519"/>
      <c r="AT87" s="519"/>
      <c r="AU87" s="519"/>
      <c r="AV87" s="519"/>
      <c r="AW87" s="519"/>
      <c r="AX87" s="519"/>
      <c r="AY87" s="520"/>
      <c r="AZ87" s="538"/>
      <c r="BA87" s="538"/>
      <c r="BB87" s="538"/>
      <c r="BC87" s="538"/>
      <c r="BD87" s="538"/>
      <c r="BE87" s="538"/>
      <c r="BF87" s="538"/>
      <c r="BG87" s="538"/>
      <c r="BH87" s="538"/>
      <c r="BI87" s="538"/>
      <c r="BJ87" s="539">
        <f t="shared" si="0"/>
        <v>0</v>
      </c>
      <c r="BK87" s="540"/>
      <c r="BL87" s="540"/>
      <c r="BM87" s="540"/>
      <c r="BN87" s="540"/>
      <c r="BO87" s="540"/>
      <c r="BP87" s="540"/>
      <c r="BQ87" s="540"/>
      <c r="BR87" s="540"/>
      <c r="BS87" s="540"/>
      <c r="BT87" s="560">
        <f t="shared" si="1"/>
        <v>0</v>
      </c>
      <c r="BU87" s="560"/>
      <c r="BV87" s="560"/>
      <c r="BW87" s="560"/>
      <c r="BX87" s="560"/>
      <c r="BY87" s="362"/>
    </row>
    <row r="88" spans="20:164" s="2" customFormat="1" ht="29.05" hidden="1" customHeight="1" thickBot="1">
      <c r="T88" s="361"/>
      <c r="U88" s="532">
        <v>10</v>
      </c>
      <c r="V88" s="533"/>
      <c r="W88" s="534"/>
      <c r="X88" s="526" t="s">
        <v>964</v>
      </c>
      <c r="Y88" s="527"/>
      <c r="Z88" s="527"/>
      <c r="AA88" s="527"/>
      <c r="AB88" s="527"/>
      <c r="AC88" s="527"/>
      <c r="AD88" s="527"/>
      <c r="AE88" s="527"/>
      <c r="AF88" s="527"/>
      <c r="AG88" s="527"/>
      <c r="AH88" s="527"/>
      <c r="AI88" s="527"/>
      <c r="AJ88" s="527"/>
      <c r="AK88" s="527"/>
      <c r="AL88" s="527"/>
      <c r="AM88" s="527"/>
      <c r="AN88" s="527"/>
      <c r="AO88" s="528"/>
      <c r="AP88" s="557"/>
      <c r="AQ88" s="558"/>
      <c r="AR88" s="558"/>
      <c r="AS88" s="558"/>
      <c r="AT88" s="558"/>
      <c r="AU88" s="558"/>
      <c r="AV88" s="558"/>
      <c r="AW88" s="558"/>
      <c r="AX88" s="558"/>
      <c r="AY88" s="559"/>
      <c r="AZ88" s="535"/>
      <c r="BA88" s="535"/>
      <c r="BB88" s="535"/>
      <c r="BC88" s="535"/>
      <c r="BD88" s="535"/>
      <c r="BE88" s="535"/>
      <c r="BF88" s="535"/>
      <c r="BG88" s="535"/>
      <c r="BH88" s="535"/>
      <c r="BI88" s="535"/>
      <c r="BJ88" s="536">
        <f t="shared" si="0"/>
        <v>0</v>
      </c>
      <c r="BK88" s="537"/>
      <c r="BL88" s="537"/>
      <c r="BM88" s="537"/>
      <c r="BN88" s="537"/>
      <c r="BO88" s="537"/>
      <c r="BP88" s="537"/>
      <c r="BQ88" s="537"/>
      <c r="BR88" s="537"/>
      <c r="BS88" s="537"/>
      <c r="BT88" s="633">
        <f>IFERROR(BJ88/AP88,0)</f>
        <v>0</v>
      </c>
      <c r="BU88" s="633"/>
      <c r="BV88" s="633"/>
      <c r="BW88" s="633"/>
      <c r="BX88" s="633"/>
      <c r="BY88" s="362"/>
    </row>
    <row r="89" spans="20:164" s="2" customFormat="1" ht="29.05" hidden="1" customHeight="1" thickTop="1">
      <c r="T89" s="361"/>
      <c r="U89" s="529" t="s">
        <v>321</v>
      </c>
      <c r="V89" s="530"/>
      <c r="W89" s="530"/>
      <c r="X89" s="530"/>
      <c r="Y89" s="530"/>
      <c r="Z89" s="530"/>
      <c r="AA89" s="530"/>
      <c r="AB89" s="530"/>
      <c r="AC89" s="530"/>
      <c r="AD89" s="530"/>
      <c r="AE89" s="530"/>
      <c r="AF89" s="530"/>
      <c r="AG89" s="530"/>
      <c r="AH89" s="530"/>
      <c r="AI89" s="530"/>
      <c r="AJ89" s="530"/>
      <c r="AK89" s="530"/>
      <c r="AL89" s="530"/>
      <c r="AM89" s="530"/>
      <c r="AN89" s="530"/>
      <c r="AO89" s="531"/>
      <c r="AP89" s="522">
        <f>IF(OR(Funding_Strategy="Equity",Funding_Strategy="Combo"),SUM(AP79:AY88),0)</f>
        <v>0</v>
      </c>
      <c r="AQ89" s="523"/>
      <c r="AR89" s="523"/>
      <c r="AS89" s="523"/>
      <c r="AT89" s="523"/>
      <c r="AU89" s="523"/>
      <c r="AV89" s="523"/>
      <c r="AW89" s="523"/>
      <c r="AX89" s="523"/>
      <c r="AY89" s="523"/>
      <c r="AZ89" s="525">
        <f>SUM(AZ79:BI88)</f>
        <v>0</v>
      </c>
      <c r="BA89" s="525"/>
      <c r="BB89" s="525"/>
      <c r="BC89" s="525"/>
      <c r="BD89" s="525"/>
      <c r="BE89" s="525"/>
      <c r="BF89" s="525"/>
      <c r="BG89" s="525"/>
      <c r="BH89" s="525"/>
      <c r="BI89" s="525"/>
      <c r="BJ89" s="522">
        <f>SUM(BJ79:BS88)</f>
        <v>0</v>
      </c>
      <c r="BK89" s="523"/>
      <c r="BL89" s="523"/>
      <c r="BM89" s="523"/>
      <c r="BN89" s="523"/>
      <c r="BO89" s="523"/>
      <c r="BP89" s="523"/>
      <c r="BQ89" s="523"/>
      <c r="BR89" s="523"/>
      <c r="BS89" s="523"/>
      <c r="BT89" s="521">
        <f>IFERROR(BJ89/AP89,0)</f>
        <v>0</v>
      </c>
      <c r="BU89" s="521"/>
      <c r="BV89" s="521"/>
      <c r="BW89" s="521"/>
      <c r="BX89" s="521"/>
      <c r="BY89" s="362"/>
    </row>
    <row r="90" spans="20:164" s="2" customFormat="1" ht="11.75" hidden="1" customHeight="1">
      <c r="T90" s="361"/>
      <c r="U90" s="357"/>
      <c r="V90" s="357"/>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8"/>
      <c r="BF90" s="358"/>
      <c r="BG90" s="358"/>
      <c r="BH90" s="358"/>
      <c r="BI90" s="358"/>
      <c r="BJ90" s="358"/>
      <c r="BK90" s="358"/>
      <c r="BL90" s="358"/>
      <c r="BM90" s="358"/>
      <c r="BN90" s="358"/>
      <c r="BO90" s="359"/>
      <c r="BP90" s="360"/>
      <c r="BQ90" s="360"/>
      <c r="BR90" s="360"/>
      <c r="BS90" s="360"/>
      <c r="BT90" s="360"/>
      <c r="BU90" s="360"/>
      <c r="BV90" s="360"/>
      <c r="BW90" s="360"/>
      <c r="BX90" s="360"/>
      <c r="BY90" s="362"/>
    </row>
    <row r="91" spans="20:164" s="2" customFormat="1" ht="28.7" hidden="1" customHeight="1">
      <c r="T91" s="361"/>
      <c r="U91" s="302"/>
      <c r="V91" s="302"/>
      <c r="W91" s="302"/>
      <c r="X91" s="302"/>
      <c r="Y91" s="302"/>
      <c r="Z91" s="302"/>
      <c r="AA91" s="302"/>
      <c r="AB91" s="302"/>
      <c r="AC91" s="302"/>
      <c r="AD91" s="302"/>
      <c r="AE91" s="302"/>
      <c r="AF91" s="302"/>
      <c r="AG91" s="302"/>
      <c r="AH91" s="302"/>
      <c r="AI91" s="501" t="s">
        <v>966</v>
      </c>
      <c r="AJ91" s="501"/>
      <c r="AK91" s="501"/>
      <c r="AL91" s="501"/>
      <c r="AM91" s="501"/>
      <c r="AN91" s="501"/>
      <c r="AO91" s="501"/>
      <c r="AP91" s="501"/>
      <c r="AQ91" s="501"/>
      <c r="AR91" s="501"/>
      <c r="AS91" s="501"/>
      <c r="AT91" s="501"/>
      <c r="AU91" s="501"/>
      <c r="AV91" s="501"/>
      <c r="AW91" s="501"/>
      <c r="AX91" s="501"/>
      <c r="AY91" s="501"/>
      <c r="AZ91" s="501"/>
      <c r="BA91" s="501"/>
      <c r="BB91" s="501"/>
      <c r="BC91" s="501"/>
      <c r="BD91" s="501"/>
      <c r="BE91" s="501"/>
      <c r="BF91" s="501"/>
      <c r="BG91" s="501"/>
      <c r="BH91" s="501"/>
      <c r="BI91" s="501"/>
      <c r="BJ91" s="629">
        <f>BJ76-BJ89</f>
        <v>0</v>
      </c>
      <c r="BK91" s="629"/>
      <c r="BL91" s="629"/>
      <c r="BM91" s="629"/>
      <c r="BN91" s="629"/>
      <c r="BO91" s="629"/>
      <c r="BP91" s="629"/>
      <c r="BQ91" s="629"/>
      <c r="BR91" s="629"/>
      <c r="BS91" s="629"/>
      <c r="BT91" s="75"/>
      <c r="BU91" s="75"/>
      <c r="BV91" s="75"/>
      <c r="BW91" s="75"/>
      <c r="BX91" s="75"/>
      <c r="BY91" s="362"/>
    </row>
    <row r="92" spans="20:164" s="2" customFormat="1" ht="13.45" hidden="1" customHeight="1">
      <c r="T92" s="363"/>
      <c r="U92" s="364"/>
      <c r="V92" s="364"/>
      <c r="W92" s="364"/>
      <c r="X92" s="364"/>
      <c r="Y92" s="364"/>
      <c r="Z92" s="364"/>
      <c r="AA92" s="364"/>
      <c r="AB92" s="364"/>
      <c r="AC92" s="364"/>
      <c r="AD92" s="364"/>
      <c r="AE92" s="364"/>
      <c r="AF92" s="364"/>
      <c r="AG92" s="364"/>
      <c r="AH92" s="364"/>
      <c r="AI92" s="364"/>
      <c r="AJ92" s="364"/>
      <c r="AK92" s="364"/>
      <c r="AL92" s="364"/>
      <c r="AM92" s="364"/>
      <c r="AN92" s="364"/>
      <c r="AO92" s="364"/>
      <c r="AP92" s="364"/>
      <c r="AQ92" s="364"/>
      <c r="AR92" s="364"/>
      <c r="AS92" s="364"/>
      <c r="AT92" s="364"/>
      <c r="AU92" s="364"/>
      <c r="AV92" s="364"/>
      <c r="AW92" s="364"/>
      <c r="AX92" s="364"/>
      <c r="AY92" s="364"/>
      <c r="AZ92" s="364"/>
      <c r="BA92" s="364"/>
      <c r="BB92" s="364"/>
      <c r="BC92" s="364"/>
      <c r="BD92" s="364"/>
      <c r="BE92" s="364"/>
      <c r="BF92" s="364"/>
      <c r="BG92" s="364"/>
      <c r="BH92" s="364"/>
      <c r="BI92" s="364"/>
      <c r="BJ92" s="364"/>
      <c r="BK92" s="364"/>
      <c r="BL92" s="364"/>
      <c r="BM92" s="364"/>
      <c r="BN92" s="364"/>
      <c r="BO92" s="364"/>
      <c r="BP92" s="364"/>
      <c r="BQ92" s="364"/>
      <c r="BR92" s="364"/>
      <c r="BS92" s="364"/>
      <c r="BT92" s="364"/>
      <c r="BU92" s="364"/>
      <c r="BV92" s="364"/>
      <c r="BW92" s="364"/>
      <c r="BX92" s="364"/>
      <c r="BY92" s="365"/>
    </row>
    <row r="93" spans="20:164" ht="14.95" hidden="1" customHeight="1">
      <c r="DC93" s="3"/>
      <c r="DD93" s="3"/>
      <c r="FH93" s="2"/>
    </row>
    <row r="94" spans="20:164" s="2" customFormat="1" ht="26.35" hidden="1" customHeight="1">
      <c r="T94" s="505" t="s">
        <v>1019</v>
      </c>
      <c r="U94" s="506"/>
      <c r="V94" s="506"/>
      <c r="W94" s="506"/>
      <c r="X94" s="506"/>
      <c r="Y94" s="506"/>
      <c r="Z94" s="506"/>
      <c r="AA94" s="506"/>
      <c r="AB94" s="506"/>
      <c r="AC94" s="506"/>
      <c r="AD94" s="506"/>
      <c r="AE94" s="506"/>
      <c r="AF94" s="506"/>
      <c r="AG94" s="506"/>
      <c r="AH94" s="506"/>
      <c r="AI94" s="506"/>
      <c r="AJ94" s="506"/>
      <c r="AK94" s="506"/>
      <c r="AL94" s="506"/>
      <c r="AM94" s="506"/>
      <c r="AN94" s="506"/>
      <c r="AO94" s="506"/>
      <c r="AP94" s="506"/>
      <c r="AQ94" s="506"/>
      <c r="AR94" s="506"/>
      <c r="AS94" s="506"/>
      <c r="AT94" s="506"/>
      <c r="AU94" s="506"/>
      <c r="AV94" s="506"/>
      <c r="AW94" s="506"/>
      <c r="AX94" s="506"/>
      <c r="AY94" s="506"/>
      <c r="AZ94" s="506"/>
      <c r="BA94" s="506"/>
      <c r="BB94" s="506"/>
      <c r="BC94" s="506"/>
      <c r="BD94" s="506"/>
      <c r="BE94" s="506"/>
      <c r="BF94" s="506"/>
      <c r="BG94" s="506"/>
      <c r="BH94" s="506"/>
      <c r="BI94" s="506"/>
      <c r="BJ94" s="506"/>
      <c r="BK94" s="506"/>
      <c r="BL94" s="506"/>
      <c r="BM94" s="506"/>
      <c r="BN94" s="506"/>
      <c r="BO94" s="506"/>
      <c r="BP94" s="506"/>
      <c r="BQ94" s="506"/>
      <c r="BR94" s="506"/>
      <c r="BS94" s="506"/>
      <c r="BT94" s="506"/>
      <c r="BU94" s="506"/>
      <c r="BV94" s="506"/>
      <c r="BW94" s="506"/>
      <c r="BX94" s="506"/>
      <c r="BY94" s="507"/>
    </row>
    <row r="95" spans="20:164" s="2" customFormat="1" ht="16.5" hidden="1" customHeight="1">
      <c r="T95" s="339"/>
      <c r="U95" s="302"/>
      <c r="V95" s="302"/>
      <c r="W95" s="302"/>
      <c r="X95" s="302"/>
      <c r="Y95" s="302"/>
      <c r="Z95" s="302"/>
      <c r="AA95" s="302"/>
      <c r="AB95" s="302"/>
      <c r="AC95" s="302"/>
      <c r="AD95" s="302"/>
      <c r="AE95" s="302"/>
      <c r="AF95" s="302"/>
      <c r="AG95" s="302"/>
      <c r="AH95" s="302"/>
      <c r="AI95" s="302"/>
      <c r="AJ95" s="302"/>
      <c r="AK95" s="302"/>
      <c r="AL95" s="302"/>
      <c r="AM95" s="302"/>
      <c r="AN95" s="302"/>
      <c r="AO95" s="302"/>
      <c r="AP95" s="302"/>
      <c r="AQ95" s="302"/>
      <c r="AR95" s="302"/>
      <c r="AS95" s="302"/>
      <c r="AT95" s="302"/>
      <c r="AU95" s="302"/>
      <c r="AV95" s="302"/>
      <c r="AW95" s="302"/>
      <c r="AX95" s="302"/>
      <c r="AY95" s="302"/>
      <c r="AZ95" s="302"/>
      <c r="BA95" s="302"/>
      <c r="BB95" s="302"/>
      <c r="BC95" s="302"/>
      <c r="BD95" s="302"/>
      <c r="BE95" s="302"/>
      <c r="BF95" s="302"/>
      <c r="BG95" s="302"/>
      <c r="BH95" s="302"/>
      <c r="BI95" s="302"/>
      <c r="BJ95" s="302"/>
      <c r="BK95" s="302"/>
      <c r="BL95" s="302"/>
      <c r="BM95" s="302"/>
      <c r="BN95" s="302"/>
      <c r="BO95" s="302"/>
      <c r="BP95" s="302"/>
      <c r="BQ95" s="302"/>
      <c r="BR95" s="302"/>
      <c r="BS95" s="302"/>
      <c r="BT95" s="302"/>
      <c r="BU95" s="302"/>
      <c r="BV95" s="302"/>
      <c r="BW95" s="302"/>
      <c r="BX95" s="302"/>
      <c r="BY95" s="340"/>
    </row>
    <row r="96" spans="20:164" s="2" customFormat="1" ht="27" hidden="1" customHeight="1">
      <c r="T96" s="339"/>
      <c r="U96" s="302"/>
      <c r="V96" s="75"/>
      <c r="W96" s="75"/>
      <c r="X96" s="564" t="s">
        <v>998</v>
      </c>
      <c r="Y96" s="564"/>
      <c r="Z96" s="564"/>
      <c r="AA96" s="564"/>
      <c r="AB96" s="564"/>
      <c r="AC96" s="564"/>
      <c r="AD96" s="564"/>
      <c r="AE96" s="564"/>
      <c r="AF96" s="564"/>
      <c r="AG96" s="564"/>
      <c r="AH96" s="564"/>
      <c r="AI96" s="564"/>
      <c r="AJ96" s="564"/>
      <c r="AK96" s="564"/>
      <c r="AL96" s="564"/>
      <c r="AM96" s="564"/>
      <c r="AN96" s="564"/>
      <c r="AO96" s="564"/>
      <c r="AP96" s="564"/>
      <c r="AQ96" s="564"/>
      <c r="AR96" s="564"/>
      <c r="AS96" s="564"/>
      <c r="AT96" s="564"/>
      <c r="AU96" s="564"/>
      <c r="AV96" s="564"/>
      <c r="AW96" s="564"/>
      <c r="AX96" s="564"/>
      <c r="AY96" s="564"/>
      <c r="AZ96" s="564"/>
      <c r="BA96" s="564"/>
      <c r="BB96" s="564"/>
      <c r="BC96" s="564"/>
      <c r="BD96" s="564"/>
      <c r="BE96" s="564"/>
      <c r="BF96" s="564"/>
      <c r="BG96" s="564"/>
      <c r="BH96" s="564"/>
      <c r="BI96" s="564"/>
      <c r="BJ96" s="564"/>
      <c r="BK96" s="564"/>
      <c r="BL96" s="563" t="s">
        <v>997</v>
      </c>
      <c r="BM96" s="563"/>
      <c r="BN96" s="563"/>
      <c r="BO96" s="563"/>
      <c r="BP96" s="563"/>
      <c r="BQ96" s="563"/>
      <c r="BR96" s="563"/>
      <c r="BS96" s="563"/>
      <c r="BT96" s="563"/>
      <c r="BU96" s="563"/>
      <c r="BV96" s="302"/>
      <c r="BW96" s="302"/>
      <c r="BX96" s="302"/>
      <c r="BY96" s="340"/>
    </row>
    <row r="97" spans="20:101" s="2" customFormat="1" ht="26" hidden="1" customHeight="1">
      <c r="T97" s="339"/>
      <c r="U97" s="302"/>
      <c r="V97" s="75"/>
      <c r="W97" s="75"/>
      <c r="X97" s="565" t="s">
        <v>999</v>
      </c>
      <c r="Y97" s="565"/>
      <c r="Z97" s="565"/>
      <c r="AA97" s="565"/>
      <c r="AB97" s="565"/>
      <c r="AC97" s="565"/>
      <c r="AD97" s="565"/>
      <c r="AE97" s="565"/>
      <c r="AF97" s="565"/>
      <c r="AG97" s="565"/>
      <c r="AH97" s="565"/>
      <c r="AI97" s="565"/>
      <c r="AJ97" s="565"/>
      <c r="AK97" s="565"/>
      <c r="AL97" s="565"/>
      <c r="AM97" s="565"/>
      <c r="AN97" s="565"/>
      <c r="AO97" s="565"/>
      <c r="AP97" s="565"/>
      <c r="AQ97" s="565"/>
      <c r="AR97" s="565"/>
      <c r="AS97" s="565"/>
      <c r="AT97" s="565"/>
      <c r="AU97" s="565"/>
      <c r="AV97" s="565"/>
      <c r="AW97" s="565"/>
      <c r="AX97" s="565"/>
      <c r="AY97" s="565"/>
      <c r="AZ97" s="565"/>
      <c r="BA97" s="565"/>
      <c r="BB97" s="565"/>
      <c r="BC97" s="565"/>
      <c r="BD97" s="565"/>
      <c r="BE97" s="565"/>
      <c r="BF97" s="565"/>
      <c r="BG97" s="565"/>
      <c r="BH97" s="565"/>
      <c r="BI97" s="565"/>
      <c r="BJ97" s="565"/>
      <c r="BK97" s="565"/>
      <c r="BL97" s="524">
        <f>'2 REHAB ANALYZER'!BO74</f>
        <v>0</v>
      </c>
      <c r="BM97" s="524"/>
      <c r="BN97" s="524"/>
      <c r="BO97" s="524"/>
      <c r="BP97" s="524"/>
      <c r="BQ97" s="524"/>
      <c r="BR97" s="524"/>
      <c r="BS97" s="524"/>
      <c r="BT97" s="524"/>
      <c r="BU97" s="524"/>
      <c r="BV97" s="415"/>
      <c r="BW97" s="415"/>
      <c r="BX97" s="415"/>
      <c r="BY97" s="340"/>
      <c r="BZ97" s="497" t="str">
        <f>CONCATENATE("You will need ",TEXT(BL97,"$#,###")," in Capital to fund the purchase, repairs, buying, holding &amp; financing costs.")</f>
        <v>You will need $ in Capital to fund the purchase, repairs, buying, holding &amp; financing costs.</v>
      </c>
      <c r="CA97" s="498"/>
      <c r="CB97" s="498"/>
      <c r="CC97" s="498"/>
      <c r="CD97" s="498"/>
      <c r="CE97" s="498"/>
      <c r="CF97" s="498"/>
      <c r="CG97" s="498"/>
      <c r="CH97" s="498"/>
      <c r="CI97" s="498"/>
      <c r="CJ97" s="498"/>
      <c r="CK97" s="498"/>
      <c r="CL97" s="498"/>
      <c r="CM97" s="498"/>
      <c r="CN97" s="498"/>
      <c r="CO97" s="498"/>
      <c r="CP97" s="498"/>
      <c r="CQ97" s="498"/>
      <c r="CR97" s="498"/>
      <c r="CS97" s="498"/>
      <c r="CT97" s="498"/>
      <c r="CU97" s="498"/>
      <c r="CV97" s="498"/>
      <c r="CW97" s="498"/>
    </row>
    <row r="98" spans="20:101" s="2" customFormat="1" ht="26" hidden="1" customHeight="1">
      <c r="T98" s="339"/>
      <c r="U98" s="302"/>
      <c r="V98" s="75"/>
      <c r="W98" s="75"/>
      <c r="X98" s="411"/>
      <c r="Y98" s="411"/>
      <c r="Z98" s="411"/>
      <c r="AA98" s="411"/>
      <c r="AB98" s="411"/>
      <c r="AC98" s="411"/>
      <c r="AD98" s="411"/>
      <c r="AE98" s="411"/>
      <c r="AF98" s="411"/>
      <c r="AG98" s="411"/>
      <c r="AH98" s="411"/>
      <c r="AI98" s="411"/>
      <c r="AJ98" s="411"/>
      <c r="AK98" s="411"/>
      <c r="AL98" s="411"/>
      <c r="AM98" s="411"/>
      <c r="AN98" s="411"/>
      <c r="AO98" s="411"/>
      <c r="AP98" s="411"/>
      <c r="AQ98" s="411"/>
      <c r="AR98" s="411"/>
      <c r="AS98" s="411"/>
      <c r="AT98" s="411"/>
      <c r="AU98" s="411"/>
      <c r="AV98" s="411"/>
      <c r="AW98" s="411"/>
      <c r="AX98" s="411"/>
      <c r="AY98" s="411"/>
      <c r="AZ98" s="411"/>
      <c r="BA98" s="411"/>
      <c r="BB98" s="411"/>
      <c r="BC98" s="411"/>
      <c r="BD98" s="411"/>
      <c r="BE98" s="411"/>
      <c r="BF98" s="411"/>
      <c r="BG98" s="411"/>
      <c r="BH98" s="411"/>
      <c r="BI98" s="411"/>
      <c r="BJ98" s="411"/>
      <c r="BK98" s="411"/>
      <c r="BL98" s="412"/>
      <c r="BM98" s="412"/>
      <c r="BN98" s="412"/>
      <c r="BO98" s="412"/>
      <c r="BP98" s="412"/>
      <c r="BQ98" s="412"/>
      <c r="BR98" s="412"/>
      <c r="BS98" s="412"/>
      <c r="BT98" s="412"/>
      <c r="BU98" s="412"/>
      <c r="BV98" s="413"/>
      <c r="BW98" s="413"/>
      <c r="BX98" s="413"/>
      <c r="BY98" s="340"/>
      <c r="BZ98" s="497"/>
      <c r="CA98" s="498"/>
      <c r="CB98" s="498"/>
      <c r="CC98" s="498"/>
      <c r="CD98" s="498"/>
      <c r="CE98" s="498"/>
      <c r="CF98" s="498"/>
      <c r="CG98" s="498"/>
      <c r="CH98" s="498"/>
      <c r="CI98" s="498"/>
      <c r="CJ98" s="498"/>
      <c r="CK98" s="498"/>
      <c r="CL98" s="498"/>
      <c r="CM98" s="498"/>
      <c r="CN98" s="498"/>
      <c r="CO98" s="498"/>
      <c r="CP98" s="498"/>
      <c r="CQ98" s="498"/>
      <c r="CR98" s="498"/>
      <c r="CS98" s="498"/>
      <c r="CT98" s="498"/>
      <c r="CU98" s="498"/>
      <c r="CV98" s="498"/>
      <c r="CW98" s="498"/>
    </row>
    <row r="99" spans="20:101" s="2" customFormat="1" ht="26" hidden="1" customHeight="1">
      <c r="T99" s="339"/>
      <c r="U99" s="302"/>
      <c r="V99" s="75"/>
      <c r="W99" s="75"/>
      <c r="X99" s="503" t="s">
        <v>987</v>
      </c>
      <c r="Y99" s="503"/>
      <c r="Z99" s="503"/>
      <c r="AA99" s="503"/>
      <c r="AB99" s="503"/>
      <c r="AC99" s="503"/>
      <c r="AD99" s="503"/>
      <c r="AE99" s="503"/>
      <c r="AF99" s="503"/>
      <c r="AG99" s="503"/>
      <c r="AH99" s="503"/>
      <c r="AI99" s="503"/>
      <c r="AJ99" s="503"/>
      <c r="AK99" s="503"/>
      <c r="AL99" s="503"/>
      <c r="AM99" s="503"/>
      <c r="AN99" s="503"/>
      <c r="AO99" s="503"/>
      <c r="AP99" s="503"/>
      <c r="AQ99" s="503"/>
      <c r="AR99" s="503"/>
      <c r="AS99" s="503"/>
      <c r="AT99" s="503"/>
      <c r="AU99" s="503"/>
      <c r="AV99" s="503"/>
      <c r="AW99" s="503"/>
      <c r="AX99" s="503"/>
      <c r="AY99" s="503"/>
      <c r="AZ99" s="503"/>
      <c r="BA99" s="503"/>
      <c r="BB99" s="503"/>
      <c r="BC99" s="503"/>
      <c r="BD99" s="503"/>
      <c r="BE99" s="503"/>
      <c r="BF99" s="503"/>
      <c r="BG99" s="503"/>
      <c r="BH99" s="503"/>
      <c r="BI99" s="503"/>
      <c r="BJ99" s="503"/>
      <c r="BK99" s="503"/>
      <c r="BL99" s="504"/>
      <c r="BM99" s="504"/>
      <c r="BN99" s="504"/>
      <c r="BO99" s="504"/>
      <c r="BP99" s="504"/>
      <c r="BQ99" s="504"/>
      <c r="BR99" s="504"/>
      <c r="BS99" s="504"/>
      <c r="BT99" s="504"/>
      <c r="BU99" s="504"/>
      <c r="BV99" s="302"/>
      <c r="BW99" s="302"/>
      <c r="BX99" s="302"/>
      <c r="BY99" s="340"/>
    </row>
    <row r="100" spans="20:101" s="2" customFormat="1" ht="26" hidden="1" customHeight="1">
      <c r="T100" s="339"/>
      <c r="U100" s="302"/>
      <c r="V100" s="75"/>
      <c r="W100" s="75"/>
      <c r="X100" s="508" t="s">
        <v>856</v>
      </c>
      <c r="Y100" s="508"/>
      <c r="Z100" s="508"/>
      <c r="AA100" s="508"/>
      <c r="AB100" s="508"/>
      <c r="AC100" s="508"/>
      <c r="AD100" s="508"/>
      <c r="AE100" s="508"/>
      <c r="AF100" s="508"/>
      <c r="AG100" s="508"/>
      <c r="AH100" s="508"/>
      <c r="AI100" s="508"/>
      <c r="AJ100" s="508"/>
      <c r="AK100" s="508"/>
      <c r="AL100" s="508"/>
      <c r="AM100" s="508"/>
      <c r="AN100" s="508"/>
      <c r="AO100" s="508"/>
      <c r="AP100" s="508"/>
      <c r="AQ100" s="508"/>
      <c r="AR100" s="508"/>
      <c r="AS100" s="508"/>
      <c r="AT100" s="508"/>
      <c r="AU100" s="508"/>
      <c r="AV100" s="508"/>
      <c r="AW100" s="508"/>
      <c r="AX100" s="508"/>
      <c r="AY100" s="508"/>
      <c r="AZ100" s="508"/>
      <c r="BA100" s="508"/>
      <c r="BB100" s="508"/>
      <c r="BC100" s="508"/>
      <c r="BD100" s="508"/>
      <c r="BE100" s="508"/>
      <c r="BF100" s="508"/>
      <c r="BG100" s="508"/>
      <c r="BH100" s="508"/>
      <c r="BI100" s="508"/>
      <c r="BJ100" s="508"/>
      <c r="BK100" s="508"/>
      <c r="BL100" s="509">
        <f>IF(OR(Funding_Strategy="Financed",Funding_Strategy="Combo"),AG41,0)</f>
        <v>0</v>
      </c>
      <c r="BM100" s="509"/>
      <c r="BN100" s="509"/>
      <c r="BO100" s="509"/>
      <c r="BP100" s="509"/>
      <c r="BQ100" s="509"/>
      <c r="BR100" s="509"/>
      <c r="BS100" s="509"/>
      <c r="BT100" s="509"/>
      <c r="BU100" s="509"/>
      <c r="BV100" s="415"/>
      <c r="BW100" s="415"/>
      <c r="BX100" s="415"/>
      <c r="BY100" s="340"/>
      <c r="BZ100" s="499" t="str">
        <f>CONCATENATE("You are receiving ",TEXT(BL102,"$#,###")," in Debt Financing (Loans)")</f>
        <v>You are receiving $ in Debt Financing (Loans)</v>
      </c>
      <c r="CA100" s="500"/>
      <c r="CB100" s="500"/>
      <c r="CC100" s="500"/>
      <c r="CD100" s="500"/>
      <c r="CE100" s="500"/>
      <c r="CF100" s="500"/>
      <c r="CG100" s="500"/>
      <c r="CH100" s="500"/>
      <c r="CI100" s="500"/>
      <c r="CJ100" s="500"/>
      <c r="CK100" s="500"/>
      <c r="CL100" s="500"/>
      <c r="CM100" s="500"/>
      <c r="CN100" s="500"/>
      <c r="CO100" s="500"/>
      <c r="CP100" s="500"/>
      <c r="CQ100" s="500"/>
      <c r="CR100" s="500"/>
      <c r="CS100" s="500"/>
      <c r="CT100" s="500"/>
      <c r="CU100" s="500"/>
      <c r="CV100" s="500"/>
      <c r="CW100" s="500"/>
    </row>
    <row r="101" spans="20:101" s="2" customFormat="1" ht="26" hidden="1" customHeight="1" thickBot="1">
      <c r="T101" s="339"/>
      <c r="U101" s="302"/>
      <c r="V101" s="75"/>
      <c r="W101" s="75"/>
      <c r="X101" s="510" t="s">
        <v>861</v>
      </c>
      <c r="Y101" s="510"/>
      <c r="Z101" s="510"/>
      <c r="AA101" s="510"/>
      <c r="AB101" s="510"/>
      <c r="AC101" s="510"/>
      <c r="AD101" s="510"/>
      <c r="AE101" s="510"/>
      <c r="AF101" s="510"/>
      <c r="AG101" s="510"/>
      <c r="AH101" s="510"/>
      <c r="AI101" s="510"/>
      <c r="AJ101" s="510"/>
      <c r="AK101" s="510"/>
      <c r="AL101" s="510"/>
      <c r="AM101" s="510"/>
      <c r="AN101" s="510"/>
      <c r="AO101" s="510"/>
      <c r="AP101" s="510"/>
      <c r="AQ101" s="510"/>
      <c r="AR101" s="510"/>
      <c r="AS101" s="510"/>
      <c r="AT101" s="510"/>
      <c r="AU101" s="510"/>
      <c r="AV101" s="510"/>
      <c r="AW101" s="510"/>
      <c r="AX101" s="510"/>
      <c r="AY101" s="510"/>
      <c r="AZ101" s="510"/>
      <c r="BA101" s="510"/>
      <c r="BB101" s="510"/>
      <c r="BC101" s="510"/>
      <c r="BD101" s="510"/>
      <c r="BE101" s="510"/>
      <c r="BF101" s="510"/>
      <c r="BG101" s="510"/>
      <c r="BH101" s="510"/>
      <c r="BI101" s="510"/>
      <c r="BJ101" s="510"/>
      <c r="BK101" s="510"/>
      <c r="BL101" s="511">
        <f>IF(OR(Funding_Strategy="Financed",Funding_Strategy="Combo"),AG68,0)</f>
        <v>0</v>
      </c>
      <c r="BM101" s="511"/>
      <c r="BN101" s="511"/>
      <c r="BO101" s="511"/>
      <c r="BP101" s="511"/>
      <c r="BQ101" s="511"/>
      <c r="BR101" s="511"/>
      <c r="BS101" s="511"/>
      <c r="BT101" s="511"/>
      <c r="BU101" s="511"/>
      <c r="BV101" s="302"/>
      <c r="BW101" s="302"/>
      <c r="BX101" s="302"/>
      <c r="BY101" s="340"/>
      <c r="BZ101" s="499"/>
      <c r="CA101" s="500"/>
      <c r="CB101" s="500"/>
      <c r="CC101" s="500"/>
      <c r="CD101" s="500"/>
      <c r="CE101" s="500"/>
      <c r="CF101" s="500"/>
      <c r="CG101" s="500"/>
      <c r="CH101" s="500"/>
      <c r="CI101" s="500"/>
      <c r="CJ101" s="500"/>
      <c r="CK101" s="500"/>
      <c r="CL101" s="500"/>
      <c r="CM101" s="500"/>
      <c r="CN101" s="500"/>
      <c r="CO101" s="500"/>
      <c r="CP101" s="500"/>
      <c r="CQ101" s="500"/>
      <c r="CR101" s="500"/>
      <c r="CS101" s="500"/>
      <c r="CT101" s="500"/>
      <c r="CU101" s="500"/>
      <c r="CV101" s="500"/>
      <c r="CW101" s="500"/>
    </row>
    <row r="102" spans="20:101" s="2" customFormat="1" ht="26" hidden="1" customHeight="1" thickTop="1">
      <c r="T102" s="339"/>
      <c r="U102" s="302"/>
      <c r="V102" s="75"/>
      <c r="W102" s="75"/>
      <c r="X102" s="501" t="s">
        <v>1000</v>
      </c>
      <c r="Y102" s="501"/>
      <c r="Z102" s="501"/>
      <c r="AA102" s="501"/>
      <c r="AB102" s="501"/>
      <c r="AC102" s="501"/>
      <c r="AD102" s="501"/>
      <c r="AE102" s="501"/>
      <c r="AF102" s="501"/>
      <c r="AG102" s="501"/>
      <c r="AH102" s="501"/>
      <c r="AI102" s="501"/>
      <c r="AJ102" s="501"/>
      <c r="AK102" s="501"/>
      <c r="AL102" s="501"/>
      <c r="AM102" s="501"/>
      <c r="AN102" s="501"/>
      <c r="AO102" s="501"/>
      <c r="AP102" s="501"/>
      <c r="AQ102" s="501"/>
      <c r="AR102" s="501"/>
      <c r="AS102" s="501"/>
      <c r="AT102" s="501"/>
      <c r="AU102" s="501"/>
      <c r="AV102" s="501"/>
      <c r="AW102" s="501"/>
      <c r="AX102" s="501"/>
      <c r="AY102" s="501"/>
      <c r="AZ102" s="501"/>
      <c r="BA102" s="501"/>
      <c r="BB102" s="501"/>
      <c r="BC102" s="501"/>
      <c r="BD102" s="501"/>
      <c r="BE102" s="501"/>
      <c r="BF102" s="501"/>
      <c r="BG102" s="501"/>
      <c r="BH102" s="501"/>
      <c r="BI102" s="501"/>
      <c r="BJ102" s="501"/>
      <c r="BK102" s="501"/>
      <c r="BL102" s="502">
        <f>SUM(BL100:BU101)</f>
        <v>0</v>
      </c>
      <c r="BM102" s="502"/>
      <c r="BN102" s="502"/>
      <c r="BO102" s="502"/>
      <c r="BP102" s="502"/>
      <c r="BQ102" s="502"/>
      <c r="BR102" s="502"/>
      <c r="BS102" s="502"/>
      <c r="BT102" s="502"/>
      <c r="BU102" s="502"/>
      <c r="BV102" s="302"/>
      <c r="BW102" s="302"/>
      <c r="BX102" s="302"/>
      <c r="BY102" s="340"/>
      <c r="BZ102" s="499"/>
      <c r="CA102" s="500"/>
      <c r="CB102" s="500"/>
      <c r="CC102" s="500"/>
      <c r="CD102" s="500"/>
      <c r="CE102" s="500"/>
      <c r="CF102" s="500"/>
      <c r="CG102" s="500"/>
      <c r="CH102" s="500"/>
      <c r="CI102" s="500"/>
      <c r="CJ102" s="500"/>
      <c r="CK102" s="500"/>
      <c r="CL102" s="500"/>
      <c r="CM102" s="500"/>
      <c r="CN102" s="500"/>
      <c r="CO102" s="500"/>
      <c r="CP102" s="500"/>
      <c r="CQ102" s="500"/>
      <c r="CR102" s="500"/>
      <c r="CS102" s="500"/>
      <c r="CT102" s="500"/>
      <c r="CU102" s="500"/>
      <c r="CV102" s="500"/>
      <c r="CW102" s="500"/>
    </row>
    <row r="103" spans="20:101" s="2" customFormat="1" ht="26" hidden="1" customHeight="1">
      <c r="T103" s="339"/>
      <c r="U103" s="302"/>
      <c r="V103" s="75"/>
      <c r="W103" s="75"/>
      <c r="X103" s="503" t="s">
        <v>988</v>
      </c>
      <c r="Y103" s="503"/>
      <c r="Z103" s="503"/>
      <c r="AA103" s="503"/>
      <c r="AB103" s="503"/>
      <c r="AC103" s="503"/>
      <c r="AD103" s="503"/>
      <c r="AE103" s="503"/>
      <c r="AF103" s="503"/>
      <c r="AG103" s="503"/>
      <c r="AH103" s="503"/>
      <c r="AI103" s="503"/>
      <c r="AJ103" s="503"/>
      <c r="AK103" s="503"/>
      <c r="AL103" s="503"/>
      <c r="AM103" s="503"/>
      <c r="AN103" s="503"/>
      <c r="AO103" s="503"/>
      <c r="AP103" s="503"/>
      <c r="AQ103" s="503"/>
      <c r="AR103" s="503"/>
      <c r="AS103" s="503"/>
      <c r="AT103" s="503"/>
      <c r="AU103" s="503"/>
      <c r="AV103" s="503"/>
      <c r="AW103" s="503"/>
      <c r="AX103" s="503"/>
      <c r="AY103" s="503"/>
      <c r="AZ103" s="503"/>
      <c r="BA103" s="503"/>
      <c r="BB103" s="503"/>
      <c r="BC103" s="503"/>
      <c r="BD103" s="503"/>
      <c r="BE103" s="503"/>
      <c r="BF103" s="503"/>
      <c r="BG103" s="503"/>
      <c r="BH103" s="503"/>
      <c r="BI103" s="503"/>
      <c r="BJ103" s="503"/>
      <c r="BK103" s="503"/>
      <c r="BL103" s="504"/>
      <c r="BM103" s="504"/>
      <c r="BN103" s="504"/>
      <c r="BO103" s="504"/>
      <c r="BP103" s="504"/>
      <c r="BQ103" s="504"/>
      <c r="BR103" s="504"/>
      <c r="BS103" s="504"/>
      <c r="BT103" s="504"/>
      <c r="BU103" s="504"/>
      <c r="BV103" s="302"/>
      <c r="BW103" s="302"/>
      <c r="BX103" s="302"/>
      <c r="BY103" s="340"/>
    </row>
    <row r="104" spans="20:101" s="2" customFormat="1" ht="26" hidden="1" customHeight="1">
      <c r="T104" s="339"/>
      <c r="U104" s="302"/>
      <c r="V104" s="75"/>
      <c r="W104" s="75"/>
      <c r="X104" s="508" t="s">
        <v>1001</v>
      </c>
      <c r="Y104" s="508"/>
      <c r="Z104" s="508"/>
      <c r="AA104" s="508"/>
      <c r="AB104" s="508"/>
      <c r="AC104" s="508"/>
      <c r="AD104" s="508"/>
      <c r="AE104" s="508"/>
      <c r="AF104" s="508"/>
      <c r="AG104" s="508"/>
      <c r="AH104" s="508"/>
      <c r="AI104" s="508"/>
      <c r="AJ104" s="508"/>
      <c r="AK104" s="508"/>
      <c r="AL104" s="508"/>
      <c r="AM104" s="508"/>
      <c r="AN104" s="508"/>
      <c r="AO104" s="508"/>
      <c r="AP104" s="508"/>
      <c r="AQ104" s="508"/>
      <c r="AR104" s="508"/>
      <c r="AS104" s="508"/>
      <c r="AT104" s="508"/>
      <c r="AU104" s="508"/>
      <c r="AV104" s="508"/>
      <c r="AW104" s="508"/>
      <c r="AX104" s="508"/>
      <c r="AY104" s="508"/>
      <c r="AZ104" s="508"/>
      <c r="BA104" s="508"/>
      <c r="BB104" s="508"/>
      <c r="BC104" s="508"/>
      <c r="BD104" s="508"/>
      <c r="BE104" s="508"/>
      <c r="BF104" s="508"/>
      <c r="BG104" s="508"/>
      <c r="BH104" s="508"/>
      <c r="BI104" s="508"/>
      <c r="BJ104" s="508"/>
      <c r="BK104" s="508"/>
      <c r="BL104" s="509">
        <f>IF(OR(Funding_Strategy="Equity",Funding_Strategy="Combo"),AP89,0)</f>
        <v>0</v>
      </c>
      <c r="BM104" s="509"/>
      <c r="BN104" s="509"/>
      <c r="BO104" s="509"/>
      <c r="BP104" s="509"/>
      <c r="BQ104" s="509"/>
      <c r="BR104" s="509"/>
      <c r="BS104" s="509"/>
      <c r="BT104" s="509"/>
      <c r="BU104" s="509"/>
      <c r="BV104" s="302"/>
      <c r="BW104" s="302"/>
      <c r="BX104" s="302"/>
      <c r="BY104" s="340"/>
      <c r="BZ104" s="499" t="str">
        <f>CONCATENATE("You are receiving ",TEXT(BL104,"$#,###")," in Equity Financing")</f>
        <v>You are receiving $ in Equity Financing</v>
      </c>
      <c r="CA104" s="500"/>
      <c r="CB104" s="500"/>
      <c r="CC104" s="500"/>
      <c r="CD104" s="500"/>
      <c r="CE104" s="500"/>
      <c r="CF104" s="500"/>
      <c r="CG104" s="500"/>
      <c r="CH104" s="500"/>
      <c r="CI104" s="500"/>
      <c r="CJ104" s="500"/>
      <c r="CK104" s="500"/>
      <c r="CL104" s="500"/>
      <c r="CM104" s="500"/>
      <c r="CN104" s="500"/>
      <c r="CO104" s="500"/>
      <c r="CP104" s="500"/>
      <c r="CQ104" s="500"/>
      <c r="CR104" s="500"/>
      <c r="CS104" s="500"/>
      <c r="CT104" s="500"/>
      <c r="CU104" s="500"/>
      <c r="CV104" s="500"/>
      <c r="CW104" s="500"/>
    </row>
    <row r="105" spans="20:101" s="2" customFormat="1" ht="26" hidden="1" customHeight="1">
      <c r="T105" s="339"/>
      <c r="U105" s="302"/>
      <c r="V105" s="75"/>
      <c r="W105" s="75"/>
      <c r="X105" s="410"/>
      <c r="Y105" s="410"/>
      <c r="Z105" s="410"/>
      <c r="AA105" s="410"/>
      <c r="AB105" s="410"/>
      <c r="AC105" s="410"/>
      <c r="AD105" s="410"/>
      <c r="AE105" s="410"/>
      <c r="AF105" s="410"/>
      <c r="AG105" s="410"/>
      <c r="AH105" s="410"/>
      <c r="AI105" s="410"/>
      <c r="AJ105" s="410"/>
      <c r="AK105" s="410"/>
      <c r="AL105" s="410"/>
      <c r="AM105" s="410"/>
      <c r="AN105" s="410"/>
      <c r="AO105" s="410"/>
      <c r="AP105" s="410"/>
      <c r="AQ105" s="410"/>
      <c r="AR105" s="410"/>
      <c r="AS105" s="410"/>
      <c r="AT105" s="410"/>
      <c r="AU105" s="410"/>
      <c r="AV105" s="410"/>
      <c r="AW105" s="410"/>
      <c r="AX105" s="410"/>
      <c r="AY105" s="410"/>
      <c r="AZ105" s="410"/>
      <c r="BA105" s="410"/>
      <c r="BB105" s="410"/>
      <c r="BC105" s="410"/>
      <c r="BD105" s="410"/>
      <c r="BE105" s="410"/>
      <c r="BF105" s="410"/>
      <c r="BG105" s="410"/>
      <c r="BH105" s="410"/>
      <c r="BI105" s="410"/>
      <c r="BJ105" s="410"/>
      <c r="BK105" s="410"/>
      <c r="BL105" s="412"/>
      <c r="BM105" s="412"/>
      <c r="BN105" s="412"/>
      <c r="BO105" s="412"/>
      <c r="BP105" s="412"/>
      <c r="BQ105" s="412"/>
      <c r="BR105" s="412"/>
      <c r="BS105" s="412"/>
      <c r="BT105" s="412"/>
      <c r="BU105" s="412"/>
      <c r="BV105" s="302"/>
      <c r="BW105" s="302"/>
      <c r="BX105" s="302"/>
      <c r="BY105" s="340"/>
      <c r="BZ105" s="416"/>
      <c r="CA105" s="417"/>
      <c r="CB105" s="417"/>
      <c r="CC105" s="417"/>
      <c r="CD105" s="417"/>
      <c r="CE105" s="417"/>
      <c r="CF105" s="417"/>
      <c r="CG105" s="417"/>
      <c r="CH105" s="417"/>
      <c r="CI105" s="417"/>
      <c r="CJ105" s="417"/>
      <c r="CK105" s="417"/>
      <c r="CL105" s="417"/>
      <c r="CM105" s="417"/>
      <c r="CN105" s="417"/>
      <c r="CO105" s="417"/>
      <c r="CP105" s="417"/>
      <c r="CQ105" s="417"/>
      <c r="CR105" s="417"/>
      <c r="CS105" s="417"/>
      <c r="CT105" s="417"/>
      <c r="CU105" s="417"/>
      <c r="CV105" s="417"/>
      <c r="CW105" s="417"/>
    </row>
    <row r="106" spans="20:101" s="2" customFormat="1" ht="26" hidden="1" customHeight="1">
      <c r="T106" s="339"/>
      <c r="U106" s="302"/>
      <c r="V106" s="75"/>
      <c r="W106" s="75"/>
      <c r="X106" s="503" t="s">
        <v>921</v>
      </c>
      <c r="Y106" s="503"/>
      <c r="Z106" s="503"/>
      <c r="AA106" s="503"/>
      <c r="AB106" s="503"/>
      <c r="AC106" s="503"/>
      <c r="AD106" s="503"/>
      <c r="AE106" s="503"/>
      <c r="AF106" s="503"/>
      <c r="AG106" s="503"/>
      <c r="AH106" s="503"/>
      <c r="AI106" s="503"/>
      <c r="AJ106" s="503"/>
      <c r="AK106" s="503"/>
      <c r="AL106" s="503"/>
      <c r="AM106" s="503"/>
      <c r="AN106" s="503"/>
      <c r="AO106" s="503"/>
      <c r="AP106" s="503"/>
      <c r="AQ106" s="503"/>
      <c r="AR106" s="503"/>
      <c r="AS106" s="503"/>
      <c r="AT106" s="503"/>
      <c r="AU106" s="503"/>
      <c r="AV106" s="503"/>
      <c r="AW106" s="503"/>
      <c r="AX106" s="503"/>
      <c r="AY106" s="503"/>
      <c r="AZ106" s="503"/>
      <c r="BA106" s="503"/>
      <c r="BB106" s="503"/>
      <c r="BC106" s="503"/>
      <c r="BD106" s="503"/>
      <c r="BE106" s="503"/>
      <c r="BF106" s="503"/>
      <c r="BG106" s="503"/>
      <c r="BH106" s="503"/>
      <c r="BI106" s="503"/>
      <c r="BJ106" s="503"/>
      <c r="BK106" s="503"/>
      <c r="BL106" s="504"/>
      <c r="BM106" s="504"/>
      <c r="BN106" s="504"/>
      <c r="BO106" s="504"/>
      <c r="BP106" s="504"/>
      <c r="BQ106" s="504"/>
      <c r="BR106" s="504"/>
      <c r="BS106" s="504"/>
      <c r="BT106" s="504"/>
      <c r="BU106" s="504"/>
      <c r="BV106" s="302"/>
      <c r="BW106" s="302"/>
      <c r="BX106" s="302"/>
      <c r="BY106" s="340"/>
      <c r="BZ106" s="416"/>
      <c r="CA106" s="417"/>
      <c r="CB106" s="417"/>
      <c r="CC106" s="417"/>
      <c r="CD106" s="417"/>
      <c r="CE106" s="417"/>
      <c r="CF106" s="417"/>
      <c r="CG106" s="417"/>
      <c r="CH106" s="417"/>
      <c r="CI106" s="417"/>
      <c r="CJ106" s="417"/>
      <c r="CK106" s="417"/>
      <c r="CL106" s="417"/>
      <c r="CM106" s="417"/>
      <c r="CN106" s="417"/>
      <c r="CO106" s="417"/>
      <c r="CP106" s="417"/>
      <c r="CQ106" s="417"/>
      <c r="CR106" s="417"/>
      <c r="CS106" s="417"/>
      <c r="CT106" s="417"/>
      <c r="CU106" s="417"/>
      <c r="CV106" s="417"/>
      <c r="CW106" s="417"/>
    </row>
    <row r="107" spans="20:101" s="2" customFormat="1" ht="26" hidden="1" customHeight="1">
      <c r="T107" s="339"/>
      <c r="U107" s="302"/>
      <c r="V107" s="75"/>
      <c r="W107" s="75"/>
      <c r="X107" s="508" t="s">
        <v>999</v>
      </c>
      <c r="Y107" s="508"/>
      <c r="Z107" s="508"/>
      <c r="AA107" s="508"/>
      <c r="AB107" s="508"/>
      <c r="AC107" s="508"/>
      <c r="AD107" s="508"/>
      <c r="AE107" s="508"/>
      <c r="AF107" s="508"/>
      <c r="AG107" s="508"/>
      <c r="AH107" s="508"/>
      <c r="AI107" s="508"/>
      <c r="AJ107" s="508"/>
      <c r="AK107" s="508"/>
      <c r="AL107" s="508"/>
      <c r="AM107" s="508"/>
      <c r="AN107" s="508"/>
      <c r="AO107" s="508"/>
      <c r="AP107" s="508"/>
      <c r="AQ107" s="508"/>
      <c r="AR107" s="508"/>
      <c r="AS107" s="508"/>
      <c r="AT107" s="508"/>
      <c r="AU107" s="508"/>
      <c r="AV107" s="508"/>
      <c r="AW107" s="508"/>
      <c r="AX107" s="508"/>
      <c r="AY107" s="508"/>
      <c r="AZ107" s="508"/>
      <c r="BA107" s="508"/>
      <c r="BB107" s="508"/>
      <c r="BC107" s="508"/>
      <c r="BD107" s="508"/>
      <c r="BE107" s="508"/>
      <c r="BF107" s="508"/>
      <c r="BG107" s="508"/>
      <c r="BH107" s="508"/>
      <c r="BI107" s="508"/>
      <c r="BJ107" s="508"/>
      <c r="BK107" s="508"/>
      <c r="BL107" s="509">
        <f>BL97</f>
        <v>0</v>
      </c>
      <c r="BM107" s="509"/>
      <c r="BN107" s="509"/>
      <c r="BO107" s="509"/>
      <c r="BP107" s="509"/>
      <c r="BQ107" s="509"/>
      <c r="BR107" s="509"/>
      <c r="BS107" s="509"/>
      <c r="BT107" s="509"/>
      <c r="BU107" s="509"/>
      <c r="BV107" s="302"/>
      <c r="BW107" s="302"/>
      <c r="BX107" s="302"/>
      <c r="BY107" s="340"/>
    </row>
    <row r="108" spans="20:101" s="2" customFormat="1" ht="26" hidden="1" customHeight="1">
      <c r="T108" s="339"/>
      <c r="U108" s="302"/>
      <c r="V108" s="75"/>
      <c r="W108" s="75"/>
      <c r="X108" s="508" t="s">
        <v>1002</v>
      </c>
      <c r="Y108" s="508"/>
      <c r="Z108" s="508"/>
      <c r="AA108" s="508"/>
      <c r="AB108" s="508"/>
      <c r="AC108" s="508"/>
      <c r="AD108" s="508"/>
      <c r="AE108" s="508"/>
      <c r="AF108" s="508"/>
      <c r="AG108" s="508"/>
      <c r="AH108" s="508"/>
      <c r="AI108" s="508"/>
      <c r="AJ108" s="508"/>
      <c r="AK108" s="508"/>
      <c r="AL108" s="508"/>
      <c r="AM108" s="508"/>
      <c r="AN108" s="508"/>
      <c r="AO108" s="508"/>
      <c r="AP108" s="508"/>
      <c r="AQ108" s="508"/>
      <c r="AR108" s="508"/>
      <c r="AS108" s="508"/>
      <c r="AT108" s="508"/>
      <c r="AU108" s="508"/>
      <c r="AV108" s="508"/>
      <c r="AW108" s="508"/>
      <c r="AX108" s="508"/>
      <c r="AY108" s="508"/>
      <c r="AZ108" s="508"/>
      <c r="BA108" s="508"/>
      <c r="BB108" s="508"/>
      <c r="BC108" s="508"/>
      <c r="BD108" s="508"/>
      <c r="BE108" s="508"/>
      <c r="BF108" s="508"/>
      <c r="BG108" s="508"/>
      <c r="BH108" s="508"/>
      <c r="BI108" s="508"/>
      <c r="BJ108" s="508"/>
      <c r="BK108" s="508"/>
      <c r="BL108" s="509">
        <f>-BL102</f>
        <v>0</v>
      </c>
      <c r="BM108" s="509"/>
      <c r="BN108" s="509"/>
      <c r="BO108" s="509"/>
      <c r="BP108" s="509"/>
      <c r="BQ108" s="509"/>
      <c r="BR108" s="509"/>
      <c r="BS108" s="509"/>
      <c r="BT108" s="509"/>
      <c r="BU108" s="509"/>
      <c r="BV108" s="302"/>
      <c r="BW108" s="302"/>
      <c r="BX108" s="302"/>
      <c r="BY108" s="340"/>
    </row>
    <row r="109" spans="20:101" s="2" customFormat="1" ht="26" hidden="1" customHeight="1" thickBot="1">
      <c r="T109" s="339"/>
      <c r="U109" s="302"/>
      <c r="V109" s="75"/>
      <c r="W109" s="75"/>
      <c r="X109" s="510" t="s">
        <v>1003</v>
      </c>
      <c r="Y109" s="510"/>
      <c r="Z109" s="510"/>
      <c r="AA109" s="510"/>
      <c r="AB109" s="510"/>
      <c r="AC109" s="510"/>
      <c r="AD109" s="510"/>
      <c r="AE109" s="510"/>
      <c r="AF109" s="510"/>
      <c r="AG109" s="510"/>
      <c r="AH109" s="510"/>
      <c r="AI109" s="510"/>
      <c r="AJ109" s="510"/>
      <c r="AK109" s="510"/>
      <c r="AL109" s="510"/>
      <c r="AM109" s="510"/>
      <c r="AN109" s="510"/>
      <c r="AO109" s="510"/>
      <c r="AP109" s="510"/>
      <c r="AQ109" s="510"/>
      <c r="AR109" s="510"/>
      <c r="AS109" s="510"/>
      <c r="AT109" s="510"/>
      <c r="AU109" s="510"/>
      <c r="AV109" s="510"/>
      <c r="AW109" s="510"/>
      <c r="AX109" s="510"/>
      <c r="AY109" s="510"/>
      <c r="AZ109" s="510"/>
      <c r="BA109" s="510"/>
      <c r="BB109" s="510"/>
      <c r="BC109" s="510"/>
      <c r="BD109" s="510"/>
      <c r="BE109" s="510"/>
      <c r="BF109" s="510"/>
      <c r="BG109" s="510"/>
      <c r="BH109" s="510"/>
      <c r="BI109" s="510"/>
      <c r="BJ109" s="510"/>
      <c r="BK109" s="510"/>
      <c r="BL109" s="511">
        <f>-BL104</f>
        <v>0</v>
      </c>
      <c r="BM109" s="511"/>
      <c r="BN109" s="511"/>
      <c r="BO109" s="511"/>
      <c r="BP109" s="511"/>
      <c r="BQ109" s="511"/>
      <c r="BR109" s="511"/>
      <c r="BS109" s="511"/>
      <c r="BT109" s="511"/>
      <c r="BU109" s="511"/>
      <c r="BV109" s="302"/>
      <c r="BW109" s="302"/>
      <c r="BX109" s="302"/>
      <c r="BY109" s="340"/>
    </row>
    <row r="110" spans="20:101" s="2" customFormat="1" ht="26" hidden="1" customHeight="1" thickTop="1">
      <c r="T110" s="339"/>
      <c r="U110" s="302"/>
      <c r="V110" s="75"/>
      <c r="W110" s="75"/>
      <c r="X110" s="501" t="s">
        <v>989</v>
      </c>
      <c r="Y110" s="501"/>
      <c r="Z110" s="501"/>
      <c r="AA110" s="501"/>
      <c r="AB110" s="501"/>
      <c r="AC110" s="501"/>
      <c r="AD110" s="501"/>
      <c r="AE110" s="501"/>
      <c r="AF110" s="501"/>
      <c r="AG110" s="501"/>
      <c r="AH110" s="501"/>
      <c r="AI110" s="501"/>
      <c r="AJ110" s="501"/>
      <c r="AK110" s="501"/>
      <c r="AL110" s="501"/>
      <c r="AM110" s="501"/>
      <c r="AN110" s="501"/>
      <c r="AO110" s="501"/>
      <c r="AP110" s="501"/>
      <c r="AQ110" s="501"/>
      <c r="AR110" s="501"/>
      <c r="AS110" s="501"/>
      <c r="AT110" s="501"/>
      <c r="AU110" s="501"/>
      <c r="AV110" s="501"/>
      <c r="AW110" s="501"/>
      <c r="AX110" s="501"/>
      <c r="AY110" s="501"/>
      <c r="AZ110" s="501"/>
      <c r="BA110" s="501"/>
      <c r="BB110" s="501"/>
      <c r="BC110" s="501"/>
      <c r="BD110" s="501"/>
      <c r="BE110" s="501"/>
      <c r="BF110" s="501"/>
      <c r="BG110" s="501"/>
      <c r="BH110" s="501"/>
      <c r="BI110" s="501"/>
      <c r="BJ110" s="501"/>
      <c r="BK110" s="501"/>
      <c r="BL110" s="502">
        <f>SUM(BL107:BU109)</f>
        <v>0</v>
      </c>
      <c r="BM110" s="502"/>
      <c r="BN110" s="502"/>
      <c r="BO110" s="502"/>
      <c r="BP110" s="502"/>
      <c r="BQ110" s="502"/>
      <c r="BR110" s="502"/>
      <c r="BS110" s="502"/>
      <c r="BT110" s="502"/>
      <c r="BU110" s="502"/>
      <c r="BV110" s="302"/>
      <c r="BW110" s="302"/>
      <c r="BX110" s="302"/>
      <c r="BY110" s="340"/>
      <c r="BZ110" s="495" t="str">
        <f>IF(BL110&lt;0,CONCATENATE("Your project is overcapitalized by ",TEXT(-BL110,"$#,###")),CONCATENATE("You will need ",TEXT(BL110,"$#,###")," of your Own Cash to fund this project"))</f>
        <v>You will need $ of your Own Cash to fund this project</v>
      </c>
      <c r="CA110" s="496"/>
      <c r="CB110" s="496"/>
      <c r="CC110" s="496"/>
      <c r="CD110" s="496"/>
      <c r="CE110" s="496"/>
      <c r="CF110" s="496"/>
      <c r="CG110" s="496"/>
      <c r="CH110" s="496"/>
      <c r="CI110" s="496"/>
      <c r="CJ110" s="496"/>
      <c r="CK110" s="496"/>
      <c r="CL110" s="496"/>
      <c r="CM110" s="496"/>
      <c r="CN110" s="496"/>
      <c r="CO110" s="496"/>
      <c r="CP110" s="496"/>
      <c r="CQ110" s="496"/>
      <c r="CR110" s="496"/>
      <c r="CS110" s="496"/>
      <c r="CT110" s="496"/>
      <c r="CU110" s="496"/>
      <c r="CV110" s="496"/>
      <c r="CW110" s="496"/>
    </row>
    <row r="111" spans="20:101" s="2" customFormat="1" ht="26" hidden="1" customHeight="1">
      <c r="T111" s="339"/>
      <c r="U111" s="302"/>
      <c r="V111" s="75"/>
      <c r="W111" s="75"/>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4"/>
      <c r="BM111" s="414"/>
      <c r="BN111" s="414"/>
      <c r="BO111" s="414"/>
      <c r="BP111" s="414"/>
      <c r="BQ111" s="414"/>
      <c r="BR111" s="414"/>
      <c r="BS111" s="414"/>
      <c r="BT111" s="414"/>
      <c r="BU111" s="414"/>
      <c r="BV111" s="302"/>
      <c r="BW111" s="302"/>
      <c r="BX111" s="302"/>
      <c r="BY111" s="340"/>
      <c r="BZ111" s="495"/>
      <c r="CA111" s="496"/>
      <c r="CB111" s="496"/>
      <c r="CC111" s="496"/>
      <c r="CD111" s="496"/>
      <c r="CE111" s="496"/>
      <c r="CF111" s="496"/>
      <c r="CG111" s="496"/>
      <c r="CH111" s="496"/>
      <c r="CI111" s="496"/>
      <c r="CJ111" s="496"/>
      <c r="CK111" s="496"/>
      <c r="CL111" s="496"/>
      <c r="CM111" s="496"/>
      <c r="CN111" s="496"/>
      <c r="CO111" s="496"/>
      <c r="CP111" s="496"/>
      <c r="CQ111" s="496"/>
      <c r="CR111" s="496"/>
      <c r="CS111" s="496"/>
      <c r="CT111" s="496"/>
      <c r="CU111" s="496"/>
      <c r="CV111" s="496"/>
      <c r="CW111" s="496"/>
    </row>
    <row r="112" spans="20:101" s="2" customFormat="1" ht="26.35" hidden="1" customHeight="1">
      <c r="T112" s="505" t="s">
        <v>1004</v>
      </c>
      <c r="U112" s="506"/>
      <c r="V112" s="506"/>
      <c r="W112" s="506"/>
      <c r="X112" s="506"/>
      <c r="Y112" s="506"/>
      <c r="Z112" s="506"/>
      <c r="AA112" s="506"/>
      <c r="AB112" s="506"/>
      <c r="AC112" s="506"/>
      <c r="AD112" s="506"/>
      <c r="AE112" s="506"/>
      <c r="AF112" s="506"/>
      <c r="AG112" s="506"/>
      <c r="AH112" s="506"/>
      <c r="AI112" s="506"/>
      <c r="AJ112" s="506"/>
      <c r="AK112" s="506"/>
      <c r="AL112" s="506"/>
      <c r="AM112" s="506"/>
      <c r="AN112" s="506"/>
      <c r="AO112" s="506"/>
      <c r="AP112" s="506"/>
      <c r="AQ112" s="506"/>
      <c r="AR112" s="506"/>
      <c r="AS112" s="506"/>
      <c r="AT112" s="506"/>
      <c r="AU112" s="506"/>
      <c r="AV112" s="506"/>
      <c r="AW112" s="506"/>
      <c r="AX112" s="506"/>
      <c r="AY112" s="506"/>
      <c r="AZ112" s="506"/>
      <c r="BA112" s="506"/>
      <c r="BB112" s="506"/>
      <c r="BC112" s="506"/>
      <c r="BD112" s="506"/>
      <c r="BE112" s="506"/>
      <c r="BF112" s="506"/>
      <c r="BG112" s="506"/>
      <c r="BH112" s="506"/>
      <c r="BI112" s="506"/>
      <c r="BJ112" s="506"/>
      <c r="BK112" s="506"/>
      <c r="BL112" s="506"/>
      <c r="BM112" s="506"/>
      <c r="BN112" s="506"/>
      <c r="BO112" s="506"/>
      <c r="BP112" s="506"/>
      <c r="BQ112" s="506"/>
      <c r="BR112" s="506"/>
      <c r="BS112" s="506"/>
      <c r="BT112" s="506"/>
      <c r="BU112" s="506"/>
      <c r="BV112" s="506"/>
      <c r="BW112" s="506"/>
      <c r="BX112" s="506"/>
      <c r="BY112" s="507"/>
    </row>
    <row r="113" spans="20:77" s="2" customFormat="1" ht="26" hidden="1" customHeight="1">
      <c r="T113" s="339"/>
      <c r="U113" s="302"/>
      <c r="V113" s="75"/>
      <c r="W113" s="75"/>
      <c r="X113" s="410"/>
      <c r="Y113" s="410"/>
      <c r="Z113" s="410"/>
      <c r="AA113" s="410"/>
      <c r="AB113" s="410"/>
      <c r="AC113" s="410"/>
      <c r="AD113" s="410"/>
      <c r="AE113" s="410"/>
      <c r="AF113" s="410"/>
      <c r="AG113" s="410"/>
      <c r="AH113" s="410"/>
      <c r="AI113" s="410"/>
      <c r="AJ113" s="410"/>
      <c r="AK113" s="410"/>
      <c r="AL113" s="410"/>
      <c r="AM113" s="410"/>
      <c r="AN113" s="410"/>
      <c r="AO113" s="410"/>
      <c r="AP113" s="410"/>
      <c r="AQ113" s="410"/>
      <c r="AR113" s="410"/>
      <c r="AS113" s="410"/>
      <c r="AT113" s="410"/>
      <c r="AU113" s="410"/>
      <c r="AV113" s="410"/>
      <c r="AW113" s="410"/>
      <c r="AX113" s="410"/>
      <c r="AY113" s="410"/>
      <c r="AZ113" s="410"/>
      <c r="BA113" s="410"/>
      <c r="BB113" s="410"/>
      <c r="BC113" s="410"/>
      <c r="BD113" s="410"/>
      <c r="BE113" s="410"/>
      <c r="BF113" s="410"/>
      <c r="BG113" s="410"/>
      <c r="BH113" s="410"/>
      <c r="BI113" s="410"/>
      <c r="BJ113" s="410"/>
      <c r="BK113" s="410"/>
      <c r="BL113" s="414"/>
      <c r="BM113" s="414"/>
      <c r="BN113" s="414"/>
      <c r="BO113" s="414"/>
      <c r="BP113" s="414"/>
      <c r="BQ113" s="414"/>
      <c r="BR113" s="414"/>
      <c r="BS113" s="414"/>
      <c r="BT113" s="414"/>
      <c r="BU113" s="414"/>
      <c r="BV113" s="302"/>
      <c r="BW113" s="302"/>
      <c r="BX113" s="302"/>
      <c r="BY113" s="340"/>
    </row>
    <row r="114" spans="20:77" s="2" customFormat="1" ht="26" hidden="1" customHeight="1">
      <c r="T114" s="339"/>
      <c r="U114" s="302"/>
      <c r="V114" s="75"/>
      <c r="W114" s="75"/>
      <c r="X114" s="503" t="s">
        <v>1005</v>
      </c>
      <c r="Y114" s="503"/>
      <c r="Z114" s="503"/>
      <c r="AA114" s="503"/>
      <c r="AB114" s="503"/>
      <c r="AC114" s="503"/>
      <c r="AD114" s="503"/>
      <c r="AE114" s="503"/>
      <c r="AF114" s="503"/>
      <c r="AG114" s="503"/>
      <c r="AH114" s="503"/>
      <c r="AI114" s="503"/>
      <c r="AJ114" s="503"/>
      <c r="AK114" s="503"/>
      <c r="AL114" s="503"/>
      <c r="AM114" s="503"/>
      <c r="AN114" s="503"/>
      <c r="AO114" s="503"/>
      <c r="AP114" s="503"/>
      <c r="AQ114" s="503"/>
      <c r="AR114" s="503"/>
      <c r="AS114" s="503"/>
      <c r="AT114" s="503"/>
      <c r="AU114" s="503"/>
      <c r="AV114" s="503"/>
      <c r="AW114" s="503"/>
      <c r="AX114" s="503"/>
      <c r="AY114" s="503"/>
      <c r="AZ114" s="503"/>
      <c r="BA114" s="503"/>
      <c r="BB114" s="503"/>
      <c r="BC114" s="503"/>
      <c r="BD114" s="503"/>
      <c r="BE114" s="503"/>
      <c r="BF114" s="503"/>
      <c r="BG114" s="503"/>
      <c r="BH114" s="503"/>
      <c r="BI114" s="503"/>
      <c r="BJ114" s="503"/>
      <c r="BK114" s="503"/>
      <c r="BL114" s="504"/>
      <c r="BM114" s="504"/>
      <c r="BN114" s="504"/>
      <c r="BO114" s="504"/>
      <c r="BP114" s="504"/>
      <c r="BQ114" s="504"/>
      <c r="BR114" s="504"/>
      <c r="BS114" s="504"/>
      <c r="BT114" s="504"/>
      <c r="BU114" s="504"/>
      <c r="BV114" s="302"/>
      <c r="BW114" s="302"/>
      <c r="BX114" s="302"/>
      <c r="BY114" s="340"/>
    </row>
    <row r="115" spans="20:77" s="2" customFormat="1" ht="26" hidden="1" customHeight="1">
      <c r="T115" s="339"/>
      <c r="U115" s="302"/>
      <c r="V115" s="75"/>
      <c r="W115" s="75"/>
      <c r="X115" s="513" t="s">
        <v>620</v>
      </c>
      <c r="Y115" s="513"/>
      <c r="Z115" s="513"/>
      <c r="AA115" s="513"/>
      <c r="AB115" s="513"/>
      <c r="AC115" s="513"/>
      <c r="AD115" s="513"/>
      <c r="AE115" s="513"/>
      <c r="AF115" s="513"/>
      <c r="AG115" s="513"/>
      <c r="AH115" s="513"/>
      <c r="AI115" s="513"/>
      <c r="AJ115" s="513"/>
      <c r="AK115" s="513"/>
      <c r="AL115" s="513"/>
      <c r="AM115" s="513"/>
      <c r="AN115" s="513"/>
      <c r="AO115" s="513"/>
      <c r="AP115" s="513"/>
      <c r="AQ115" s="513"/>
      <c r="AR115" s="513"/>
      <c r="AS115" s="513"/>
      <c r="AT115" s="513"/>
      <c r="AU115" s="513"/>
      <c r="AV115" s="513"/>
      <c r="AW115" s="513"/>
      <c r="AX115" s="513"/>
      <c r="AY115" s="513"/>
      <c r="AZ115" s="513"/>
      <c r="BA115" s="513"/>
      <c r="BB115" s="513"/>
      <c r="BC115" s="513"/>
      <c r="BD115" s="513"/>
      <c r="BE115" s="513"/>
      <c r="BF115" s="513"/>
      <c r="BG115" s="513"/>
      <c r="BH115" s="513"/>
      <c r="BI115" s="513"/>
      <c r="BJ115" s="513"/>
      <c r="BK115" s="513"/>
      <c r="BL115" s="413"/>
      <c r="BM115" s="413"/>
      <c r="BN115" s="413"/>
      <c r="BO115" s="413"/>
      <c r="BP115" s="413"/>
      <c r="BQ115" s="413"/>
      <c r="BR115" s="413"/>
      <c r="BS115" s="413"/>
      <c r="BT115" s="413"/>
      <c r="BU115" s="413"/>
      <c r="BV115" s="302"/>
      <c r="BW115" s="302"/>
      <c r="BX115" s="302"/>
      <c r="BY115" s="340"/>
    </row>
    <row r="116" spans="20:77" s="2" customFormat="1" ht="26" hidden="1" customHeight="1">
      <c r="T116" s="339"/>
      <c r="U116" s="302"/>
      <c r="V116" s="75"/>
      <c r="W116" s="75"/>
      <c r="X116" s="508" t="s">
        <v>1006</v>
      </c>
      <c r="Y116" s="508"/>
      <c r="Z116" s="508"/>
      <c r="AA116" s="508"/>
      <c r="AB116" s="508"/>
      <c r="AC116" s="508"/>
      <c r="AD116" s="508"/>
      <c r="AE116" s="508"/>
      <c r="AF116" s="508"/>
      <c r="AG116" s="508"/>
      <c r="AH116" s="508"/>
      <c r="AI116" s="508"/>
      <c r="AJ116" s="508"/>
      <c r="AK116" s="508"/>
      <c r="AL116" s="508"/>
      <c r="AM116" s="508"/>
      <c r="AN116" s="508"/>
      <c r="AO116" s="508"/>
      <c r="AP116" s="508"/>
      <c r="AQ116" s="508"/>
      <c r="AR116" s="508"/>
      <c r="AS116" s="508"/>
      <c r="AT116" s="508"/>
      <c r="AU116" s="508"/>
      <c r="AV116" s="508"/>
      <c r="AW116" s="508"/>
      <c r="AX116" s="508"/>
      <c r="AY116" s="508"/>
      <c r="AZ116" s="508"/>
      <c r="BA116" s="508"/>
      <c r="BB116" s="508"/>
      <c r="BC116" s="508"/>
      <c r="BD116" s="508"/>
      <c r="BE116" s="508"/>
      <c r="BF116" s="508"/>
      <c r="BG116" s="508"/>
      <c r="BH116" s="508"/>
      <c r="BI116" s="508"/>
      <c r="BJ116" s="508"/>
      <c r="BK116" s="508"/>
      <c r="BL116" s="509">
        <f>IF(OR(Funding_Strategy="Financed",Funding_Strategy="Combo"),V37,0)</f>
        <v>0</v>
      </c>
      <c r="BM116" s="509"/>
      <c r="BN116" s="509"/>
      <c r="BO116" s="509"/>
      <c r="BP116" s="509"/>
      <c r="BQ116" s="509"/>
      <c r="BR116" s="509"/>
      <c r="BS116" s="509"/>
      <c r="BT116" s="509"/>
      <c r="BU116" s="509"/>
      <c r="BV116" s="302"/>
      <c r="BW116" s="302"/>
      <c r="BX116" s="302"/>
      <c r="BY116" s="340"/>
    </row>
    <row r="117" spans="20:77" s="2" customFormat="1" ht="26" hidden="1" customHeight="1">
      <c r="T117" s="339"/>
      <c r="U117" s="302"/>
      <c r="V117" s="75"/>
      <c r="W117" s="75"/>
      <c r="X117" s="508" t="s">
        <v>1009</v>
      </c>
      <c r="Y117" s="508"/>
      <c r="Z117" s="508"/>
      <c r="AA117" s="508"/>
      <c r="AB117" s="508"/>
      <c r="AC117" s="508"/>
      <c r="AD117" s="508"/>
      <c r="AE117" s="508"/>
      <c r="AF117" s="508"/>
      <c r="AG117" s="508"/>
      <c r="AH117" s="508"/>
      <c r="AI117" s="508"/>
      <c r="AJ117" s="508"/>
      <c r="AK117" s="508"/>
      <c r="AL117" s="508"/>
      <c r="AM117" s="508"/>
      <c r="AN117" s="508"/>
      <c r="AO117" s="508"/>
      <c r="AP117" s="508"/>
      <c r="AQ117" s="508"/>
      <c r="AR117" s="508"/>
      <c r="AS117" s="508"/>
      <c r="AT117" s="508"/>
      <c r="AU117" s="508"/>
      <c r="AV117" s="508"/>
      <c r="AW117" s="508"/>
      <c r="AX117" s="508"/>
      <c r="AY117" s="508"/>
      <c r="AZ117" s="508"/>
      <c r="BA117" s="508"/>
      <c r="BB117" s="508"/>
      <c r="BC117" s="508"/>
      <c r="BD117" s="508"/>
      <c r="BE117" s="508"/>
      <c r="BF117" s="508"/>
      <c r="BG117" s="508"/>
      <c r="BH117" s="508"/>
      <c r="BI117" s="508"/>
      <c r="BJ117" s="508"/>
      <c r="BK117" s="508"/>
      <c r="BL117" s="509">
        <f>IF(OR(Funding_Strategy="Financed",Funding_Strategy="Combo"),AG37,0)</f>
        <v>0</v>
      </c>
      <c r="BM117" s="509"/>
      <c r="BN117" s="509"/>
      <c r="BO117" s="509"/>
      <c r="BP117" s="509"/>
      <c r="BQ117" s="509"/>
      <c r="BR117" s="509"/>
      <c r="BS117" s="509"/>
      <c r="BT117" s="509"/>
      <c r="BU117" s="509"/>
      <c r="BV117" s="302"/>
      <c r="BW117" s="302"/>
      <c r="BX117" s="302"/>
      <c r="BY117" s="340"/>
    </row>
    <row r="118" spans="20:77" s="2" customFormat="1" ht="26" hidden="1" customHeight="1" thickBot="1">
      <c r="T118" s="339"/>
      <c r="U118" s="302"/>
      <c r="V118" s="75"/>
      <c r="W118" s="75"/>
      <c r="X118" s="510" t="s">
        <v>1010</v>
      </c>
      <c r="Y118" s="510"/>
      <c r="Z118" s="510"/>
      <c r="AA118" s="510"/>
      <c r="AB118" s="510"/>
      <c r="AC118" s="510"/>
      <c r="AD118" s="510"/>
      <c r="AE118" s="510"/>
      <c r="AF118" s="510"/>
      <c r="AG118" s="510"/>
      <c r="AH118" s="510"/>
      <c r="AI118" s="510"/>
      <c r="AJ118" s="510"/>
      <c r="AK118" s="510"/>
      <c r="AL118" s="510"/>
      <c r="AM118" s="510"/>
      <c r="AN118" s="510"/>
      <c r="AO118" s="510"/>
      <c r="AP118" s="510"/>
      <c r="AQ118" s="510"/>
      <c r="AR118" s="510"/>
      <c r="AS118" s="510"/>
      <c r="AT118" s="510"/>
      <c r="AU118" s="510"/>
      <c r="AV118" s="510"/>
      <c r="AW118" s="510"/>
      <c r="AX118" s="510"/>
      <c r="AY118" s="510"/>
      <c r="AZ118" s="510"/>
      <c r="BA118" s="510"/>
      <c r="BB118" s="510"/>
      <c r="BC118" s="510"/>
      <c r="BD118" s="510"/>
      <c r="BE118" s="510"/>
      <c r="BF118" s="510"/>
      <c r="BG118" s="510"/>
      <c r="BH118" s="510"/>
      <c r="BI118" s="510"/>
      <c r="BJ118" s="510"/>
      <c r="BK118" s="510"/>
      <c r="BL118" s="511">
        <f>IF(OR(Funding_Strategy="Financed",Funding_Strategy="Combo"),AR37,0)</f>
        <v>0</v>
      </c>
      <c r="BM118" s="511"/>
      <c r="BN118" s="511"/>
      <c r="BO118" s="511"/>
      <c r="BP118" s="511"/>
      <c r="BQ118" s="511"/>
      <c r="BR118" s="511"/>
      <c r="BS118" s="511"/>
      <c r="BT118" s="511"/>
      <c r="BU118" s="511"/>
      <c r="BV118" s="302"/>
      <c r="BW118" s="302"/>
      <c r="BX118" s="302"/>
      <c r="BY118" s="340"/>
    </row>
    <row r="119" spans="20:77" s="2" customFormat="1" ht="26" hidden="1" customHeight="1" thickTop="1">
      <c r="T119" s="339"/>
      <c r="U119" s="302"/>
      <c r="V119" s="75"/>
      <c r="W119" s="75"/>
      <c r="X119" s="501" t="s">
        <v>1011</v>
      </c>
      <c r="Y119" s="501"/>
      <c r="Z119" s="501"/>
      <c r="AA119" s="501"/>
      <c r="AB119" s="501"/>
      <c r="AC119" s="501"/>
      <c r="AD119" s="501"/>
      <c r="AE119" s="501"/>
      <c r="AF119" s="501"/>
      <c r="AG119" s="501"/>
      <c r="AH119" s="501"/>
      <c r="AI119" s="501"/>
      <c r="AJ119" s="501"/>
      <c r="AK119" s="501"/>
      <c r="AL119" s="501"/>
      <c r="AM119" s="501"/>
      <c r="AN119" s="501"/>
      <c r="AO119" s="501"/>
      <c r="AP119" s="501"/>
      <c r="AQ119" s="501"/>
      <c r="AR119" s="501"/>
      <c r="AS119" s="501"/>
      <c r="AT119" s="501"/>
      <c r="AU119" s="501"/>
      <c r="AV119" s="501"/>
      <c r="AW119" s="501"/>
      <c r="AX119" s="501"/>
      <c r="AY119" s="501"/>
      <c r="AZ119" s="501"/>
      <c r="BA119" s="501"/>
      <c r="BB119" s="501"/>
      <c r="BC119" s="501"/>
      <c r="BD119" s="501"/>
      <c r="BE119" s="501"/>
      <c r="BF119" s="501"/>
      <c r="BG119" s="501"/>
      <c r="BH119" s="501"/>
      <c r="BI119" s="501"/>
      <c r="BJ119" s="501"/>
      <c r="BK119" s="501"/>
      <c r="BL119" s="502">
        <f>SUM(BL116:BU118)</f>
        <v>0</v>
      </c>
      <c r="BM119" s="502"/>
      <c r="BN119" s="502"/>
      <c r="BO119" s="502"/>
      <c r="BP119" s="502"/>
      <c r="BQ119" s="502"/>
      <c r="BR119" s="502"/>
      <c r="BS119" s="502"/>
      <c r="BT119" s="502"/>
      <c r="BU119" s="502"/>
      <c r="BV119" s="302"/>
      <c r="BW119" s="302"/>
      <c r="BX119" s="302"/>
      <c r="BY119" s="340"/>
    </row>
    <row r="120" spans="20:77" s="2" customFormat="1" ht="26" hidden="1" customHeight="1">
      <c r="T120" s="339"/>
      <c r="U120" s="302"/>
      <c r="V120" s="75"/>
      <c r="W120" s="75"/>
      <c r="X120" s="513" t="s">
        <v>1012</v>
      </c>
      <c r="Y120" s="513"/>
      <c r="Z120" s="513"/>
      <c r="AA120" s="513"/>
      <c r="AB120" s="513"/>
      <c r="AC120" s="513"/>
      <c r="AD120" s="513"/>
      <c r="AE120" s="513"/>
      <c r="AF120" s="513"/>
      <c r="AG120" s="513"/>
      <c r="AH120" s="513"/>
      <c r="AI120" s="513"/>
      <c r="AJ120" s="513"/>
      <c r="AK120" s="513"/>
      <c r="AL120" s="513"/>
      <c r="AM120" s="513"/>
      <c r="AN120" s="513"/>
      <c r="AO120" s="513"/>
      <c r="AP120" s="513"/>
      <c r="AQ120" s="513"/>
      <c r="AR120" s="513"/>
      <c r="AS120" s="513"/>
      <c r="AT120" s="513"/>
      <c r="AU120" s="513"/>
      <c r="AV120" s="513"/>
      <c r="AW120" s="513"/>
      <c r="AX120" s="513"/>
      <c r="AY120" s="513"/>
      <c r="AZ120" s="513"/>
      <c r="BA120" s="513"/>
      <c r="BB120" s="513"/>
      <c r="BC120" s="513"/>
      <c r="BD120" s="513"/>
      <c r="BE120" s="513"/>
      <c r="BF120" s="513"/>
      <c r="BG120" s="513"/>
      <c r="BH120" s="513"/>
      <c r="BI120" s="513"/>
      <c r="BJ120" s="513"/>
      <c r="BK120" s="513"/>
      <c r="BL120" s="413"/>
      <c r="BM120" s="413"/>
      <c r="BN120" s="413"/>
      <c r="BO120" s="413"/>
      <c r="BP120" s="413"/>
      <c r="BQ120" s="413"/>
      <c r="BR120" s="413"/>
      <c r="BS120" s="413"/>
      <c r="BT120" s="413"/>
      <c r="BU120" s="413"/>
      <c r="BV120" s="302"/>
      <c r="BW120" s="302"/>
      <c r="BX120" s="302"/>
      <c r="BY120" s="340"/>
    </row>
    <row r="121" spans="20:77" s="2" customFormat="1" ht="26" hidden="1" customHeight="1">
      <c r="T121" s="339"/>
      <c r="U121" s="302"/>
      <c r="V121" s="75"/>
      <c r="W121" s="75"/>
      <c r="X121" s="508" t="s">
        <v>1013</v>
      </c>
      <c r="Y121" s="508"/>
      <c r="Z121" s="508"/>
      <c r="AA121" s="508"/>
      <c r="AB121" s="508"/>
      <c r="AC121" s="508"/>
      <c r="AD121" s="508"/>
      <c r="AE121" s="508"/>
      <c r="AF121" s="508"/>
      <c r="AG121" s="508"/>
      <c r="AH121" s="508"/>
      <c r="AI121" s="508"/>
      <c r="AJ121" s="508"/>
      <c r="AK121" s="508"/>
      <c r="AL121" s="508"/>
      <c r="AM121" s="508"/>
      <c r="AN121" s="508"/>
      <c r="AO121" s="508"/>
      <c r="AP121" s="508"/>
      <c r="AQ121" s="508"/>
      <c r="AR121" s="508"/>
      <c r="AS121" s="508"/>
      <c r="AT121" s="508"/>
      <c r="AU121" s="508"/>
      <c r="AV121" s="508"/>
      <c r="AW121" s="508"/>
      <c r="AX121" s="508"/>
      <c r="AY121" s="508"/>
      <c r="AZ121" s="508"/>
      <c r="BA121" s="508"/>
      <c r="BB121" s="508"/>
      <c r="BC121" s="508"/>
      <c r="BD121" s="508"/>
      <c r="BE121" s="508"/>
      <c r="BF121" s="508"/>
      <c r="BG121" s="508"/>
      <c r="BH121" s="508"/>
      <c r="BI121" s="508"/>
      <c r="BJ121" s="508"/>
      <c r="BK121" s="508"/>
      <c r="BL121" s="509">
        <f>IF(OR(Funding_Strategy="Financed",Funding_Strategy="Combo"),V64,0)</f>
        <v>0</v>
      </c>
      <c r="BM121" s="509"/>
      <c r="BN121" s="509"/>
      <c r="BO121" s="509"/>
      <c r="BP121" s="509"/>
      <c r="BQ121" s="509"/>
      <c r="BR121" s="509"/>
      <c r="BS121" s="509"/>
      <c r="BT121" s="509"/>
      <c r="BU121" s="509"/>
      <c r="BV121" s="302"/>
      <c r="BW121" s="302"/>
      <c r="BX121" s="302"/>
      <c r="BY121" s="340"/>
    </row>
    <row r="122" spans="20:77" s="2" customFormat="1" ht="26" hidden="1" customHeight="1">
      <c r="T122" s="339"/>
      <c r="U122" s="302"/>
      <c r="V122" s="75"/>
      <c r="W122" s="75"/>
      <c r="X122" s="508" t="s">
        <v>1007</v>
      </c>
      <c r="Y122" s="508"/>
      <c r="Z122" s="508"/>
      <c r="AA122" s="508"/>
      <c r="AB122" s="508"/>
      <c r="AC122" s="508"/>
      <c r="AD122" s="508"/>
      <c r="AE122" s="508"/>
      <c r="AF122" s="508"/>
      <c r="AG122" s="508"/>
      <c r="AH122" s="508"/>
      <c r="AI122" s="508"/>
      <c r="AJ122" s="508"/>
      <c r="AK122" s="508"/>
      <c r="AL122" s="508"/>
      <c r="AM122" s="508"/>
      <c r="AN122" s="508"/>
      <c r="AO122" s="508"/>
      <c r="AP122" s="508"/>
      <c r="AQ122" s="508"/>
      <c r="AR122" s="508"/>
      <c r="AS122" s="508"/>
      <c r="AT122" s="508"/>
      <c r="AU122" s="508"/>
      <c r="AV122" s="508"/>
      <c r="AW122" s="508"/>
      <c r="AX122" s="508"/>
      <c r="AY122" s="508"/>
      <c r="AZ122" s="508"/>
      <c r="BA122" s="508"/>
      <c r="BB122" s="508"/>
      <c r="BC122" s="508"/>
      <c r="BD122" s="508"/>
      <c r="BE122" s="508"/>
      <c r="BF122" s="508"/>
      <c r="BG122" s="508"/>
      <c r="BH122" s="508"/>
      <c r="BI122" s="508"/>
      <c r="BJ122" s="508"/>
      <c r="BK122" s="508"/>
      <c r="BL122" s="509">
        <f>IF(OR(Funding_Strategy="Financed",Funding_Strategy="Combo"),AG64,0)</f>
        <v>0</v>
      </c>
      <c r="BM122" s="509"/>
      <c r="BN122" s="509"/>
      <c r="BO122" s="509"/>
      <c r="BP122" s="509"/>
      <c r="BQ122" s="509"/>
      <c r="BR122" s="509"/>
      <c r="BS122" s="509"/>
      <c r="BT122" s="509"/>
      <c r="BU122" s="509"/>
      <c r="BV122" s="302"/>
      <c r="BW122" s="302"/>
      <c r="BX122" s="302"/>
      <c r="BY122" s="340"/>
    </row>
    <row r="123" spans="20:77" s="2" customFormat="1" ht="26" hidden="1" customHeight="1" thickBot="1">
      <c r="T123" s="339"/>
      <c r="U123" s="302"/>
      <c r="V123" s="75"/>
      <c r="W123" s="75"/>
      <c r="X123" s="510" t="s">
        <v>1008</v>
      </c>
      <c r="Y123" s="510"/>
      <c r="Z123" s="510"/>
      <c r="AA123" s="510"/>
      <c r="AB123" s="510"/>
      <c r="AC123" s="510"/>
      <c r="AD123" s="510"/>
      <c r="AE123" s="510"/>
      <c r="AF123" s="510"/>
      <c r="AG123" s="510"/>
      <c r="AH123" s="510"/>
      <c r="AI123" s="510"/>
      <c r="AJ123" s="510"/>
      <c r="AK123" s="510"/>
      <c r="AL123" s="510"/>
      <c r="AM123" s="510"/>
      <c r="AN123" s="510"/>
      <c r="AO123" s="510"/>
      <c r="AP123" s="510"/>
      <c r="AQ123" s="510"/>
      <c r="AR123" s="510"/>
      <c r="AS123" s="510"/>
      <c r="AT123" s="510"/>
      <c r="AU123" s="510"/>
      <c r="AV123" s="510"/>
      <c r="AW123" s="510"/>
      <c r="AX123" s="510"/>
      <c r="AY123" s="510"/>
      <c r="AZ123" s="510"/>
      <c r="BA123" s="510"/>
      <c r="BB123" s="510"/>
      <c r="BC123" s="510"/>
      <c r="BD123" s="510"/>
      <c r="BE123" s="510"/>
      <c r="BF123" s="510"/>
      <c r="BG123" s="510"/>
      <c r="BH123" s="510"/>
      <c r="BI123" s="510"/>
      <c r="BJ123" s="510"/>
      <c r="BK123" s="510"/>
      <c r="BL123" s="511">
        <f>IF(OR(Funding_Strategy="Financed",Funding_Strategy="Combo"),AR64,0)</f>
        <v>0</v>
      </c>
      <c r="BM123" s="511"/>
      <c r="BN123" s="511"/>
      <c r="BO123" s="511"/>
      <c r="BP123" s="511"/>
      <c r="BQ123" s="511"/>
      <c r="BR123" s="511"/>
      <c r="BS123" s="511"/>
      <c r="BT123" s="511"/>
      <c r="BU123" s="511"/>
      <c r="BV123" s="302"/>
      <c r="BW123" s="302"/>
      <c r="BX123" s="302"/>
      <c r="BY123" s="340"/>
    </row>
    <row r="124" spans="20:77" s="2" customFormat="1" ht="26" hidden="1" customHeight="1" thickTop="1">
      <c r="T124" s="339"/>
      <c r="U124" s="302"/>
      <c r="V124" s="75"/>
      <c r="W124" s="75"/>
      <c r="X124" s="501" t="s">
        <v>1014</v>
      </c>
      <c r="Y124" s="501"/>
      <c r="Z124" s="501"/>
      <c r="AA124" s="501"/>
      <c r="AB124" s="501"/>
      <c r="AC124" s="501"/>
      <c r="AD124" s="501"/>
      <c r="AE124" s="501"/>
      <c r="AF124" s="501"/>
      <c r="AG124" s="501"/>
      <c r="AH124" s="501"/>
      <c r="AI124" s="501"/>
      <c r="AJ124" s="501"/>
      <c r="AK124" s="501"/>
      <c r="AL124" s="501"/>
      <c r="AM124" s="501"/>
      <c r="AN124" s="501"/>
      <c r="AO124" s="501"/>
      <c r="AP124" s="501"/>
      <c r="AQ124" s="501"/>
      <c r="AR124" s="501"/>
      <c r="AS124" s="501"/>
      <c r="AT124" s="501"/>
      <c r="AU124" s="501"/>
      <c r="AV124" s="501"/>
      <c r="AW124" s="501"/>
      <c r="AX124" s="501"/>
      <c r="AY124" s="501"/>
      <c r="AZ124" s="501"/>
      <c r="BA124" s="501"/>
      <c r="BB124" s="501"/>
      <c r="BC124" s="501"/>
      <c r="BD124" s="501"/>
      <c r="BE124" s="501"/>
      <c r="BF124" s="501"/>
      <c r="BG124" s="501"/>
      <c r="BH124" s="501"/>
      <c r="BI124" s="501"/>
      <c r="BJ124" s="501"/>
      <c r="BK124" s="501"/>
      <c r="BL124" s="502">
        <f>SUM(BL121:BU123)</f>
        <v>0</v>
      </c>
      <c r="BM124" s="502"/>
      <c r="BN124" s="502"/>
      <c r="BO124" s="502"/>
      <c r="BP124" s="502"/>
      <c r="BQ124" s="502"/>
      <c r="BR124" s="502"/>
      <c r="BS124" s="502"/>
      <c r="BT124" s="502"/>
      <c r="BU124" s="502"/>
      <c r="BV124" s="302"/>
      <c r="BW124" s="302"/>
      <c r="BX124" s="302"/>
      <c r="BY124" s="340"/>
    </row>
    <row r="125" spans="20:77" s="2" customFormat="1" ht="16.5" hidden="1" customHeight="1">
      <c r="T125" s="339"/>
      <c r="U125" s="302"/>
      <c r="V125" s="302"/>
      <c r="W125" s="302"/>
      <c r="X125" s="302"/>
      <c r="Y125" s="302"/>
      <c r="Z125" s="302"/>
      <c r="AA125" s="302"/>
      <c r="AB125" s="302"/>
      <c r="AC125" s="302"/>
      <c r="AD125" s="302"/>
      <c r="AE125" s="302"/>
      <c r="AF125" s="302"/>
      <c r="AG125" s="302"/>
      <c r="AH125" s="302"/>
      <c r="AI125" s="302"/>
      <c r="AJ125" s="302"/>
      <c r="AK125" s="302"/>
      <c r="AL125" s="302"/>
      <c r="AM125" s="302"/>
      <c r="AN125" s="302"/>
      <c r="AO125" s="302"/>
      <c r="AP125" s="302"/>
      <c r="AQ125" s="302"/>
      <c r="AR125" s="302"/>
      <c r="AS125" s="302"/>
      <c r="AT125" s="302"/>
      <c r="AU125" s="302"/>
      <c r="AV125" s="302"/>
      <c r="AW125" s="302"/>
      <c r="AX125" s="302"/>
      <c r="AY125" s="302"/>
      <c r="AZ125" s="302"/>
      <c r="BA125" s="302"/>
      <c r="BB125" s="302"/>
      <c r="BC125" s="302"/>
      <c r="BD125" s="302"/>
      <c r="BE125" s="302"/>
      <c r="BF125" s="302"/>
      <c r="BG125" s="302"/>
      <c r="BH125" s="302"/>
      <c r="BI125" s="302"/>
      <c r="BJ125" s="302"/>
      <c r="BK125" s="302"/>
      <c r="BL125" s="302"/>
      <c r="BM125" s="302"/>
      <c r="BN125" s="302"/>
      <c r="BO125" s="302"/>
      <c r="BP125" s="302"/>
      <c r="BQ125" s="302"/>
      <c r="BR125" s="302"/>
      <c r="BS125" s="302"/>
      <c r="BT125" s="302"/>
      <c r="BU125" s="302"/>
      <c r="BV125" s="302"/>
      <c r="BW125" s="302"/>
      <c r="BX125" s="302"/>
      <c r="BY125" s="340"/>
    </row>
    <row r="126" spans="20:77" s="2" customFormat="1" ht="26" hidden="1" customHeight="1">
      <c r="T126" s="339"/>
      <c r="U126" s="302"/>
      <c r="V126" s="75"/>
      <c r="W126" s="75"/>
      <c r="X126" s="503" t="s">
        <v>1015</v>
      </c>
      <c r="Y126" s="503"/>
      <c r="Z126" s="503"/>
      <c r="AA126" s="503"/>
      <c r="AB126" s="503"/>
      <c r="AC126" s="503"/>
      <c r="AD126" s="503"/>
      <c r="AE126" s="503"/>
      <c r="AF126" s="503"/>
      <c r="AG126" s="503"/>
      <c r="AH126" s="503"/>
      <c r="AI126" s="503"/>
      <c r="AJ126" s="503"/>
      <c r="AK126" s="503"/>
      <c r="AL126" s="503"/>
      <c r="AM126" s="503"/>
      <c r="AN126" s="503"/>
      <c r="AO126" s="503"/>
      <c r="AP126" s="503"/>
      <c r="AQ126" s="503"/>
      <c r="AR126" s="503"/>
      <c r="AS126" s="503"/>
      <c r="AT126" s="503"/>
      <c r="AU126" s="503"/>
      <c r="AV126" s="503"/>
      <c r="AW126" s="503"/>
      <c r="AX126" s="503"/>
      <c r="AY126" s="503"/>
      <c r="AZ126" s="503"/>
      <c r="BA126" s="503"/>
      <c r="BB126" s="503"/>
      <c r="BC126" s="503"/>
      <c r="BD126" s="503"/>
      <c r="BE126" s="503"/>
      <c r="BF126" s="503"/>
      <c r="BG126" s="503"/>
      <c r="BH126" s="503"/>
      <c r="BI126" s="503"/>
      <c r="BJ126" s="503"/>
      <c r="BK126" s="503"/>
      <c r="BL126" s="504"/>
      <c r="BM126" s="504"/>
      <c r="BN126" s="504"/>
      <c r="BO126" s="504"/>
      <c r="BP126" s="504"/>
      <c r="BQ126" s="504"/>
      <c r="BR126" s="504"/>
      <c r="BS126" s="504"/>
      <c r="BT126" s="504"/>
      <c r="BU126" s="504"/>
      <c r="BV126" s="302"/>
      <c r="BW126" s="302"/>
      <c r="BX126" s="302"/>
      <c r="BY126" s="340"/>
    </row>
    <row r="127" spans="20:77" s="2" customFormat="1" ht="26" hidden="1" customHeight="1">
      <c r="T127" s="339"/>
      <c r="U127" s="302"/>
      <c r="V127" s="75"/>
      <c r="W127" s="75"/>
      <c r="X127" s="512" t="s">
        <v>1016</v>
      </c>
      <c r="Y127" s="512"/>
      <c r="Z127" s="512"/>
      <c r="AA127" s="512"/>
      <c r="AB127" s="512"/>
      <c r="AC127" s="512"/>
      <c r="AD127" s="512"/>
      <c r="AE127" s="512"/>
      <c r="AF127" s="512"/>
      <c r="AG127" s="512"/>
      <c r="AH127" s="512"/>
      <c r="AI127" s="512"/>
      <c r="AJ127" s="512"/>
      <c r="AK127" s="512"/>
      <c r="AL127" s="512"/>
      <c r="AM127" s="512"/>
      <c r="AN127" s="512"/>
      <c r="AO127" s="512"/>
      <c r="AP127" s="512"/>
      <c r="AQ127" s="512"/>
      <c r="AR127" s="512"/>
      <c r="AS127" s="512"/>
      <c r="AT127" s="512"/>
      <c r="AU127" s="512"/>
      <c r="AV127" s="512"/>
      <c r="AW127" s="512"/>
      <c r="AX127" s="512"/>
      <c r="AY127" s="512"/>
      <c r="AZ127" s="512"/>
      <c r="BA127" s="512"/>
      <c r="BB127" s="512"/>
      <c r="BC127" s="512"/>
      <c r="BD127" s="512"/>
      <c r="BE127" s="512"/>
      <c r="BF127" s="512"/>
      <c r="BG127" s="512"/>
      <c r="BH127" s="512"/>
      <c r="BI127" s="512"/>
      <c r="BJ127" s="512"/>
      <c r="BK127" s="512"/>
      <c r="BL127" s="509">
        <f>IF(OR(Funding_Strategy="Equity",Funding_Strategy="Combo"),BJ89,0)</f>
        <v>0</v>
      </c>
      <c r="BM127" s="509"/>
      <c r="BN127" s="509"/>
      <c r="BO127" s="509"/>
      <c r="BP127" s="509"/>
      <c r="BQ127" s="509"/>
      <c r="BR127" s="509"/>
      <c r="BS127" s="509"/>
      <c r="BT127" s="509"/>
      <c r="BU127" s="509"/>
      <c r="BV127" s="302"/>
      <c r="BW127" s="302"/>
      <c r="BX127" s="302"/>
      <c r="BY127" s="340"/>
    </row>
    <row r="128" spans="20:77" s="2" customFormat="1" ht="16.5" hidden="1" customHeight="1">
      <c r="T128" s="339"/>
      <c r="U128" s="302"/>
      <c r="V128" s="302"/>
      <c r="W128" s="302"/>
      <c r="X128" s="302"/>
      <c r="Y128" s="302"/>
      <c r="Z128" s="302"/>
      <c r="AA128" s="302"/>
      <c r="AB128" s="302"/>
      <c r="AC128" s="302"/>
      <c r="AD128" s="302"/>
      <c r="AE128" s="302"/>
      <c r="AF128" s="302"/>
      <c r="AG128" s="302"/>
      <c r="AH128" s="302"/>
      <c r="AI128" s="302"/>
      <c r="AJ128" s="302"/>
      <c r="AK128" s="302"/>
      <c r="AL128" s="302"/>
      <c r="AM128" s="302"/>
      <c r="AN128" s="302"/>
      <c r="AO128" s="302"/>
      <c r="AP128" s="302"/>
      <c r="AQ128" s="302"/>
      <c r="AR128" s="302"/>
      <c r="AS128" s="302"/>
      <c r="AT128" s="302"/>
      <c r="AU128" s="302"/>
      <c r="AV128" s="302"/>
      <c r="AW128" s="302"/>
      <c r="AX128" s="302"/>
      <c r="AY128" s="302"/>
      <c r="AZ128" s="302"/>
      <c r="BA128" s="302"/>
      <c r="BB128" s="302"/>
      <c r="BC128" s="302"/>
      <c r="BD128" s="302"/>
      <c r="BE128" s="302"/>
      <c r="BF128" s="302"/>
      <c r="BG128" s="302"/>
      <c r="BH128" s="302"/>
      <c r="BI128" s="302"/>
      <c r="BJ128" s="302"/>
      <c r="BK128" s="302"/>
      <c r="BL128" s="302"/>
      <c r="BM128" s="302"/>
      <c r="BN128" s="302"/>
      <c r="BO128" s="302"/>
      <c r="BP128" s="302"/>
      <c r="BQ128" s="302"/>
      <c r="BR128" s="302"/>
      <c r="BS128" s="302"/>
      <c r="BT128" s="302"/>
      <c r="BU128" s="302"/>
      <c r="BV128" s="302"/>
      <c r="BW128" s="302"/>
      <c r="BX128" s="302"/>
      <c r="BY128" s="340"/>
    </row>
    <row r="129" spans="20:164" s="2" customFormat="1" ht="26" hidden="1" customHeight="1">
      <c r="T129" s="339"/>
      <c r="U129" s="302"/>
      <c r="V129" s="75"/>
      <c r="W129" s="75"/>
      <c r="X129" s="503" t="s">
        <v>624</v>
      </c>
      <c r="Y129" s="503"/>
      <c r="Z129" s="503"/>
      <c r="AA129" s="503"/>
      <c r="AB129" s="503"/>
      <c r="AC129" s="503"/>
      <c r="AD129" s="503"/>
      <c r="AE129" s="503"/>
      <c r="AF129" s="503"/>
      <c r="AG129" s="503"/>
      <c r="AH129" s="503"/>
      <c r="AI129" s="503"/>
      <c r="AJ129" s="503"/>
      <c r="AK129" s="503"/>
      <c r="AL129" s="503"/>
      <c r="AM129" s="503"/>
      <c r="AN129" s="503"/>
      <c r="AO129" s="503"/>
      <c r="AP129" s="503"/>
      <c r="AQ129" s="503"/>
      <c r="AR129" s="503"/>
      <c r="AS129" s="503"/>
      <c r="AT129" s="503"/>
      <c r="AU129" s="503"/>
      <c r="AV129" s="503"/>
      <c r="AW129" s="503"/>
      <c r="AX129" s="503"/>
      <c r="AY129" s="503"/>
      <c r="AZ129" s="503"/>
      <c r="BA129" s="503"/>
      <c r="BB129" s="503"/>
      <c r="BC129" s="503"/>
      <c r="BD129" s="503"/>
      <c r="BE129" s="503"/>
      <c r="BF129" s="503"/>
      <c r="BG129" s="503"/>
      <c r="BH129" s="503"/>
      <c r="BI129" s="503"/>
      <c r="BJ129" s="503"/>
      <c r="BK129" s="503"/>
      <c r="BL129" s="504"/>
      <c r="BM129" s="504"/>
      <c r="BN129" s="504"/>
      <c r="BO129" s="504"/>
      <c r="BP129" s="504"/>
      <c r="BQ129" s="504"/>
      <c r="BR129" s="504"/>
      <c r="BS129" s="504"/>
      <c r="BT129" s="504"/>
      <c r="BU129" s="504"/>
      <c r="BV129" s="302"/>
      <c r="BW129" s="302"/>
      <c r="BX129" s="302"/>
      <c r="BY129" s="340"/>
    </row>
    <row r="130" spans="20:164" s="2" customFormat="1" ht="26" hidden="1" customHeight="1">
      <c r="T130" s="339"/>
      <c r="U130" s="302"/>
      <c r="V130" s="75"/>
      <c r="W130" s="75"/>
      <c r="X130" s="512" t="s">
        <v>1017</v>
      </c>
      <c r="Y130" s="512"/>
      <c r="Z130" s="512"/>
      <c r="AA130" s="512"/>
      <c r="AB130" s="512"/>
      <c r="AC130" s="512"/>
      <c r="AD130" s="512"/>
      <c r="AE130" s="512"/>
      <c r="AF130" s="512"/>
      <c r="AG130" s="512"/>
      <c r="AH130" s="512"/>
      <c r="AI130" s="512"/>
      <c r="AJ130" s="512"/>
      <c r="AK130" s="512"/>
      <c r="AL130" s="512"/>
      <c r="AM130" s="512"/>
      <c r="AN130" s="512"/>
      <c r="AO130" s="512"/>
      <c r="AP130" s="512"/>
      <c r="AQ130" s="512"/>
      <c r="AR130" s="512"/>
      <c r="AS130" s="512"/>
      <c r="AT130" s="512"/>
      <c r="AU130" s="512"/>
      <c r="AV130" s="512"/>
      <c r="AW130" s="512"/>
      <c r="AX130" s="512"/>
      <c r="AY130" s="512"/>
      <c r="AZ130" s="512"/>
      <c r="BA130" s="512"/>
      <c r="BB130" s="512"/>
      <c r="BC130" s="512"/>
      <c r="BD130" s="512"/>
      <c r="BE130" s="512"/>
      <c r="BF130" s="512"/>
      <c r="BG130" s="512"/>
      <c r="BH130" s="512"/>
      <c r="BI130" s="512"/>
      <c r="BJ130" s="512"/>
      <c r="BK130" s="512"/>
      <c r="BL130" s="509">
        <f>BL119</f>
        <v>0</v>
      </c>
      <c r="BM130" s="509"/>
      <c r="BN130" s="509"/>
      <c r="BO130" s="509"/>
      <c r="BP130" s="509"/>
      <c r="BQ130" s="509"/>
      <c r="BR130" s="509"/>
      <c r="BS130" s="509"/>
      <c r="BT130" s="509"/>
      <c r="BU130" s="509"/>
      <c r="BV130" s="302"/>
      <c r="BW130" s="302"/>
      <c r="BX130" s="302"/>
      <c r="BY130" s="340"/>
    </row>
    <row r="131" spans="20:164" s="2" customFormat="1" ht="26" hidden="1" customHeight="1">
      <c r="T131" s="339"/>
      <c r="U131" s="302"/>
      <c r="V131" s="75"/>
      <c r="W131" s="75"/>
      <c r="X131" s="512" t="s">
        <v>1018</v>
      </c>
      <c r="Y131" s="512"/>
      <c r="Z131" s="512"/>
      <c r="AA131" s="512"/>
      <c r="AB131" s="512"/>
      <c r="AC131" s="512"/>
      <c r="AD131" s="512"/>
      <c r="AE131" s="512"/>
      <c r="AF131" s="512"/>
      <c r="AG131" s="512"/>
      <c r="AH131" s="512"/>
      <c r="AI131" s="512"/>
      <c r="AJ131" s="512"/>
      <c r="AK131" s="512"/>
      <c r="AL131" s="512"/>
      <c r="AM131" s="512"/>
      <c r="AN131" s="512"/>
      <c r="AO131" s="512"/>
      <c r="AP131" s="512"/>
      <c r="AQ131" s="512"/>
      <c r="AR131" s="512"/>
      <c r="AS131" s="512"/>
      <c r="AT131" s="512"/>
      <c r="AU131" s="512"/>
      <c r="AV131" s="512"/>
      <c r="AW131" s="512"/>
      <c r="AX131" s="512"/>
      <c r="AY131" s="512"/>
      <c r="AZ131" s="512"/>
      <c r="BA131" s="512"/>
      <c r="BB131" s="512"/>
      <c r="BC131" s="512"/>
      <c r="BD131" s="512"/>
      <c r="BE131" s="512"/>
      <c r="BF131" s="512"/>
      <c r="BG131" s="512"/>
      <c r="BH131" s="512"/>
      <c r="BI131" s="512"/>
      <c r="BJ131" s="512"/>
      <c r="BK131" s="512"/>
      <c r="BL131" s="509">
        <f>BL124</f>
        <v>0</v>
      </c>
      <c r="BM131" s="509"/>
      <c r="BN131" s="509"/>
      <c r="BO131" s="509"/>
      <c r="BP131" s="509"/>
      <c r="BQ131" s="509"/>
      <c r="BR131" s="509"/>
      <c r="BS131" s="509"/>
      <c r="BT131" s="509"/>
      <c r="BU131" s="509"/>
      <c r="BV131" s="302"/>
      <c r="BW131" s="302"/>
      <c r="BX131" s="302"/>
      <c r="BY131" s="340"/>
    </row>
    <row r="132" spans="20:164" s="2" customFormat="1" ht="26" hidden="1" customHeight="1" thickBot="1">
      <c r="T132" s="339"/>
      <c r="U132" s="302"/>
      <c r="V132" s="75"/>
      <c r="W132" s="75"/>
      <c r="X132" s="514" t="s">
        <v>1020</v>
      </c>
      <c r="Y132" s="514"/>
      <c r="Z132" s="514"/>
      <c r="AA132" s="514"/>
      <c r="AB132" s="514"/>
      <c r="AC132" s="514"/>
      <c r="AD132" s="514"/>
      <c r="AE132" s="514"/>
      <c r="AF132" s="514"/>
      <c r="AG132" s="514"/>
      <c r="AH132" s="514"/>
      <c r="AI132" s="514"/>
      <c r="AJ132" s="514"/>
      <c r="AK132" s="514"/>
      <c r="AL132" s="514"/>
      <c r="AM132" s="514"/>
      <c r="AN132" s="514"/>
      <c r="AO132" s="514"/>
      <c r="AP132" s="514"/>
      <c r="AQ132" s="514"/>
      <c r="AR132" s="514"/>
      <c r="AS132" s="514"/>
      <c r="AT132" s="514"/>
      <c r="AU132" s="514"/>
      <c r="AV132" s="514"/>
      <c r="AW132" s="514"/>
      <c r="AX132" s="514"/>
      <c r="AY132" s="514"/>
      <c r="AZ132" s="514"/>
      <c r="BA132" s="514"/>
      <c r="BB132" s="514"/>
      <c r="BC132" s="514"/>
      <c r="BD132" s="514"/>
      <c r="BE132" s="514"/>
      <c r="BF132" s="514"/>
      <c r="BG132" s="514"/>
      <c r="BH132" s="514"/>
      <c r="BI132" s="514"/>
      <c r="BJ132" s="514"/>
      <c r="BK132" s="514"/>
      <c r="BL132" s="511">
        <f>BL127</f>
        <v>0</v>
      </c>
      <c r="BM132" s="511"/>
      <c r="BN132" s="511"/>
      <c r="BO132" s="511"/>
      <c r="BP132" s="511"/>
      <c r="BQ132" s="511"/>
      <c r="BR132" s="511"/>
      <c r="BS132" s="511"/>
      <c r="BT132" s="511"/>
      <c r="BU132" s="511"/>
      <c r="BV132" s="302"/>
      <c r="BW132" s="302"/>
      <c r="BX132" s="302"/>
      <c r="BY132" s="340"/>
    </row>
    <row r="133" spans="20:164" s="2" customFormat="1" ht="26" hidden="1" customHeight="1" thickTop="1">
      <c r="T133" s="339"/>
      <c r="U133" s="302"/>
      <c r="V133" s="75"/>
      <c r="W133" s="75"/>
      <c r="X133" s="501" t="s">
        <v>624</v>
      </c>
      <c r="Y133" s="501"/>
      <c r="Z133" s="501"/>
      <c r="AA133" s="501"/>
      <c r="AB133" s="501"/>
      <c r="AC133" s="501"/>
      <c r="AD133" s="501"/>
      <c r="AE133" s="501"/>
      <c r="AF133" s="501"/>
      <c r="AG133" s="501"/>
      <c r="AH133" s="501"/>
      <c r="AI133" s="501"/>
      <c r="AJ133" s="501"/>
      <c r="AK133" s="501"/>
      <c r="AL133" s="501"/>
      <c r="AM133" s="501"/>
      <c r="AN133" s="501"/>
      <c r="AO133" s="501"/>
      <c r="AP133" s="501"/>
      <c r="AQ133" s="501"/>
      <c r="AR133" s="501"/>
      <c r="AS133" s="501"/>
      <c r="AT133" s="501"/>
      <c r="AU133" s="501"/>
      <c r="AV133" s="501"/>
      <c r="AW133" s="501"/>
      <c r="AX133" s="501"/>
      <c r="AY133" s="501"/>
      <c r="AZ133" s="501"/>
      <c r="BA133" s="501"/>
      <c r="BB133" s="501"/>
      <c r="BC133" s="501"/>
      <c r="BD133" s="501"/>
      <c r="BE133" s="501"/>
      <c r="BF133" s="501"/>
      <c r="BG133" s="501"/>
      <c r="BH133" s="501"/>
      <c r="BI133" s="501"/>
      <c r="BJ133" s="501"/>
      <c r="BK133" s="501"/>
      <c r="BL133" s="502">
        <f>SUM(BL130:BU132)</f>
        <v>0</v>
      </c>
      <c r="BM133" s="502"/>
      <c r="BN133" s="502"/>
      <c r="BO133" s="502"/>
      <c r="BP133" s="502"/>
      <c r="BQ133" s="502"/>
      <c r="BR133" s="502"/>
      <c r="BS133" s="502"/>
      <c r="BT133" s="502"/>
      <c r="BU133" s="502"/>
      <c r="BV133" s="302"/>
      <c r="BW133" s="302"/>
      <c r="BX133" s="302"/>
      <c r="BY133" s="340"/>
    </row>
    <row r="134" spans="20:164" s="2" customFormat="1" ht="22.6" hidden="1" customHeight="1">
      <c r="T134" s="341"/>
      <c r="U134" s="342"/>
      <c r="V134" s="342"/>
      <c r="W134" s="342"/>
      <c r="X134" s="342"/>
      <c r="Y134" s="342"/>
      <c r="Z134" s="342"/>
      <c r="AA134" s="342"/>
      <c r="AB134" s="342"/>
      <c r="AC134" s="342"/>
      <c r="AD134" s="342"/>
      <c r="AE134" s="342"/>
      <c r="AF134" s="342"/>
      <c r="AG134" s="342"/>
      <c r="AH134" s="342"/>
      <c r="AI134" s="342"/>
      <c r="AJ134" s="342"/>
      <c r="AK134" s="342"/>
      <c r="AL134" s="342"/>
      <c r="AM134" s="342"/>
      <c r="AN134" s="342"/>
      <c r="AO134" s="342"/>
      <c r="AP134" s="342"/>
      <c r="AQ134" s="342"/>
      <c r="AR134" s="342"/>
      <c r="AS134" s="342"/>
      <c r="AT134" s="342"/>
      <c r="AU134" s="342"/>
      <c r="AV134" s="342"/>
      <c r="AW134" s="342"/>
      <c r="AX134" s="342"/>
      <c r="AY134" s="342"/>
      <c r="AZ134" s="342"/>
      <c r="BA134" s="342"/>
      <c r="BB134" s="342"/>
      <c r="BC134" s="342"/>
      <c r="BD134" s="342"/>
      <c r="BE134" s="342"/>
      <c r="BF134" s="342"/>
      <c r="BG134" s="342"/>
      <c r="BH134" s="342"/>
      <c r="BI134" s="342"/>
      <c r="BJ134" s="342"/>
      <c r="BK134" s="342"/>
      <c r="BL134" s="342"/>
      <c r="BM134" s="342"/>
      <c r="BN134" s="342"/>
      <c r="BO134" s="342"/>
      <c r="BP134" s="342"/>
      <c r="BQ134" s="342"/>
      <c r="BR134" s="342"/>
      <c r="BS134" s="342"/>
      <c r="BT134" s="342"/>
      <c r="BU134" s="342"/>
      <c r="BV134" s="342"/>
      <c r="BW134" s="342"/>
      <c r="BX134" s="342"/>
      <c r="BY134" s="343"/>
    </row>
    <row r="135" spans="20:164" ht="14.95" customHeight="1">
      <c r="T135" s="562" t="s">
        <v>1037</v>
      </c>
      <c r="U135" s="562"/>
      <c r="V135" s="562"/>
      <c r="W135" s="562"/>
      <c r="X135" s="562"/>
      <c r="Y135" s="562"/>
      <c r="Z135" s="562"/>
      <c r="AA135" s="562"/>
      <c r="AB135" s="562"/>
      <c r="AC135" s="562"/>
      <c r="AD135" s="562"/>
      <c r="AE135" s="562"/>
      <c r="AF135" s="562"/>
      <c r="AG135" s="562"/>
      <c r="AH135" s="562"/>
      <c r="AI135" s="562"/>
      <c r="AJ135" s="562"/>
      <c r="AK135" s="562"/>
      <c r="AL135" s="562"/>
      <c r="AM135" s="562"/>
      <c r="AN135" s="562"/>
      <c r="AO135" s="562"/>
      <c r="AP135" s="562"/>
      <c r="AQ135" s="562"/>
      <c r="AR135" s="562"/>
      <c r="AS135" s="562"/>
      <c r="AT135" s="562"/>
      <c r="AU135" s="562"/>
      <c r="AV135" s="562"/>
      <c r="AW135" s="562"/>
      <c r="AX135" s="562"/>
      <c r="AY135" s="562"/>
      <c r="AZ135" s="562"/>
      <c r="BA135" s="562"/>
      <c r="BB135" s="562"/>
      <c r="BC135" s="562"/>
      <c r="BD135" s="562"/>
      <c r="BE135" s="562"/>
      <c r="BF135" s="562"/>
      <c r="BG135" s="562"/>
      <c r="BH135" s="562"/>
      <c r="BI135" s="562"/>
      <c r="BJ135" s="562"/>
      <c r="BK135" s="562"/>
      <c r="BL135" s="562"/>
      <c r="BM135" s="562"/>
      <c r="BN135" s="562"/>
      <c r="BO135" s="562"/>
      <c r="BP135" s="562"/>
      <c r="BQ135" s="562"/>
      <c r="BR135" s="562"/>
      <c r="BS135" s="562"/>
      <c r="BT135" s="562"/>
      <c r="BU135" s="562"/>
      <c r="BV135" s="562"/>
      <c r="BW135" s="562"/>
      <c r="BX135" s="562"/>
      <c r="BY135" s="562"/>
      <c r="FH135" s="2"/>
    </row>
    <row r="136" spans="20:164" ht="14.95" customHeight="1">
      <c r="T136" s="562"/>
      <c r="U136" s="562"/>
      <c r="V136" s="562"/>
      <c r="W136" s="562"/>
      <c r="X136" s="562"/>
      <c r="Y136" s="562"/>
      <c r="Z136" s="562"/>
      <c r="AA136" s="562"/>
      <c r="AB136" s="562"/>
      <c r="AC136" s="562"/>
      <c r="AD136" s="562"/>
      <c r="AE136" s="562"/>
      <c r="AF136" s="562"/>
      <c r="AG136" s="562"/>
      <c r="AH136" s="562"/>
      <c r="AI136" s="562"/>
      <c r="AJ136" s="562"/>
      <c r="AK136" s="562"/>
      <c r="AL136" s="562"/>
      <c r="AM136" s="562"/>
      <c r="AN136" s="562"/>
      <c r="AO136" s="562"/>
      <c r="AP136" s="562"/>
      <c r="AQ136" s="562"/>
      <c r="AR136" s="562"/>
      <c r="AS136" s="562"/>
      <c r="AT136" s="562"/>
      <c r="AU136" s="562"/>
      <c r="AV136" s="562"/>
      <c r="AW136" s="562"/>
      <c r="AX136" s="562"/>
      <c r="AY136" s="562"/>
      <c r="AZ136" s="562"/>
      <c r="BA136" s="562"/>
      <c r="BB136" s="562"/>
      <c r="BC136" s="562"/>
      <c r="BD136" s="562"/>
      <c r="BE136" s="562"/>
      <c r="BF136" s="562"/>
      <c r="BG136" s="562"/>
      <c r="BH136" s="562"/>
      <c r="BI136" s="562"/>
      <c r="BJ136" s="562"/>
      <c r="BK136" s="562"/>
      <c r="BL136" s="562"/>
      <c r="BM136" s="562"/>
      <c r="BN136" s="562"/>
      <c r="BO136" s="562"/>
      <c r="BP136" s="562"/>
      <c r="BQ136" s="562"/>
      <c r="BR136" s="562"/>
      <c r="BS136" s="562"/>
      <c r="BT136" s="562"/>
      <c r="BU136" s="562"/>
      <c r="BV136" s="562"/>
      <c r="BW136" s="562"/>
      <c r="BX136" s="562"/>
      <c r="BY136" s="562"/>
      <c r="CG136" s="479" t="s">
        <v>942</v>
      </c>
      <c r="CH136" s="479"/>
      <c r="CI136" s="479"/>
      <c r="CJ136" s="479"/>
      <c r="CK136" s="479"/>
      <c r="CL136" s="479"/>
      <c r="CM136" s="479"/>
      <c r="CN136" s="479"/>
      <c r="CO136" s="479"/>
      <c r="CP136" s="479"/>
      <c r="CQ136" s="479"/>
      <c r="CR136" s="479"/>
      <c r="CS136" s="479"/>
      <c r="FH136" s="2"/>
    </row>
    <row r="137" spans="20:164" ht="14.95" customHeight="1">
      <c r="CG137" s="479"/>
      <c r="CH137" s="479"/>
      <c r="CI137" s="479"/>
      <c r="CJ137" s="479"/>
      <c r="CK137" s="479"/>
      <c r="CL137" s="479"/>
      <c r="CM137" s="479"/>
      <c r="CN137" s="479"/>
      <c r="CO137" s="479"/>
      <c r="CP137" s="479"/>
      <c r="CQ137" s="479"/>
      <c r="CR137" s="479"/>
      <c r="CS137" s="479"/>
      <c r="FH137" s="2"/>
    </row>
    <row r="138" spans="20:164" ht="14.95" customHeight="1">
      <c r="CG138" s="479"/>
      <c r="CH138" s="479"/>
      <c r="CI138" s="479"/>
      <c r="CJ138" s="479"/>
      <c r="CK138" s="479"/>
      <c r="CL138" s="479"/>
      <c r="CM138" s="479"/>
      <c r="CN138" s="479"/>
      <c r="CO138" s="479"/>
      <c r="CP138" s="479"/>
      <c r="CQ138" s="479"/>
      <c r="CR138" s="479"/>
      <c r="CS138" s="479"/>
      <c r="FH138" s="2"/>
    </row>
    <row r="139" spans="20:164" ht="14.95" customHeight="1">
      <c r="FH139" s="2"/>
    </row>
    <row r="140" spans="20:164" ht="14.95" customHeight="1">
      <c r="FH140" s="2"/>
    </row>
    <row r="141" spans="20:164" ht="14.95" customHeight="1">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FH141" s="2"/>
    </row>
    <row r="142" spans="20:164" ht="14.95" customHeight="1">
      <c r="DC142" s="3"/>
      <c r="DD142" s="3"/>
      <c r="FH142" s="2"/>
    </row>
    <row r="143" spans="20:164" ht="14.95" customHeight="1">
      <c r="DC143" s="3"/>
      <c r="DD143" s="3"/>
      <c r="FH143" s="2"/>
    </row>
    <row r="144" spans="20:164" ht="14.95" hidden="1" customHeight="1">
      <c r="W144" s="554" t="s">
        <v>633</v>
      </c>
      <c r="X144" s="555"/>
      <c r="Y144" s="555"/>
      <c r="Z144" s="555"/>
      <c r="AA144" s="555"/>
      <c r="AB144" s="555"/>
      <c r="AC144" s="555"/>
      <c r="AD144" s="555"/>
      <c r="AE144" s="555"/>
      <c r="AF144" s="556"/>
      <c r="AG144" s="75"/>
      <c r="AH144" s="554" t="s">
        <v>930</v>
      </c>
      <c r="AI144" s="555"/>
      <c r="AJ144" s="555"/>
      <c r="AK144" s="555"/>
      <c r="AL144" s="555"/>
      <c r="AM144" s="555"/>
      <c r="AN144" s="555"/>
      <c r="AO144" s="555"/>
      <c r="AP144" s="555"/>
      <c r="AQ144" s="556"/>
      <c r="AR144" s="75"/>
      <c r="AS144" s="554" t="s">
        <v>944</v>
      </c>
      <c r="AT144" s="555"/>
      <c r="AU144" s="555"/>
      <c r="AV144" s="555"/>
      <c r="AW144" s="555"/>
      <c r="AX144" s="555"/>
      <c r="AY144" s="555"/>
      <c r="AZ144" s="555"/>
      <c r="BA144" s="555"/>
      <c r="BB144" s="556"/>
      <c r="BC144" s="302"/>
      <c r="BD144" s="554" t="s">
        <v>624</v>
      </c>
      <c r="BE144" s="555"/>
      <c r="BF144" s="555"/>
      <c r="BG144" s="555"/>
      <c r="BH144" s="555"/>
      <c r="BI144" s="555"/>
      <c r="BJ144" s="555"/>
      <c r="BK144" s="555"/>
      <c r="BL144" s="555"/>
      <c r="BM144" s="556"/>
      <c r="BN144" s="302"/>
      <c r="BO144" s="554" t="s">
        <v>931</v>
      </c>
      <c r="BP144" s="555"/>
      <c r="BQ144" s="555"/>
      <c r="BR144" s="555"/>
      <c r="BS144" s="555"/>
      <c r="BT144" s="555"/>
      <c r="BU144" s="555"/>
      <c r="BV144" s="555"/>
      <c r="BW144" s="555"/>
      <c r="BX144" s="556"/>
      <c r="DC144" s="3"/>
      <c r="DD144" s="3"/>
      <c r="FH144" s="2"/>
    </row>
    <row r="145" spans="23:108" ht="14.95" hidden="1" customHeight="1">
      <c r="W145" s="542">
        <f>V37+V64</f>
        <v>0</v>
      </c>
      <c r="X145" s="543"/>
      <c r="Y145" s="543"/>
      <c r="Z145" s="543"/>
      <c r="AA145" s="543"/>
      <c r="AB145" s="543"/>
      <c r="AC145" s="543"/>
      <c r="AD145" s="543"/>
      <c r="AE145" s="543"/>
      <c r="AF145" s="544"/>
      <c r="AG145" s="75"/>
      <c r="AH145" s="542">
        <f>AG37+AG64</f>
        <v>0</v>
      </c>
      <c r="AI145" s="543"/>
      <c r="AJ145" s="543"/>
      <c r="AK145" s="543"/>
      <c r="AL145" s="543"/>
      <c r="AM145" s="543"/>
      <c r="AN145" s="543"/>
      <c r="AO145" s="543"/>
      <c r="AP145" s="543"/>
      <c r="AQ145" s="544"/>
      <c r="AR145" s="75"/>
      <c r="AS145" s="542">
        <f>AR37+AR64</f>
        <v>0</v>
      </c>
      <c r="AT145" s="543"/>
      <c r="AU145" s="543"/>
      <c r="AV145" s="543"/>
      <c r="AW145" s="543"/>
      <c r="AX145" s="543"/>
      <c r="AY145" s="543"/>
      <c r="AZ145" s="543"/>
      <c r="BA145" s="543"/>
      <c r="BB145" s="544"/>
      <c r="BC145" s="302"/>
      <c r="BD145" s="542">
        <f>BC37+BC64</f>
        <v>0</v>
      </c>
      <c r="BE145" s="543"/>
      <c r="BF145" s="543"/>
      <c r="BG145" s="543"/>
      <c r="BH145" s="543"/>
      <c r="BI145" s="543"/>
      <c r="BJ145" s="543"/>
      <c r="BK145" s="543"/>
      <c r="BL145" s="543"/>
      <c r="BM145" s="544"/>
      <c r="BN145" s="302"/>
      <c r="BO145" s="548">
        <f>IFERROR(BD145/AH149,0)</f>
        <v>0</v>
      </c>
      <c r="BP145" s="549"/>
      <c r="BQ145" s="549"/>
      <c r="BR145" s="549"/>
      <c r="BS145" s="549"/>
      <c r="BT145" s="549"/>
      <c r="BU145" s="549"/>
      <c r="BV145" s="549"/>
      <c r="BW145" s="549"/>
      <c r="BX145" s="550"/>
      <c r="DC145" s="3"/>
      <c r="DD145" s="3"/>
    </row>
    <row r="146" spans="23:108" ht="14.95" hidden="1" customHeight="1">
      <c r="W146" s="545"/>
      <c r="X146" s="546"/>
      <c r="Y146" s="546"/>
      <c r="Z146" s="546"/>
      <c r="AA146" s="546"/>
      <c r="AB146" s="546"/>
      <c r="AC146" s="546"/>
      <c r="AD146" s="546"/>
      <c r="AE146" s="546"/>
      <c r="AF146" s="547"/>
      <c r="AG146" s="75"/>
      <c r="AH146" s="545"/>
      <c r="AI146" s="546"/>
      <c r="AJ146" s="546"/>
      <c r="AK146" s="546"/>
      <c r="AL146" s="546"/>
      <c r="AM146" s="546"/>
      <c r="AN146" s="546"/>
      <c r="AO146" s="546"/>
      <c r="AP146" s="546"/>
      <c r="AQ146" s="547"/>
      <c r="AR146" s="75"/>
      <c r="AS146" s="545"/>
      <c r="AT146" s="546"/>
      <c r="AU146" s="546"/>
      <c r="AV146" s="546"/>
      <c r="AW146" s="546"/>
      <c r="AX146" s="546"/>
      <c r="AY146" s="546"/>
      <c r="AZ146" s="546"/>
      <c r="BA146" s="546"/>
      <c r="BB146" s="547"/>
      <c r="BC146" s="302"/>
      <c r="BD146" s="545"/>
      <c r="BE146" s="546"/>
      <c r="BF146" s="546"/>
      <c r="BG146" s="546"/>
      <c r="BH146" s="546"/>
      <c r="BI146" s="546"/>
      <c r="BJ146" s="546"/>
      <c r="BK146" s="546"/>
      <c r="BL146" s="546"/>
      <c r="BM146" s="547"/>
      <c r="BN146" s="302"/>
      <c r="BO146" s="551"/>
      <c r="BP146" s="552"/>
      <c r="BQ146" s="552"/>
      <c r="BR146" s="552"/>
      <c r="BS146" s="552"/>
      <c r="BT146" s="552"/>
      <c r="BU146" s="552"/>
      <c r="BV146" s="552"/>
      <c r="BW146" s="552"/>
      <c r="BX146" s="553"/>
      <c r="DC146" s="3"/>
      <c r="DD146" s="3"/>
    </row>
    <row r="147" spans="23:108" ht="14.95" hidden="1" customHeight="1">
      <c r="W147" s="302"/>
      <c r="X147" s="302"/>
      <c r="Y147" s="302"/>
      <c r="Z147" s="302"/>
      <c r="AA147" s="302"/>
      <c r="AB147" s="302"/>
      <c r="AC147" s="302"/>
      <c r="AD147" s="302"/>
      <c r="AE147" s="302"/>
      <c r="AF147" s="302"/>
      <c r="AG147" s="302"/>
      <c r="AH147" s="302"/>
      <c r="AI147" s="302"/>
      <c r="AJ147" s="302"/>
      <c r="AK147" s="302"/>
      <c r="AL147" s="302"/>
      <c r="AM147" s="302"/>
      <c r="AN147" s="302"/>
      <c r="AO147" s="302"/>
      <c r="AP147" s="302"/>
      <c r="AQ147" s="302"/>
      <c r="AR147" s="302"/>
      <c r="AS147" s="302"/>
      <c r="AT147" s="302"/>
      <c r="AU147" s="302"/>
      <c r="AV147" s="302"/>
      <c r="AW147" s="302"/>
      <c r="AX147" s="302"/>
      <c r="AY147" s="302"/>
      <c r="AZ147" s="302"/>
      <c r="BA147" s="302"/>
      <c r="BB147" s="302"/>
      <c r="BC147" s="302"/>
      <c r="BD147" s="302"/>
      <c r="BE147" s="302"/>
      <c r="BF147" s="302"/>
      <c r="BG147" s="302"/>
      <c r="BH147" s="302"/>
      <c r="BI147" s="302"/>
      <c r="BJ147" s="302"/>
      <c r="BK147" s="302"/>
      <c r="BL147" s="302"/>
      <c r="BM147" s="302"/>
      <c r="BN147" s="302"/>
      <c r="BO147" s="302"/>
      <c r="BP147" s="302"/>
      <c r="BQ147" s="302"/>
      <c r="BR147" s="302"/>
      <c r="BS147" s="302"/>
      <c r="BT147" s="302"/>
      <c r="BU147" s="302"/>
      <c r="BV147" s="302"/>
      <c r="BW147" s="302"/>
      <c r="BX147" s="302"/>
      <c r="DC147" s="3"/>
      <c r="DD147" s="3"/>
    </row>
    <row r="148" spans="23:108" ht="19.05" hidden="1">
      <c r="W148" s="554" t="s">
        <v>928</v>
      </c>
      <c r="X148" s="555"/>
      <c r="Y148" s="555"/>
      <c r="Z148" s="555"/>
      <c r="AA148" s="555"/>
      <c r="AB148" s="555"/>
      <c r="AC148" s="555"/>
      <c r="AD148" s="555"/>
      <c r="AE148" s="555"/>
      <c r="AF148" s="556"/>
      <c r="AG148" s="75"/>
      <c r="AH148" s="554" t="s">
        <v>991</v>
      </c>
      <c r="AI148" s="555"/>
      <c r="AJ148" s="555"/>
      <c r="AK148" s="555"/>
      <c r="AL148" s="555"/>
      <c r="AM148" s="555"/>
      <c r="AN148" s="555"/>
      <c r="AO148" s="555"/>
      <c r="AP148" s="555"/>
      <c r="AQ148" s="556"/>
      <c r="AR148" s="75"/>
      <c r="AS148" s="554" t="s">
        <v>992</v>
      </c>
      <c r="AT148" s="555"/>
      <c r="AU148" s="555"/>
      <c r="AV148" s="555"/>
      <c r="AW148" s="555"/>
      <c r="AX148" s="555"/>
      <c r="AY148" s="555"/>
      <c r="AZ148" s="555"/>
      <c r="BA148" s="555"/>
      <c r="BB148" s="556"/>
      <c r="BC148" s="302"/>
      <c r="BD148" s="554" t="s">
        <v>985</v>
      </c>
      <c r="BE148" s="555"/>
      <c r="BF148" s="555"/>
      <c r="BG148" s="555"/>
      <c r="BH148" s="555"/>
      <c r="BI148" s="555"/>
      <c r="BJ148" s="555"/>
      <c r="BK148" s="555"/>
      <c r="BL148" s="555"/>
      <c r="BM148" s="556"/>
      <c r="BN148" s="302"/>
      <c r="BO148" s="554" t="s">
        <v>927</v>
      </c>
      <c r="BP148" s="555"/>
      <c r="BQ148" s="555"/>
      <c r="BR148" s="555"/>
      <c r="BS148" s="555"/>
      <c r="BT148" s="555"/>
      <c r="BU148" s="555"/>
      <c r="BV148" s="555"/>
      <c r="BW148" s="555"/>
      <c r="BX148" s="556"/>
      <c r="CX148" s="5"/>
      <c r="CY148" s="5"/>
      <c r="DC148" s="3"/>
      <c r="DD148" s="3"/>
    </row>
    <row r="149" spans="23:108" ht="19.05" hidden="1">
      <c r="W149" s="542">
        <f>'2 REHAB ANALYZER'!CW74</f>
        <v>0</v>
      </c>
      <c r="X149" s="543"/>
      <c r="Y149" s="543"/>
      <c r="Z149" s="543"/>
      <c r="AA149" s="543"/>
      <c r="AB149" s="543"/>
      <c r="AC149" s="543"/>
      <c r="AD149" s="543"/>
      <c r="AE149" s="543"/>
      <c r="AF149" s="544"/>
      <c r="AG149" s="75"/>
      <c r="AH149" s="542">
        <f>'ANALYSIS DATABASE'!C250</f>
        <v>0</v>
      </c>
      <c r="AI149" s="543"/>
      <c r="AJ149" s="543"/>
      <c r="AK149" s="543"/>
      <c r="AL149" s="543"/>
      <c r="AM149" s="543"/>
      <c r="AN149" s="543"/>
      <c r="AO149" s="543"/>
      <c r="AP149" s="543"/>
      <c r="AQ149" s="544"/>
      <c r="AR149" s="75"/>
      <c r="AS149" s="542">
        <f>AP89</f>
        <v>0</v>
      </c>
      <c r="AT149" s="543"/>
      <c r="AU149" s="543"/>
      <c r="AV149" s="543"/>
      <c r="AW149" s="543"/>
      <c r="AX149" s="543"/>
      <c r="AY149" s="543"/>
      <c r="AZ149" s="543"/>
      <c r="BA149" s="543"/>
      <c r="BB149" s="544"/>
      <c r="BC149" s="302"/>
      <c r="BD149" s="542">
        <f>AH149+AS149</f>
        <v>0</v>
      </c>
      <c r="BE149" s="543"/>
      <c r="BF149" s="543"/>
      <c r="BG149" s="543"/>
      <c r="BH149" s="543"/>
      <c r="BI149" s="543"/>
      <c r="BJ149" s="543"/>
      <c r="BK149" s="543"/>
      <c r="BL149" s="543"/>
      <c r="BM149" s="544"/>
      <c r="BN149" s="302"/>
      <c r="BO149" s="542">
        <f>'ANALYSIS DATABASE'!C253</f>
        <v>0</v>
      </c>
      <c r="BP149" s="543"/>
      <c r="BQ149" s="543"/>
      <c r="BR149" s="543"/>
      <c r="BS149" s="543"/>
      <c r="BT149" s="543"/>
      <c r="BU149" s="543"/>
      <c r="BV149" s="543"/>
      <c r="BW149" s="543"/>
      <c r="BX149" s="544"/>
      <c r="CX149" s="5"/>
      <c r="CY149" s="5"/>
      <c r="DC149" s="3"/>
      <c r="DD149" s="3"/>
    </row>
    <row r="150" spans="23:108" ht="19.05" hidden="1">
      <c r="W150" s="545"/>
      <c r="X150" s="546"/>
      <c r="Y150" s="546"/>
      <c r="Z150" s="546"/>
      <c r="AA150" s="546"/>
      <c r="AB150" s="546"/>
      <c r="AC150" s="546"/>
      <c r="AD150" s="546"/>
      <c r="AE150" s="546"/>
      <c r="AF150" s="547"/>
      <c r="AG150" s="75"/>
      <c r="AH150" s="545"/>
      <c r="AI150" s="546"/>
      <c r="AJ150" s="546"/>
      <c r="AK150" s="546"/>
      <c r="AL150" s="546"/>
      <c r="AM150" s="546"/>
      <c r="AN150" s="546"/>
      <c r="AO150" s="546"/>
      <c r="AP150" s="546"/>
      <c r="AQ150" s="547"/>
      <c r="AR150" s="75"/>
      <c r="AS150" s="545"/>
      <c r="AT150" s="546"/>
      <c r="AU150" s="546"/>
      <c r="AV150" s="546"/>
      <c r="AW150" s="546"/>
      <c r="AX150" s="546"/>
      <c r="AY150" s="546"/>
      <c r="AZ150" s="546"/>
      <c r="BA150" s="546"/>
      <c r="BB150" s="547"/>
      <c r="BC150" s="302"/>
      <c r="BD150" s="545"/>
      <c r="BE150" s="546"/>
      <c r="BF150" s="546"/>
      <c r="BG150" s="546"/>
      <c r="BH150" s="546"/>
      <c r="BI150" s="546"/>
      <c r="BJ150" s="546"/>
      <c r="BK150" s="546"/>
      <c r="BL150" s="546"/>
      <c r="BM150" s="547"/>
      <c r="BN150" s="302"/>
      <c r="BO150" s="545"/>
      <c r="BP150" s="546"/>
      <c r="BQ150" s="546"/>
      <c r="BR150" s="546"/>
      <c r="BS150" s="546"/>
      <c r="BT150" s="546"/>
      <c r="BU150" s="546"/>
      <c r="BV150" s="546"/>
      <c r="BW150" s="546"/>
      <c r="BX150" s="547"/>
      <c r="CX150" s="5"/>
      <c r="CY150" s="5"/>
      <c r="DC150" s="3"/>
      <c r="DD150" s="3"/>
    </row>
    <row r="151" spans="23:108">
      <c r="CX151" s="5"/>
      <c r="CY151" s="5"/>
      <c r="DC151" s="3"/>
      <c r="DD151" s="3"/>
    </row>
    <row r="152" spans="23:108">
      <c r="CX152" s="5"/>
      <c r="CY152" s="5"/>
      <c r="DC152" s="3"/>
      <c r="DD152" s="3"/>
    </row>
    <row r="153" spans="23:108">
      <c r="DC153" s="3"/>
      <c r="DD153" s="3"/>
    </row>
    <row r="154" spans="23:108">
      <c r="DC154" s="3"/>
      <c r="DD154" s="3"/>
    </row>
    <row r="155" spans="23:108">
      <c r="DC155" s="3"/>
      <c r="DD155" s="3"/>
    </row>
    <row r="156" spans="23:108">
      <c r="DC156" s="3"/>
      <c r="DD156" s="3"/>
    </row>
    <row r="157" spans="23:108" ht="15.65" customHeight="1">
      <c r="DC157" s="3"/>
      <c r="DD157" s="3"/>
    </row>
    <row r="158" spans="23:108">
      <c r="DC158" s="3"/>
      <c r="DD158" s="3"/>
    </row>
    <row r="159" spans="23:108">
      <c r="DC159" s="3"/>
      <c r="DD159" s="3"/>
    </row>
    <row r="160" spans="23:108">
      <c r="DB160" s="6"/>
      <c r="DC160" s="6"/>
      <c r="DD160" s="6"/>
    </row>
    <row r="161" spans="102:163">
      <c r="DB161" s="6"/>
      <c r="DC161" s="6"/>
      <c r="DD161" s="6"/>
    </row>
    <row r="162" spans="102:163">
      <c r="DB162" s="7"/>
      <c r="DC162" s="7"/>
      <c r="DD162" s="7"/>
    </row>
    <row r="163" spans="102:163">
      <c r="DB163" s="7"/>
      <c r="DC163" s="7"/>
      <c r="DD163" s="7"/>
    </row>
    <row r="164" spans="102:163">
      <c r="DB164" s="7"/>
      <c r="DC164" s="7"/>
      <c r="DD164" s="7"/>
    </row>
    <row r="165" spans="102:163">
      <c r="DB165" s="7"/>
      <c r="DC165" s="7"/>
      <c r="DD165" s="7"/>
    </row>
    <row r="166" spans="102:163">
      <c r="DB166" s="7"/>
      <c r="DC166" s="7"/>
      <c r="DD166" s="7"/>
    </row>
    <row r="167" spans="102:163">
      <c r="DC167" s="3"/>
      <c r="DD167" s="3"/>
    </row>
    <row r="168" spans="102:163">
      <c r="CX168" s="2"/>
      <c r="CY168" s="2"/>
      <c r="DB168" s="2"/>
      <c r="DC168" s="3"/>
      <c r="DD168" s="3"/>
    </row>
    <row r="169" spans="102:163">
      <c r="CX169" s="2"/>
      <c r="CY169" s="2"/>
      <c r="DB169" s="2"/>
      <c r="DC169" s="3"/>
      <c r="DD169" s="3"/>
    </row>
    <row r="170" spans="102:163">
      <c r="CX170" s="2"/>
      <c r="CY170" s="2"/>
      <c r="DB170" s="2"/>
      <c r="DC170" s="3"/>
      <c r="DD170" s="3"/>
    </row>
    <row r="171" spans="102:163">
      <c r="CX171" s="2"/>
      <c r="CY171" s="2"/>
      <c r="DB171" s="2"/>
      <c r="DC171" s="3"/>
      <c r="DD171" s="3"/>
    </row>
    <row r="172" spans="102:163">
      <c r="CX172" s="2"/>
      <c r="CY172" s="2"/>
      <c r="DB172" s="2"/>
      <c r="DC172" s="3"/>
      <c r="DD172" s="3"/>
    </row>
    <row r="173" spans="102:163">
      <c r="CX173" s="2"/>
      <c r="CY173" s="2"/>
      <c r="DB173" s="2"/>
      <c r="DC173" s="3"/>
      <c r="DD173" s="2"/>
      <c r="EZ173" s="2"/>
      <c r="FA173" s="2"/>
      <c r="FB173" s="2"/>
      <c r="FC173" s="2"/>
      <c r="FD173" s="2"/>
      <c r="FE173" s="2"/>
      <c r="FF173" s="2"/>
      <c r="FG173" s="2"/>
    </row>
    <row r="174" spans="102:163">
      <c r="CX174" s="2"/>
      <c r="CY174" s="2"/>
      <c r="DB174" s="2"/>
      <c r="DC174" s="3"/>
      <c r="DD174" s="2"/>
      <c r="DE174" s="2"/>
      <c r="DF174" s="2"/>
      <c r="DG174" s="2"/>
      <c r="DH174" s="2"/>
      <c r="DI174" s="2"/>
      <c r="DJ174" s="2"/>
      <c r="DK174" s="2"/>
      <c r="DL174" s="2"/>
      <c r="DM174" s="2"/>
      <c r="DN174" s="2"/>
      <c r="DO174" s="2"/>
      <c r="DP174" s="2"/>
      <c r="DQ174" s="2"/>
      <c r="DR174" s="2"/>
      <c r="EB174" s="2"/>
      <c r="EC174" s="2"/>
      <c r="ED174" s="2"/>
      <c r="EE174" s="2"/>
      <c r="EF174" s="2"/>
      <c r="EG174" s="2"/>
      <c r="EH174" s="2"/>
      <c r="EI174" s="2"/>
      <c r="EJ174" s="2"/>
      <c r="EK174" s="2"/>
      <c r="EL174" s="2"/>
      <c r="EM174" s="2"/>
      <c r="EN174" s="2"/>
      <c r="EO174" s="2"/>
      <c r="EP174" s="2"/>
      <c r="EQ174" s="2"/>
      <c r="ER174" s="2"/>
      <c r="ES174" s="2"/>
      <c r="ET174" s="2"/>
      <c r="EU174" s="2"/>
      <c r="EV174" s="2"/>
      <c r="EZ174" s="2"/>
      <c r="FA174" s="2"/>
      <c r="FB174" s="2"/>
      <c r="FC174" s="2"/>
      <c r="FD174" s="2"/>
      <c r="FE174" s="2"/>
      <c r="FF174" s="2"/>
      <c r="FG174" s="2"/>
    </row>
    <row r="175" spans="102:163">
      <c r="CX175" s="2"/>
      <c r="CY175" s="2"/>
      <c r="DB175" s="2"/>
      <c r="DC175" s="3"/>
      <c r="DD175" s="2"/>
      <c r="DE175" s="2"/>
      <c r="DF175" s="2"/>
      <c r="DG175" s="2"/>
      <c r="DH175" s="2"/>
      <c r="DI175" s="2"/>
      <c r="DJ175" s="2"/>
      <c r="DK175" s="2"/>
      <c r="DL175" s="2"/>
      <c r="DM175" s="2"/>
      <c r="DN175" s="2"/>
      <c r="DO175" s="2"/>
      <c r="DP175" s="2"/>
      <c r="DQ175" s="2"/>
      <c r="DR175" s="2"/>
      <c r="EB175" s="2"/>
      <c r="EC175" s="2"/>
      <c r="ED175" s="2"/>
      <c r="EE175" s="2"/>
      <c r="EF175" s="2"/>
      <c r="EG175" s="2"/>
      <c r="EH175" s="2"/>
      <c r="EI175" s="2"/>
      <c r="EJ175" s="2"/>
      <c r="EK175" s="2"/>
      <c r="EL175" s="2"/>
      <c r="EM175" s="2"/>
      <c r="EN175" s="2"/>
      <c r="EO175" s="2"/>
      <c r="EP175" s="2"/>
      <c r="EQ175" s="2"/>
      <c r="ER175" s="2"/>
      <c r="ES175" s="2"/>
      <c r="ET175" s="2"/>
      <c r="EU175" s="2"/>
      <c r="EV175" s="2"/>
      <c r="EZ175" s="2"/>
      <c r="FA175" s="2"/>
      <c r="FB175" s="2"/>
      <c r="FC175" s="2"/>
      <c r="FD175" s="2"/>
      <c r="FE175" s="2"/>
      <c r="FF175" s="2"/>
      <c r="FG175" s="2"/>
    </row>
    <row r="176" spans="102:163">
      <c r="CX176" s="2"/>
      <c r="CY176" s="2"/>
      <c r="DB176" s="2"/>
      <c r="DC176" s="2"/>
      <c r="DD176" s="2"/>
      <c r="DE176" s="2"/>
      <c r="DF176" s="2"/>
      <c r="DG176" s="2"/>
      <c r="DH176" s="2"/>
      <c r="DI176" s="2"/>
      <c r="DJ176" s="2"/>
      <c r="DK176" s="2"/>
      <c r="DL176" s="2"/>
      <c r="DM176" s="2"/>
      <c r="DN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Z176" s="2"/>
      <c r="FA176" s="2"/>
      <c r="FB176" s="2"/>
      <c r="FC176" s="2"/>
      <c r="FD176" s="2"/>
      <c r="FE176" s="2"/>
      <c r="FF176" s="2"/>
      <c r="FG176" s="2"/>
    </row>
    <row r="177" spans="102:163">
      <c r="CX177" s="2"/>
      <c r="CY177" s="2"/>
      <c r="DB177" s="2"/>
      <c r="DC177" s="2"/>
      <c r="DD177" s="2"/>
      <c r="DE177" s="2"/>
      <c r="DF177" s="2"/>
      <c r="DG177" s="2"/>
      <c r="DH177" s="2"/>
      <c r="DI177" s="2"/>
      <c r="DJ177" s="2"/>
      <c r="DK177" s="2"/>
      <c r="DL177" s="2"/>
      <c r="DM177" s="2"/>
      <c r="DN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row>
    <row r="178" spans="102:163">
      <c r="CX178" s="2"/>
      <c r="CY178" s="2"/>
      <c r="DB178" s="2"/>
      <c r="DC178" s="3"/>
      <c r="DD178" s="2"/>
      <c r="DE178" s="2"/>
      <c r="DF178" s="2"/>
      <c r="DG178" s="2"/>
      <c r="DH178" s="2"/>
      <c r="DI178" s="2"/>
      <c r="DJ178" s="2"/>
      <c r="DK178" s="2"/>
      <c r="DL178" s="2"/>
      <c r="DM178" s="2"/>
      <c r="DN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row>
    <row r="179" spans="102:163">
      <c r="CX179" s="2"/>
      <c r="CY179" s="2"/>
      <c r="DB179" s="2"/>
      <c r="DC179" s="2"/>
      <c r="DD179" s="2"/>
      <c r="DE179" s="2"/>
      <c r="DF179" s="2"/>
      <c r="DG179" s="2"/>
      <c r="DH179" s="2"/>
      <c r="DI179" s="2"/>
      <c r="DJ179" s="2"/>
      <c r="DK179" s="2"/>
      <c r="DL179" s="2"/>
      <c r="DM179" s="2"/>
      <c r="DN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row>
    <row r="180" spans="102:163">
      <c r="CX180" s="2"/>
      <c r="CY180" s="2"/>
      <c r="DB180" s="2"/>
      <c r="DC180" s="3"/>
      <c r="DD180" s="2"/>
      <c r="DE180" s="2"/>
      <c r="DF180" s="2"/>
      <c r="DG180" s="2"/>
      <c r="DH180" s="2"/>
      <c r="DI180" s="2"/>
      <c r="DJ180" s="2"/>
      <c r="DK180" s="2"/>
      <c r="DL180" s="2"/>
      <c r="DM180" s="2"/>
      <c r="DN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row>
    <row r="181" spans="102:163">
      <c r="CX181" s="2"/>
      <c r="CY181" s="2"/>
      <c r="DB181" s="2"/>
      <c r="DC181" s="3"/>
      <c r="DD181" s="98"/>
      <c r="ED181" s="2"/>
      <c r="EE181" s="2"/>
      <c r="EF181" s="2"/>
      <c r="EG181" s="2"/>
      <c r="EH181" s="2"/>
      <c r="EI181" s="2"/>
      <c r="EJ181" s="2"/>
      <c r="EK181" s="2"/>
      <c r="EL181" s="2"/>
      <c r="EM181" s="2"/>
      <c r="EN181" s="2"/>
      <c r="EO181" s="2"/>
      <c r="EP181" s="2"/>
      <c r="EQ181" s="2"/>
      <c r="ER181" s="2"/>
      <c r="ES181" s="2"/>
      <c r="ET181" s="2"/>
      <c r="EU181" s="2"/>
      <c r="EV181" s="2"/>
      <c r="EW181" s="2"/>
      <c r="FF181" s="2"/>
      <c r="FG181" s="2"/>
    </row>
    <row r="182" spans="102:163">
      <c r="CX182" s="2"/>
      <c r="CY182" s="2"/>
      <c r="DB182" s="2"/>
      <c r="DC182" s="3"/>
      <c r="DD182" s="2"/>
      <c r="DE182" s="2"/>
      <c r="DF182" s="2"/>
      <c r="DG182" s="2"/>
      <c r="DH182" s="2"/>
      <c r="DI182" s="2"/>
      <c r="DJ182" s="2"/>
      <c r="DK182" s="2"/>
      <c r="DL182" s="2"/>
      <c r="DM182" s="2"/>
      <c r="DN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Y182" s="2"/>
      <c r="EZ182" s="2"/>
      <c r="FA182" s="2"/>
      <c r="FB182" s="2"/>
      <c r="FC182" s="2"/>
      <c r="FD182" s="2"/>
      <c r="FE182" s="2"/>
      <c r="FF182" s="2"/>
      <c r="FG182" s="2"/>
    </row>
    <row r="183" spans="102:163">
      <c r="CX183" s="2"/>
      <c r="CY183" s="2"/>
      <c r="DB183" s="2"/>
      <c r="DC183" s="3"/>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row>
    <row r="184" spans="102:163">
      <c r="CX184" s="2"/>
      <c r="CY184" s="2"/>
      <c r="CZ184" s="3"/>
      <c r="DA184" s="2"/>
      <c r="DB184" s="2"/>
      <c r="DC184" s="3"/>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row>
    <row r="185" spans="102:163">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row>
    <row r="186" spans="102:163">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row>
    <row r="187" spans="102:163">
      <c r="CX187" s="2"/>
      <c r="CY187" s="2"/>
      <c r="CZ187" s="2"/>
      <c r="DA187" s="2"/>
      <c r="DB187" s="2"/>
      <c r="DC187" s="2"/>
      <c r="DE187" s="98"/>
      <c r="EE187" s="2"/>
      <c r="EF187" s="2"/>
      <c r="EG187" s="2"/>
      <c r="EH187" s="2"/>
      <c r="EI187" s="2"/>
      <c r="EJ187" s="2"/>
      <c r="EK187" s="2"/>
      <c r="EL187" s="2"/>
      <c r="EM187" s="2"/>
      <c r="EN187" s="2"/>
      <c r="EO187" s="2"/>
      <c r="EP187" s="2"/>
      <c r="EQ187" s="2"/>
      <c r="ER187" s="2"/>
      <c r="ES187" s="2"/>
      <c r="ET187" s="2"/>
      <c r="EU187" s="2"/>
      <c r="EV187" s="2"/>
      <c r="EW187" s="2"/>
      <c r="EX187" s="2"/>
    </row>
    <row r="188" spans="102:163">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row>
  </sheetData>
  <sheetProtection algorithmName="SHA-512" hashValue="N61MAIaVxC6XE5trA3SrDWXpNMeWCYudnczMf7tNr3bNbwqJIAUpGdmIhSBacn2gMbomrA5iLswu5KH3rteSpg==" saltValue="xg6KIGvzCNr76A7UbHONCA==" spinCount="100000" sheet="1" objects="1" formatCells="0" formatColumns="0" formatRows="0" insertHyperlinks="0" selectLockedCells="1" sort="0" autoFilter="0"/>
  <mergeCells count="356">
    <mergeCell ref="BT78:BX78"/>
    <mergeCell ref="BT79:BX79"/>
    <mergeCell ref="T61:BY61"/>
    <mergeCell ref="AL53:AR54"/>
    <mergeCell ref="T53:U54"/>
    <mergeCell ref="AL59:AR60"/>
    <mergeCell ref="AZ53:BL53"/>
    <mergeCell ref="X78:AO78"/>
    <mergeCell ref="X79:AO79"/>
    <mergeCell ref="AC55:AI56"/>
    <mergeCell ref="AZ55:BE55"/>
    <mergeCell ref="AJ53:AK54"/>
    <mergeCell ref="AR67:BA67"/>
    <mergeCell ref="BM55:BY55"/>
    <mergeCell ref="AZ54:BL54"/>
    <mergeCell ref="BM54:BY54"/>
    <mergeCell ref="BM53:BY53"/>
    <mergeCell ref="BM57:BY57"/>
    <mergeCell ref="V55:AB56"/>
    <mergeCell ref="V53:AB54"/>
    <mergeCell ref="AZ56:BE56"/>
    <mergeCell ref="BC64:BL65"/>
    <mergeCell ref="BN64:BW65"/>
    <mergeCell ref="AR63:BA63"/>
    <mergeCell ref="CG136:CS138"/>
    <mergeCell ref="T26:U27"/>
    <mergeCell ref="AC26:AI27"/>
    <mergeCell ref="AS26:AY27"/>
    <mergeCell ref="AL26:AR27"/>
    <mergeCell ref="AR24:BA24"/>
    <mergeCell ref="V26:AB27"/>
    <mergeCell ref="T59:U60"/>
    <mergeCell ref="T30:U31"/>
    <mergeCell ref="T28:U29"/>
    <mergeCell ref="T32:U33"/>
    <mergeCell ref="AC28:AI29"/>
    <mergeCell ref="V28:AB29"/>
    <mergeCell ref="V30:AB31"/>
    <mergeCell ref="BM28:BY28"/>
    <mergeCell ref="AL28:AR29"/>
    <mergeCell ref="BF29:BL29"/>
    <mergeCell ref="BM29:BY29"/>
    <mergeCell ref="AB51:AQ51"/>
    <mergeCell ref="BE48:BL48"/>
    <mergeCell ref="BN48:BX48"/>
    <mergeCell ref="CK49:CR49"/>
    <mergeCell ref="AR51:BA51"/>
    <mergeCell ref="BT87:BX87"/>
    <mergeCell ref="BM30:BY30"/>
    <mergeCell ref="V22:AB22"/>
    <mergeCell ref="AN22:AT22"/>
    <mergeCell ref="AW22:BC22"/>
    <mergeCell ref="BF22:BL22"/>
    <mergeCell ref="AC30:AI31"/>
    <mergeCell ref="V37:AE38"/>
    <mergeCell ref="AG37:AP38"/>
    <mergeCell ref="AR37:BA38"/>
    <mergeCell ref="BC37:BL38"/>
    <mergeCell ref="BN37:BW38"/>
    <mergeCell ref="AS30:AY31"/>
    <mergeCell ref="BM31:BY31"/>
    <mergeCell ref="BB24:BL24"/>
    <mergeCell ref="AZ28:BE28"/>
    <mergeCell ref="AS28:AY29"/>
    <mergeCell ref="BF28:BL28"/>
    <mergeCell ref="AZ26:BL26"/>
    <mergeCell ref="AZ31:BL31"/>
    <mergeCell ref="AZ30:BL30"/>
    <mergeCell ref="AZ32:BL33"/>
    <mergeCell ref="T34:BY34"/>
    <mergeCell ref="BM26:BY26"/>
    <mergeCell ref="AR6:BC6"/>
    <mergeCell ref="CK22:CR22"/>
    <mergeCell ref="AZ27:BL27"/>
    <mergeCell ref="BM27:BY27"/>
    <mergeCell ref="AJ26:AK27"/>
    <mergeCell ref="AJ28:AK29"/>
    <mergeCell ref="BP22:BX22"/>
    <mergeCell ref="AE6:AG6"/>
    <mergeCell ref="AH6:AO6"/>
    <mergeCell ref="AP6:AQ6"/>
    <mergeCell ref="T8:BY8"/>
    <mergeCell ref="V11:W11"/>
    <mergeCell ref="BD6:BE6"/>
    <mergeCell ref="AZ15:BA15"/>
    <mergeCell ref="BB15:BL15"/>
    <mergeCell ref="T9:BY9"/>
    <mergeCell ref="AE15:AF15"/>
    <mergeCell ref="AH15:AI15"/>
    <mergeCell ref="AJ15:AT15"/>
    <mergeCell ref="BE21:BL21"/>
    <mergeCell ref="BU18:BX18"/>
    <mergeCell ref="BD18:BS18"/>
    <mergeCell ref="BN21:BX21"/>
    <mergeCell ref="AB24:AQ24"/>
    <mergeCell ref="BF49:BL49"/>
    <mergeCell ref="BN49:BO49"/>
    <mergeCell ref="BP49:BX49"/>
    <mergeCell ref="V49:AB49"/>
    <mergeCell ref="AE49:AK49"/>
    <mergeCell ref="AL32:AR33"/>
    <mergeCell ref="V32:AB33"/>
    <mergeCell ref="AV48:BC48"/>
    <mergeCell ref="BC36:BL36"/>
    <mergeCell ref="BN36:BW36"/>
    <mergeCell ref="AO45:BC45"/>
    <mergeCell ref="U48:AB48"/>
    <mergeCell ref="AM48:AT48"/>
    <mergeCell ref="BJ91:BS91"/>
    <mergeCell ref="AZ58:BL58"/>
    <mergeCell ref="U74:BX74"/>
    <mergeCell ref="V67:AE67"/>
    <mergeCell ref="AG67:AP67"/>
    <mergeCell ref="BT80:BX80"/>
    <mergeCell ref="BT85:BX85"/>
    <mergeCell ref="BT86:BX86"/>
    <mergeCell ref="AP87:AY87"/>
    <mergeCell ref="AZ82:BI82"/>
    <mergeCell ref="BJ82:BS82"/>
    <mergeCell ref="AZ85:BI85"/>
    <mergeCell ref="BJ85:BS85"/>
    <mergeCell ref="AP83:AY83"/>
    <mergeCell ref="AP84:AY84"/>
    <mergeCell ref="AP85:AY85"/>
    <mergeCell ref="BC67:BL67"/>
    <mergeCell ref="BN67:BW67"/>
    <mergeCell ref="BM59:BY59"/>
    <mergeCell ref="BM60:BY60"/>
    <mergeCell ref="BT88:BX88"/>
    <mergeCell ref="V57:AB58"/>
    <mergeCell ref="V64:AE65"/>
    <mergeCell ref="AG64:AP65"/>
    <mergeCell ref="AR64:BA65"/>
    <mergeCell ref="U79:W79"/>
    <mergeCell ref="U78:W78"/>
    <mergeCell ref="AZ78:BI78"/>
    <mergeCell ref="BJ78:BS78"/>
    <mergeCell ref="AZ79:BI79"/>
    <mergeCell ref="BJ79:BS79"/>
    <mergeCell ref="BJ87:BS87"/>
    <mergeCell ref="U80:W80"/>
    <mergeCell ref="AZ80:BI80"/>
    <mergeCell ref="V68:AE69"/>
    <mergeCell ref="AG68:AP69"/>
    <mergeCell ref="AR68:BA69"/>
    <mergeCell ref="BC68:BL69"/>
    <mergeCell ref="BN68:BW69"/>
    <mergeCell ref="T72:BY72"/>
    <mergeCell ref="AI76:BI76"/>
    <mergeCell ref="BJ76:BS76"/>
    <mergeCell ref="BJ86:BS86"/>
    <mergeCell ref="BJ80:BS80"/>
    <mergeCell ref="U81:W81"/>
    <mergeCell ref="AZ81:BI81"/>
    <mergeCell ref="U82:W82"/>
    <mergeCell ref="X80:AO80"/>
    <mergeCell ref="B21:R22"/>
    <mergeCell ref="T55:U56"/>
    <mergeCell ref="T57:U58"/>
    <mergeCell ref="AJ57:AK58"/>
    <mergeCell ref="AC53:AI54"/>
    <mergeCell ref="AS53:AY54"/>
    <mergeCell ref="AC59:AI60"/>
    <mergeCell ref="AS59:AY60"/>
    <mergeCell ref="BM56:BY56"/>
    <mergeCell ref="AZ29:BE29"/>
    <mergeCell ref="AS57:AY58"/>
    <mergeCell ref="BM58:BY58"/>
    <mergeCell ref="AL57:AR58"/>
    <mergeCell ref="BU45:BX45"/>
    <mergeCell ref="BF56:BL56"/>
    <mergeCell ref="AS55:AY56"/>
    <mergeCell ref="AJ55:AK56"/>
    <mergeCell ref="AL55:AR56"/>
    <mergeCell ref="V59:AB60"/>
    <mergeCell ref="AZ57:BL57"/>
    <mergeCell ref="AC57:AI58"/>
    <mergeCell ref="AJ59:AK60"/>
    <mergeCell ref="AZ59:BL60"/>
    <mergeCell ref="BB51:BL51"/>
    <mergeCell ref="BF6:BN6"/>
    <mergeCell ref="V63:AE63"/>
    <mergeCell ref="AG63:AP63"/>
    <mergeCell ref="BC63:BL63"/>
    <mergeCell ref="BN63:BW63"/>
    <mergeCell ref="AR40:BA40"/>
    <mergeCell ref="BC40:BL40"/>
    <mergeCell ref="BN40:BW40"/>
    <mergeCell ref="AR41:BA42"/>
    <mergeCell ref="BC41:BL42"/>
    <mergeCell ref="BN41:BW42"/>
    <mergeCell ref="V40:AE40"/>
    <mergeCell ref="V41:AE42"/>
    <mergeCell ref="AG40:AP40"/>
    <mergeCell ref="AG41:AP42"/>
    <mergeCell ref="AI11:AJ11"/>
    <mergeCell ref="AK11:AU11"/>
    <mergeCell ref="BK11:BL11"/>
    <mergeCell ref="T19:BY19"/>
    <mergeCell ref="U21:AB21"/>
    <mergeCell ref="AW11:AX11"/>
    <mergeCell ref="AY11:BI11"/>
    <mergeCell ref="BF55:BL55"/>
    <mergeCell ref="AN49:AT49"/>
    <mergeCell ref="B48:R49"/>
    <mergeCell ref="AJ30:AK31"/>
    <mergeCell ref="AL30:AR31"/>
    <mergeCell ref="AJ32:AK33"/>
    <mergeCell ref="BM32:BY32"/>
    <mergeCell ref="BM11:BW11"/>
    <mergeCell ref="X11:AG11"/>
    <mergeCell ref="AO18:BC18"/>
    <mergeCell ref="AD21:AK21"/>
    <mergeCell ref="T13:BY13"/>
    <mergeCell ref="AE22:AK22"/>
    <mergeCell ref="BN22:BO22"/>
    <mergeCell ref="AM21:AT21"/>
    <mergeCell ref="AV21:BC21"/>
    <mergeCell ref="AC32:AI33"/>
    <mergeCell ref="BM33:BY33"/>
    <mergeCell ref="AS32:AY33"/>
    <mergeCell ref="AG36:AP36"/>
    <mergeCell ref="AR36:BA36"/>
    <mergeCell ref="V36:AE36"/>
    <mergeCell ref="AD48:AK48"/>
    <mergeCell ref="AW49:BC49"/>
    <mergeCell ref="T46:BY46"/>
    <mergeCell ref="BD45:BS45"/>
    <mergeCell ref="T94:BY94"/>
    <mergeCell ref="W144:AF144"/>
    <mergeCell ref="AH144:AQ144"/>
    <mergeCell ref="AS144:BB144"/>
    <mergeCell ref="BD144:BM144"/>
    <mergeCell ref="AP88:AY88"/>
    <mergeCell ref="BT81:BX81"/>
    <mergeCell ref="AP78:AY78"/>
    <mergeCell ref="AP79:AY79"/>
    <mergeCell ref="AP80:AY80"/>
    <mergeCell ref="AP81:AY81"/>
    <mergeCell ref="AP82:AY82"/>
    <mergeCell ref="BT82:BX82"/>
    <mergeCell ref="BT83:BX83"/>
    <mergeCell ref="BJ81:BS81"/>
    <mergeCell ref="BT84:BX84"/>
    <mergeCell ref="T135:BY136"/>
    <mergeCell ref="X87:AO87"/>
    <mergeCell ref="BO144:BX144"/>
    <mergeCell ref="BL96:BU96"/>
    <mergeCell ref="X96:BK96"/>
    <mergeCell ref="X97:BK97"/>
    <mergeCell ref="U86:W86"/>
    <mergeCell ref="AZ86:BI86"/>
    <mergeCell ref="W149:AF150"/>
    <mergeCell ref="AH149:AQ150"/>
    <mergeCell ref="AS149:BB150"/>
    <mergeCell ref="BD149:BM150"/>
    <mergeCell ref="BO149:BX150"/>
    <mergeCell ref="W145:AF146"/>
    <mergeCell ref="AH145:AQ146"/>
    <mergeCell ref="AS145:BB146"/>
    <mergeCell ref="BD145:BM146"/>
    <mergeCell ref="BO145:BX146"/>
    <mergeCell ref="BO148:BX148"/>
    <mergeCell ref="W148:AF148"/>
    <mergeCell ref="AH148:AQ148"/>
    <mergeCell ref="AS148:BB148"/>
    <mergeCell ref="BD148:BM148"/>
    <mergeCell ref="AZ83:BI83"/>
    <mergeCell ref="BJ83:BS83"/>
    <mergeCell ref="U84:W84"/>
    <mergeCell ref="AZ84:BI84"/>
    <mergeCell ref="BJ84:BS84"/>
    <mergeCell ref="U85:W85"/>
    <mergeCell ref="U87:W87"/>
    <mergeCell ref="AZ87:BI87"/>
    <mergeCell ref="U83:W83"/>
    <mergeCell ref="X81:AO81"/>
    <mergeCell ref="X82:AO82"/>
    <mergeCell ref="X83:AO83"/>
    <mergeCell ref="X84:AO84"/>
    <mergeCell ref="X85:AO85"/>
    <mergeCell ref="X86:AO86"/>
    <mergeCell ref="AP86:AY86"/>
    <mergeCell ref="X101:BK101"/>
    <mergeCell ref="BL101:BU101"/>
    <mergeCell ref="AI91:BI91"/>
    <mergeCell ref="BT89:BX89"/>
    <mergeCell ref="AP89:AY89"/>
    <mergeCell ref="BL97:BU97"/>
    <mergeCell ref="X99:BK99"/>
    <mergeCell ref="BL99:BU99"/>
    <mergeCell ref="X100:BK100"/>
    <mergeCell ref="BL100:BU100"/>
    <mergeCell ref="AZ89:BI89"/>
    <mergeCell ref="BJ89:BS89"/>
    <mergeCell ref="X88:AO88"/>
    <mergeCell ref="U89:AO89"/>
    <mergeCell ref="U88:W88"/>
    <mergeCell ref="AZ88:BI88"/>
    <mergeCell ref="BJ88:BS88"/>
    <mergeCell ref="X102:BK102"/>
    <mergeCell ref="BL102:BU102"/>
    <mergeCell ref="X103:BK103"/>
    <mergeCell ref="BL103:BU103"/>
    <mergeCell ref="X104:BK104"/>
    <mergeCell ref="BL104:BU104"/>
    <mergeCell ref="X106:BK106"/>
    <mergeCell ref="BL106:BU106"/>
    <mergeCell ref="X117:BK117"/>
    <mergeCell ref="BL117:BU117"/>
    <mergeCell ref="X115:BK115"/>
    <mergeCell ref="X133:BK133"/>
    <mergeCell ref="BL133:BU133"/>
    <mergeCell ref="X129:BK129"/>
    <mergeCell ref="BL129:BU129"/>
    <mergeCell ref="X130:BK130"/>
    <mergeCell ref="X131:BK131"/>
    <mergeCell ref="X132:BK132"/>
    <mergeCell ref="BL132:BU132"/>
    <mergeCell ref="BL130:BU130"/>
    <mergeCell ref="BL131:BU131"/>
    <mergeCell ref="X127:BK127"/>
    <mergeCell ref="BL127:BU127"/>
    <mergeCell ref="X119:BK119"/>
    <mergeCell ref="BL119:BU119"/>
    <mergeCell ref="X120:BK120"/>
    <mergeCell ref="X121:BK121"/>
    <mergeCell ref="BL121:BU121"/>
    <mergeCell ref="X122:BK122"/>
    <mergeCell ref="BL122:BU122"/>
    <mergeCell ref="X123:BK123"/>
    <mergeCell ref="BL123:BU123"/>
    <mergeCell ref="B3:V3"/>
    <mergeCell ref="BZ110:CW111"/>
    <mergeCell ref="BZ97:CW98"/>
    <mergeCell ref="BZ100:CW102"/>
    <mergeCell ref="BZ104:CW104"/>
    <mergeCell ref="X124:BK124"/>
    <mergeCell ref="BL124:BU124"/>
    <mergeCell ref="X126:BK126"/>
    <mergeCell ref="BL126:BU126"/>
    <mergeCell ref="T112:BY112"/>
    <mergeCell ref="X114:BK114"/>
    <mergeCell ref="BL114:BU114"/>
    <mergeCell ref="X116:BK116"/>
    <mergeCell ref="BL116:BU116"/>
    <mergeCell ref="X118:BK118"/>
    <mergeCell ref="BL118:BU118"/>
    <mergeCell ref="X107:BK107"/>
    <mergeCell ref="BL107:BU107"/>
    <mergeCell ref="X108:BK108"/>
    <mergeCell ref="BL108:BU108"/>
    <mergeCell ref="X109:BK109"/>
    <mergeCell ref="BL109:BU109"/>
    <mergeCell ref="X110:BK110"/>
    <mergeCell ref="BL110:BU110"/>
  </mergeCells>
  <conditionalFormatting sqref="BU18:BX18">
    <cfRule type="expression" dxfId="100" priority="156">
      <formula>$BD$18="Amortized"</formula>
    </cfRule>
  </conditionalFormatting>
  <conditionalFormatting sqref="BU23:BX25 BU20:BX20">
    <cfRule type="expression" dxfId="99" priority="155">
      <formula>$BD$18="Amortized"</formula>
    </cfRule>
  </conditionalFormatting>
  <conditionalFormatting sqref="BU50:BX52">
    <cfRule type="expression" dxfId="98" priority="99">
      <formula>$BD$18="Amortized"</formula>
    </cfRule>
  </conditionalFormatting>
  <conditionalFormatting sqref="U21:AB21">
    <cfRule type="expression" dxfId="97" priority="61">
      <formula>$U$22="r"</formula>
    </cfRule>
  </conditionalFormatting>
  <conditionalFormatting sqref="AV21:BC21">
    <cfRule type="expression" dxfId="96" priority="59">
      <formula>$AV$22="r"</formula>
    </cfRule>
  </conditionalFormatting>
  <conditionalFormatting sqref="BE21:BL21">
    <cfRule type="expression" dxfId="95" priority="58">
      <formula>$BE$22="r"</formula>
    </cfRule>
  </conditionalFormatting>
  <conditionalFormatting sqref="BN21:BX21">
    <cfRule type="expression" dxfId="94" priority="57">
      <formula>$BN$22="r"</formula>
    </cfRule>
  </conditionalFormatting>
  <conditionalFormatting sqref="U48:AB48">
    <cfRule type="expression" dxfId="93" priority="56">
      <formula>$U$49="r"</formula>
    </cfRule>
  </conditionalFormatting>
  <conditionalFormatting sqref="AD48:AK48">
    <cfRule type="expression" dxfId="92" priority="55">
      <formula>$AD$49="r"</formula>
    </cfRule>
  </conditionalFormatting>
  <conditionalFormatting sqref="AV48:BC48 AM48:AT48">
    <cfRule type="expression" dxfId="91" priority="54">
      <formula>$AV$49="r"</formula>
    </cfRule>
  </conditionalFormatting>
  <conditionalFormatting sqref="BE48:BL48">
    <cfRule type="expression" dxfId="90" priority="53">
      <formula>$BE$49="r"</formula>
    </cfRule>
  </conditionalFormatting>
  <conditionalFormatting sqref="BN48:BX48">
    <cfRule type="expression" dxfId="89" priority="52">
      <formula>$BN$49="r"</formula>
    </cfRule>
  </conditionalFormatting>
  <conditionalFormatting sqref="BU45:BX45">
    <cfRule type="expression" dxfId="88" priority="1282">
      <formula>$BD$45="Amortized"</formula>
    </cfRule>
  </conditionalFormatting>
  <conditionalFormatting sqref="X11">
    <cfRule type="expression" dxfId="87" priority="47">
      <formula>Funding_Strategy="All Cash"</formula>
    </cfRule>
  </conditionalFormatting>
  <conditionalFormatting sqref="AY11:BI11">
    <cfRule type="expression" dxfId="86" priority="46">
      <formula>Funding_Strategy="Equity"</formula>
    </cfRule>
  </conditionalFormatting>
  <conditionalFormatting sqref="AJ15:AT15">
    <cfRule type="expression" dxfId="85" priority="36">
      <formula>Number_of_Loans&lt;&gt;1</formula>
    </cfRule>
  </conditionalFormatting>
  <conditionalFormatting sqref="BB15:BL15">
    <cfRule type="expression" dxfId="84" priority="35">
      <formula>Number_of_Loans&lt;&gt;2</formula>
    </cfRule>
  </conditionalFormatting>
  <conditionalFormatting sqref="AD21:AK21 AM21:AT21">
    <cfRule type="expression" dxfId="83" priority="2013">
      <formula>$AM$22="r"</formula>
    </cfRule>
  </conditionalFormatting>
  <conditionalFormatting sqref="BU47:BX47">
    <cfRule type="expression" dxfId="82" priority="27">
      <formula>$BD$18="Amortized"</formula>
    </cfRule>
  </conditionalFormatting>
  <conditionalFormatting sqref="AR24:BA24">
    <cfRule type="cellIs" dxfId="81" priority="14" operator="greaterThan">
      <formula>0</formula>
    </cfRule>
  </conditionalFormatting>
  <conditionalFormatting sqref="AR51:BA51">
    <cfRule type="cellIs" dxfId="80" priority="13" operator="greaterThan">
      <formula>0</formula>
    </cfRule>
  </conditionalFormatting>
  <conditionalFormatting sqref="BM11:BW11">
    <cfRule type="expression" dxfId="79" priority="11">
      <formula>Funding_Strategy="Combo"</formula>
    </cfRule>
  </conditionalFormatting>
  <conditionalFormatting sqref="AK11:AU11">
    <cfRule type="expression" dxfId="78" priority="10">
      <formula>Funding_Strategy="Financed"</formula>
    </cfRule>
  </conditionalFormatting>
  <conditionalFormatting sqref="AS32:AY33">
    <cfRule type="expression" dxfId="77" priority="5">
      <formula>$AC$32="Lump Sum"</formula>
    </cfRule>
  </conditionalFormatting>
  <conditionalFormatting sqref="AS59:AY60">
    <cfRule type="expression" dxfId="76" priority="4">
      <formula>$AC$59="Lump Sum"</formula>
    </cfRule>
  </conditionalFormatting>
  <dataValidations disablePrompts="1" xWindow="728" yWindow="659" count="5">
    <dataValidation type="list" allowBlank="1" showInputMessage="1" showErrorMessage="1" sqref="AC53:AI54 AC26:AI27" xr:uid="{00000000-0002-0000-0700-000001000000}">
      <formula1>Dp_LTV_Dropdown</formula1>
    </dataValidation>
    <dataValidation type="list" allowBlank="1" showInputMessage="1" showErrorMessage="1" promptTitle="Points Paid Upfront or Rolled?" prompt="Are Points &amp; Closing Costs paid to the lender paid upfront or rolled into to the loan balance to be paid on the back-end?" sqref="AS57:AY58 AS30:AY31" xr:uid="{00000000-0002-0000-0700-000002000000}">
      <formula1>Points_Dropdown</formula1>
    </dataValidation>
    <dataValidation type="list" allowBlank="1" showInputMessage="1" showErrorMessage="1" promptTitle="Interest Paid Monthly or Rolled" prompt="Are interest payments made monthly or are interest payments rolled into the loan balance?" sqref="AS55:AY56 AS28:AY29" xr:uid="{00000000-0002-0000-0700-000003000000}">
      <formula1>Loan_Payments_Dropdown</formula1>
    </dataValidation>
    <dataValidation type="list" allowBlank="1" showInputMessage="1" showErrorMessage="1" errorTitle="Oops!" error="Sorry, you can only use the options from the dropdown list!" promptTitle="Interest Only or Amortized?" prompt="Is the loan interest only or amortized?" sqref="BD45:BS45 BD18:BS18" xr:uid="{00000000-0002-0000-0700-000009000000}">
      <formula1>Loan_Type_Dropdown</formula1>
    </dataValidation>
    <dataValidation type="list" allowBlank="1" showInputMessage="1" showErrorMessage="1" sqref="AC59:AI60 AC32:AI33" xr:uid="{9DBFF8F9-BD86-4B46-BC78-AF164ED8F815}">
      <formula1>"Lump Sum,% of Loan"</formula1>
    </dataValidation>
  </dataValidations>
  <printOptions horizontalCentered="1"/>
  <pageMargins left="0.7" right="0.7" top="0.75" bottom="0.75" header="0.3" footer="0.3"/>
  <pageSetup scale="24"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184" id="{59AAE470-B41F-4611-8F87-9F3FCD1E33DB}">
            <x14:iconSet showValue="0" custom="1">
              <x14:cfvo type="percent">
                <xm:f>0</xm:f>
              </x14:cfvo>
              <x14:cfvo type="num">
                <xm:f>0</xm:f>
              </x14:cfvo>
              <x14:cfvo type="num">
                <xm:f>1</xm:f>
              </x14:cfvo>
              <x14:cfIcon iconSet="NoIcons" iconId="0"/>
              <x14:cfIcon iconSet="3Symbols" iconId="0"/>
              <x14:cfIcon iconSet="3Symbols" iconId="0"/>
            </x14:iconSet>
          </x14:cfRule>
          <xm:sqref>AE6:AF6 AD7:AE7</xm:sqref>
        </x14:conditionalFormatting>
        <x14:conditionalFormatting xmlns:xm="http://schemas.microsoft.com/office/excel/2006/main">
          <x14:cfRule type="iconSet" priority="183" id="{BBEF122A-26F0-4B43-91EF-F28E0DFE86D1}">
            <x14:iconSet showValue="0" custom="1">
              <x14:cfvo type="percent">
                <xm:f>0</xm:f>
              </x14:cfvo>
              <x14:cfvo type="num">
                <xm:f>0</xm:f>
              </x14:cfvo>
              <x14:cfvo type="num">
                <xm:f>1</xm:f>
              </x14:cfvo>
              <x14:cfIcon iconSet="NoIcons" iconId="0"/>
              <x14:cfIcon iconSet="3Symbols" iconId="0"/>
              <x14:cfIcon iconSet="3Symbols2" iconId="1"/>
            </x14:iconSet>
          </x14:cfRule>
          <xm:sqref>AP6 AO7</xm:sqref>
        </x14:conditionalFormatting>
        <x14:conditionalFormatting xmlns:xm="http://schemas.microsoft.com/office/excel/2006/main">
          <x14:cfRule type="iconSet" priority="182" id="{5F221FEF-63C2-4397-96D0-F3D5584F6FB4}">
            <x14:iconSet showValue="0" custom="1">
              <x14:cfvo type="percent">
                <xm:f>0</xm:f>
              </x14:cfvo>
              <x14:cfvo type="num">
                <xm:f>0</xm:f>
              </x14:cfvo>
              <x14:cfvo type="num">
                <xm:f>1</xm:f>
              </x14:cfvo>
              <x14:cfIcon iconSet="NoIcons" iconId="0"/>
              <x14:cfIcon iconSet="3Symbols" iconId="0"/>
              <x14:cfIcon iconSet="3Symbols2" iconId="2"/>
            </x14:iconSet>
          </x14:cfRule>
          <xm:sqref>BD6:BD7</xm:sqref>
        </x14:conditionalFormatting>
        <x14:conditionalFormatting xmlns:xm="http://schemas.microsoft.com/office/excel/2006/main">
          <x14:cfRule type="iconSet" priority="1297" id="{8D227DA2-BC9B-4D21-94C1-002C01C99FA5}">
            <x14:iconSet showValue="0" custom="1">
              <x14:cfvo type="percent">
                <xm:f>0</xm:f>
              </x14:cfvo>
              <x14:cfvo type="num">
                <xm:f>0</xm:f>
              </x14:cfvo>
              <x14:cfvo type="num">
                <xm:f>1</xm:f>
              </x14:cfvo>
              <x14:cfIcon iconSet="NoIcons" iconId="0"/>
              <x14:cfIcon iconSet="3Symbols2" iconId="1"/>
              <x14:cfIcon iconSet="3Symbols2" iconId="2"/>
            </x14:iconSet>
          </x14:cfRule>
          <xm:sqref>AJ26:AK27</xm:sqref>
        </x14:conditionalFormatting>
        <x14:conditionalFormatting xmlns:xm="http://schemas.microsoft.com/office/excel/2006/main">
          <x14:cfRule type="iconSet" priority="1302" id="{26C2B5C2-1DFB-4601-8A6B-B2805379F4DA}">
            <x14:iconSet showValue="0" custom="1">
              <x14:cfvo type="percent">
                <xm:f>0</xm:f>
              </x14:cfvo>
              <x14:cfvo type="num">
                <xm:f>0</xm:f>
              </x14:cfvo>
              <x14:cfvo type="num">
                <xm:f>1</xm:f>
              </x14:cfvo>
              <x14:cfIcon iconSet="NoIcons" iconId="0"/>
              <x14:cfIcon iconSet="3Symbols2" iconId="1"/>
              <x14:cfIcon iconSet="3Symbols2" iconId="2"/>
            </x14:iconSet>
          </x14:cfRule>
          <xm:sqref>T26:U31</xm:sqref>
        </x14:conditionalFormatting>
        <x14:conditionalFormatting xmlns:xm="http://schemas.microsoft.com/office/excel/2006/main">
          <x14:cfRule type="iconSet" priority="1401" id="{A886EC50-9D77-4C08-BC19-3E2DB9DE5A62}">
            <x14:iconSet showValue="0" custom="1">
              <x14:cfvo type="percent">
                <xm:f>0</xm:f>
              </x14:cfvo>
              <x14:cfvo type="num">
                <xm:f>0</xm:f>
              </x14:cfvo>
              <x14:cfvo type="num">
                <xm:f>1</xm:f>
              </x14:cfvo>
              <x14:cfIcon iconSet="NoIcons" iconId="0"/>
              <x14:cfIcon iconSet="3Symbols2" iconId="1"/>
              <x14:cfIcon iconSet="3Symbols2" iconId="2"/>
            </x14:iconSet>
          </x14:cfRule>
          <xm:sqref>AJ55:AK56</xm:sqref>
        </x14:conditionalFormatting>
        <x14:conditionalFormatting xmlns:xm="http://schemas.microsoft.com/office/excel/2006/main">
          <x14:cfRule type="iconSet" priority="1402" id="{13324D33-353E-4135-A444-0B14099DD6F4}">
            <x14:iconSet showValue="0" custom="1">
              <x14:cfvo type="percent">
                <xm:f>0</xm:f>
              </x14:cfvo>
              <x14:cfvo type="num">
                <xm:f>0</xm:f>
              </x14:cfvo>
              <x14:cfvo type="num">
                <xm:f>1</xm:f>
              </x14:cfvo>
              <x14:cfIcon iconSet="NoIcons" iconId="0"/>
              <x14:cfIcon iconSet="3Symbols2" iconId="1"/>
              <x14:cfIcon iconSet="3Symbols2" iconId="2"/>
            </x14:iconSet>
          </x14:cfRule>
          <xm:sqref>AJ53:AK54</xm:sqref>
        </x14:conditionalFormatting>
        <x14:conditionalFormatting xmlns:xm="http://schemas.microsoft.com/office/excel/2006/main">
          <x14:cfRule type="iconSet" priority="1524" id="{9F6B215B-E9FF-4EAD-BA0F-2C6D7831F810}">
            <x14:iconSet showValue="0" custom="1">
              <x14:cfvo type="percent">
                <xm:f>0</xm:f>
              </x14:cfvo>
              <x14:cfvo type="num">
                <xm:f>0</xm:f>
              </x14:cfvo>
              <x14:cfvo type="num">
                <xm:f>1</xm:f>
              </x14:cfvo>
              <x14:cfIcon iconSet="NoIcons" iconId="0"/>
              <x14:cfIcon iconSet="3Symbols2" iconId="1"/>
              <x14:cfIcon iconSet="3Symbols2" iconId="2"/>
            </x14:iconSet>
          </x14:cfRule>
          <xm:sqref>AJ57:AK58</xm:sqref>
        </x14:conditionalFormatting>
        <x14:conditionalFormatting xmlns:xm="http://schemas.microsoft.com/office/excel/2006/main">
          <x14:cfRule type="iconSet" priority="37" id="{A87A96DF-74DB-4231-9130-7A8488B51875}">
            <x14:iconSet showValue="0" custom="1">
              <x14:cfvo type="percent">
                <xm:f>0</xm:f>
              </x14:cfvo>
              <x14:cfvo type="num">
                <xm:f>0</xm:f>
              </x14:cfvo>
              <x14:cfvo type="num">
                <xm:f>1</xm:f>
              </x14:cfvo>
              <x14:cfIcon iconSet="NoIcons" iconId="0"/>
              <x14:cfIcon iconSet="3Symbols2" iconId="1"/>
              <x14:cfIcon iconSet="3Symbols2" iconId="2"/>
            </x14:iconSet>
          </x14:cfRule>
          <xm:sqref>T9</xm:sqref>
        </x14:conditionalFormatting>
        <x14:conditionalFormatting xmlns:xm="http://schemas.microsoft.com/office/excel/2006/main">
          <x14:cfRule type="iconSet" priority="34" id="{0EBB597A-0509-405C-BBB3-5EE6381269D4}">
            <x14:iconSet showValue="0" custom="1">
              <x14:cfvo type="percent">
                <xm:f>0</xm:f>
              </x14:cfvo>
              <x14:cfvo type="num">
                <xm:f>0</xm:f>
              </x14:cfvo>
              <x14:cfvo type="num">
                <xm:f>1</xm:f>
              </x14:cfvo>
              <x14:cfIcon iconSet="NoIcons" iconId="0"/>
              <x14:cfIcon iconSet="3Symbols2" iconId="1"/>
              <x14:cfIcon iconSet="3Symbols2" iconId="2"/>
            </x14:iconSet>
          </x14:cfRule>
          <xm:sqref>T13</xm:sqref>
        </x14:conditionalFormatting>
        <x14:conditionalFormatting xmlns:xm="http://schemas.microsoft.com/office/excel/2006/main">
          <x14:cfRule type="iconSet" priority="31" id="{8983D4CB-E966-4BDA-9B32-79786AECF5C3}">
            <x14:iconSet showValue="0" custom="1">
              <x14:cfvo type="percent">
                <xm:f>0</xm:f>
              </x14:cfvo>
              <x14:cfvo type="num">
                <xm:f>0</xm:f>
              </x14:cfvo>
              <x14:cfvo type="num">
                <xm:f>1</xm:f>
              </x14:cfvo>
              <x14:cfIcon iconSet="NoIcons" iconId="0"/>
              <x14:cfIcon iconSet="3Symbols2" iconId="1"/>
              <x14:cfIcon iconSet="3Symbols2" iconId="2"/>
            </x14:iconSet>
          </x14:cfRule>
          <xm:sqref>T19</xm:sqref>
        </x14:conditionalFormatting>
        <x14:conditionalFormatting xmlns:xm="http://schemas.microsoft.com/office/excel/2006/main">
          <x14:cfRule type="iconSet" priority="26" id="{0F9E0CF6-7BE9-4DAD-87F2-FF093DCC9D92}">
            <x14:iconSet showValue="0" custom="1">
              <x14:cfvo type="percent">
                <xm:f>0</xm:f>
              </x14:cfvo>
              <x14:cfvo type="num">
                <xm:f>0</xm:f>
              </x14:cfvo>
              <x14:cfvo type="num">
                <xm:f>1</xm:f>
              </x14:cfvo>
              <x14:cfIcon iconSet="NoIcons" iconId="0"/>
              <x14:cfIcon iconSet="3Symbols2" iconId="1"/>
              <x14:cfIcon iconSet="3Symbols2" iconId="2"/>
            </x14:iconSet>
          </x14:cfRule>
          <xm:sqref>T46</xm:sqref>
        </x14:conditionalFormatting>
        <x14:conditionalFormatting xmlns:xm="http://schemas.microsoft.com/office/excel/2006/main">
          <x14:cfRule type="iconSet" priority="19" id="{CB462BAF-1888-428C-A7C5-41A87DC9E2C1}">
            <x14:iconSet showValue="0" custom="1">
              <x14:cfvo type="percent">
                <xm:f>0</xm:f>
              </x14:cfvo>
              <x14:cfvo type="num">
                <xm:f>0</xm:f>
              </x14:cfvo>
              <x14:cfvo type="num">
                <xm:f>1</xm:f>
              </x14:cfvo>
              <x14:cfIcon iconSet="NoIcons" iconId="0"/>
              <x14:cfIcon iconSet="3Symbols2" iconId="1"/>
              <x14:cfIcon iconSet="3Symbols2" iconId="2"/>
            </x14:iconSet>
          </x14:cfRule>
          <xm:sqref>AJ28:AK29</xm:sqref>
        </x14:conditionalFormatting>
        <x14:conditionalFormatting xmlns:xm="http://schemas.microsoft.com/office/excel/2006/main">
          <x14:cfRule type="iconSet" priority="18" id="{17B42F13-5B2E-4C9D-9E8B-886619E2AE33}">
            <x14:iconSet showValue="0" custom="1">
              <x14:cfvo type="percent">
                <xm:f>0</xm:f>
              </x14:cfvo>
              <x14:cfvo type="num">
                <xm:f>0</xm:f>
              </x14:cfvo>
              <x14:cfvo type="num">
                <xm:f>1</xm:f>
              </x14:cfvo>
              <x14:cfIcon iconSet="NoIcons" iconId="0"/>
              <x14:cfIcon iconSet="3Symbols2" iconId="1"/>
              <x14:cfIcon iconSet="3Symbols2" iconId="2"/>
            </x14:iconSet>
          </x14:cfRule>
          <xm:sqref>AJ30:AK31</xm:sqref>
        </x14:conditionalFormatting>
        <x14:conditionalFormatting xmlns:xm="http://schemas.microsoft.com/office/excel/2006/main">
          <x14:cfRule type="iconSet" priority="4668" id="{E4502F68-9700-46E9-A5BA-1C3ED87A0B53}">
            <x14:iconSet showValue="0" custom="1">
              <x14:cfvo type="percent">
                <xm:f>0</xm:f>
              </x14:cfvo>
              <x14:cfvo type="num">
                <xm:f>0</xm:f>
              </x14:cfvo>
              <x14:cfvo type="num">
                <xm:f>1</xm:f>
              </x14:cfvo>
              <x14:cfIcon iconSet="NoIcons" iconId="0"/>
              <x14:cfIcon iconSet="3Symbols2" iconId="1"/>
              <x14:cfIcon iconSet="3Symbols2" iconId="2"/>
            </x14:iconSet>
          </x14:cfRule>
          <xm:sqref>T53:U58</xm:sqref>
        </x14:conditionalFormatting>
        <x14:conditionalFormatting xmlns:xm="http://schemas.microsoft.com/office/excel/2006/main">
          <x14:cfRule type="iconSet" priority="8" id="{2CE1B79C-529F-42C3-A5FA-EBFE34B0064D}">
            <x14:iconSet showValue="0" custom="1">
              <x14:cfvo type="percent">
                <xm:f>0</xm:f>
              </x14:cfvo>
              <x14:cfvo type="num">
                <xm:f>0</xm:f>
              </x14:cfvo>
              <x14:cfvo type="num">
                <xm:f>1</xm:f>
              </x14:cfvo>
              <x14:cfIcon iconSet="NoIcons" iconId="0"/>
              <x14:cfIcon iconSet="3Symbols2" iconId="1"/>
              <x14:cfIcon iconSet="3Symbols2" iconId="2"/>
            </x14:iconSet>
          </x14:cfRule>
          <xm:sqref>AJ59:AK60</xm:sqref>
        </x14:conditionalFormatting>
        <x14:conditionalFormatting xmlns:xm="http://schemas.microsoft.com/office/excel/2006/main">
          <x14:cfRule type="iconSet" priority="9" id="{4D0C4E1D-F7BB-49BA-AB99-4ABD4B2F0414}">
            <x14:iconSet showValue="0" custom="1">
              <x14:cfvo type="percent">
                <xm:f>0</xm:f>
              </x14:cfvo>
              <x14:cfvo type="num">
                <xm:f>0</xm:f>
              </x14:cfvo>
              <x14:cfvo type="num">
                <xm:f>1</xm:f>
              </x14:cfvo>
              <x14:cfIcon iconSet="NoIcons" iconId="0"/>
              <x14:cfIcon iconSet="3Symbols2" iconId="1"/>
              <x14:cfIcon iconSet="3Symbols2" iconId="2"/>
            </x14:iconSet>
          </x14:cfRule>
          <xm:sqref>T59:U60</xm:sqref>
        </x14:conditionalFormatting>
        <x14:conditionalFormatting xmlns:xm="http://schemas.microsoft.com/office/excel/2006/main">
          <x14:cfRule type="iconSet" priority="6" id="{1D7101FD-ACF6-4EE4-859C-998A53C52DD8}">
            <x14:iconSet showValue="0" custom="1">
              <x14:cfvo type="percent">
                <xm:f>0</xm:f>
              </x14:cfvo>
              <x14:cfvo type="num">
                <xm:f>0</xm:f>
              </x14:cfvo>
              <x14:cfvo type="num">
                <xm:f>1</xm:f>
              </x14:cfvo>
              <x14:cfIcon iconSet="NoIcons" iconId="0"/>
              <x14:cfIcon iconSet="3Symbols2" iconId="1"/>
              <x14:cfIcon iconSet="3Symbols2" iconId="2"/>
            </x14:iconSet>
          </x14:cfRule>
          <xm:sqref>AJ32:AK33</xm:sqref>
        </x14:conditionalFormatting>
        <x14:conditionalFormatting xmlns:xm="http://schemas.microsoft.com/office/excel/2006/main">
          <x14:cfRule type="iconSet" priority="7" id="{A07C3B2A-AFE4-488D-A83F-9723B09BFF6E}">
            <x14:iconSet showValue="0" custom="1">
              <x14:cfvo type="percent">
                <xm:f>0</xm:f>
              </x14:cfvo>
              <x14:cfvo type="num">
                <xm:f>0</xm:f>
              </x14:cfvo>
              <x14:cfvo type="num">
                <xm:f>1</xm:f>
              </x14:cfvo>
              <x14:cfIcon iconSet="NoIcons" iconId="0"/>
              <x14:cfIcon iconSet="3Symbols2" iconId="1"/>
              <x14:cfIcon iconSet="3Symbols2" iconId="2"/>
            </x14:iconSet>
          </x14:cfRule>
          <xm:sqref>T32:U33</xm:sqref>
        </x14:conditionalFormatting>
      </x14:conditionalFormattings>
    </ext>
    <ext xmlns:x14="http://schemas.microsoft.com/office/spreadsheetml/2009/9/main" uri="{CCE6A557-97BC-4b89-ADB6-D9C93CAAB3DF}">
      <x14:dataValidations xmlns:xm="http://schemas.microsoft.com/office/excel/2006/main" disablePrompts="1" xWindow="728" yWindow="659" count="1">
        <x14:dataValidation type="list" allowBlank="1" showInputMessage="1" showErrorMessage="1" errorTitle="Oops!" error="Sorry, you can only use the options from the dropdown list!" promptTitle="What type of offer?" prompt="Are you making a cash offer for the property or will you require financing?  " xr:uid="{00000000-0002-0000-0700-00000C000000}">
          <x14:formula1>
            <xm:f>LISTS!$M$21:$M$22</xm:f>
          </x14:formula1>
          <xm:sqref>BJ10 BJ12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wsHOME">
    <tabColor theme="4"/>
  </sheetPr>
  <dimension ref="A1:DI62"/>
  <sheetViews>
    <sheetView showGridLines="0" showRowColHeaders="0" tabSelected="1" zoomScale="90" zoomScaleNormal="90" workbookViewId="0">
      <pane ySplit="1" topLeftCell="A2" activePane="bottomLeft" state="frozen"/>
      <selection pane="bottomLeft" activeCell="D10" sqref="D10:J11"/>
    </sheetView>
  </sheetViews>
  <sheetFormatPr defaultColWidth="2.09765625" defaultRowHeight="16.3"/>
  <cols>
    <col min="1" max="7" width="2.09765625" style="374" customWidth="1"/>
    <col min="8" max="8" width="2.09765625" style="374"/>
    <col min="9" max="56" width="2.09765625" style="374" customWidth="1"/>
    <col min="57" max="57" width="2.19921875" style="374" customWidth="1"/>
    <col min="58" max="73" width="2.09765625" style="374" customWidth="1"/>
    <col min="74" max="96" width="2.09765625" style="374"/>
    <col min="97" max="97" width="5.8984375" style="374" hidden="1" customWidth="1"/>
    <col min="98" max="102" width="2.09765625" style="374"/>
    <col min="103" max="103" width="1.8984375" style="374" customWidth="1"/>
    <col min="104" max="16384" width="2.09765625" style="374"/>
  </cols>
  <sheetData>
    <row r="1" spans="1:113" ht="44.5" customHeight="1">
      <c r="A1" s="105"/>
      <c r="B1" s="478"/>
      <c r="C1" s="478"/>
      <c r="D1" s="478"/>
      <c r="E1" s="478"/>
      <c r="F1" s="478"/>
      <c r="G1" s="478"/>
      <c r="H1" s="478"/>
      <c r="I1" s="478"/>
      <c r="J1" s="478"/>
      <c r="K1" s="478"/>
      <c r="L1" s="478"/>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81" t="s">
        <v>804</v>
      </c>
      <c r="CT1" s="105"/>
      <c r="CU1" s="105"/>
      <c r="CV1" s="105"/>
      <c r="CW1" s="105"/>
      <c r="CX1" s="105"/>
      <c r="CY1" s="105"/>
      <c r="CZ1" s="105"/>
      <c r="DA1" s="105"/>
      <c r="DB1" s="105"/>
      <c r="DC1" s="105"/>
      <c r="DD1" s="105"/>
      <c r="DE1" s="105"/>
      <c r="DF1" s="105"/>
      <c r="DG1" s="105"/>
      <c r="DH1" s="105"/>
      <c r="DI1" s="105"/>
    </row>
    <row r="2" spans="1:113">
      <c r="A2" s="106"/>
      <c r="B2" s="106"/>
      <c r="C2" s="106"/>
      <c r="D2" s="10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row>
    <row r="3" spans="1:113" ht="15.65" customHeight="1">
      <c r="A3" s="106"/>
      <c r="B3" s="106"/>
      <c r="C3" s="106"/>
      <c r="D3" s="106"/>
      <c r="E3" s="106"/>
      <c r="F3" s="106"/>
      <c r="G3" s="106"/>
      <c r="H3" s="106"/>
      <c r="I3" s="106"/>
      <c r="J3" s="106"/>
      <c r="K3" s="106"/>
      <c r="L3" s="106"/>
      <c r="M3" s="106"/>
      <c r="N3" s="107"/>
      <c r="O3" s="107"/>
      <c r="P3" s="367"/>
      <c r="Q3" s="367"/>
      <c r="R3" s="367"/>
      <c r="S3" s="367"/>
      <c r="T3" s="367"/>
      <c r="U3" s="367"/>
      <c r="V3" s="367"/>
      <c r="W3" s="367"/>
      <c r="X3" s="367"/>
      <c r="Y3" s="367"/>
      <c r="Z3" s="367"/>
      <c r="AA3" s="367"/>
      <c r="AB3" s="180"/>
      <c r="AC3" s="180"/>
      <c r="AD3" s="180"/>
      <c r="AE3" s="180"/>
      <c r="AF3" s="180"/>
      <c r="AG3" s="180"/>
      <c r="AH3" s="180"/>
      <c r="AI3" s="180"/>
      <c r="AJ3" s="180"/>
      <c r="AK3" s="180"/>
      <c r="AL3" s="180"/>
      <c r="AM3" s="180"/>
      <c r="AN3" s="180"/>
      <c r="AO3" s="180"/>
      <c r="AP3" s="368"/>
      <c r="AQ3" s="368"/>
      <c r="AR3" s="368"/>
      <c r="AS3" s="107"/>
      <c r="AT3" s="107"/>
      <c r="AU3" s="107"/>
      <c r="AV3" s="107"/>
      <c r="AW3" s="107"/>
      <c r="AX3" s="107"/>
      <c r="AY3" s="107"/>
      <c r="AZ3" s="107"/>
      <c r="BA3" s="107"/>
      <c r="BB3" s="107"/>
      <c r="BC3" s="107"/>
      <c r="BD3" s="107"/>
      <c r="BE3" s="107"/>
      <c r="BF3" s="107"/>
      <c r="BG3" s="107"/>
      <c r="BH3" s="107"/>
      <c r="BI3" s="1406"/>
      <c r="BK3" s="1406"/>
      <c r="BL3" s="1406"/>
      <c r="BM3" s="1406"/>
      <c r="BN3" s="1406"/>
      <c r="BO3" s="1406"/>
      <c r="BP3" s="1406"/>
      <c r="BQ3" s="1406"/>
      <c r="BR3" s="1406"/>
      <c r="BS3" s="1406"/>
      <c r="BT3" s="1406"/>
      <c r="BU3" s="1406"/>
      <c r="BV3" s="1406"/>
      <c r="BW3" s="1406"/>
      <c r="BX3" s="1406"/>
      <c r="BY3" s="1406"/>
      <c r="BZ3" s="1406"/>
      <c r="CA3" s="107"/>
      <c r="CB3" s="107"/>
      <c r="CC3" s="106"/>
      <c r="CD3" s="106"/>
      <c r="CE3" s="106"/>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6"/>
      <c r="DF3" s="106"/>
      <c r="DG3" s="106"/>
      <c r="DH3" s="106"/>
      <c r="DI3" s="106"/>
    </row>
    <row r="4" spans="1:113" ht="15.65" customHeight="1">
      <c r="A4" s="106"/>
      <c r="B4" s="106"/>
      <c r="C4" s="106"/>
      <c r="D4" s="106"/>
      <c r="E4" s="106"/>
      <c r="F4" s="106"/>
      <c r="G4" s="106"/>
      <c r="H4" s="106"/>
      <c r="I4" s="106"/>
      <c r="J4" s="106"/>
      <c r="K4" s="106"/>
      <c r="L4" s="106"/>
      <c r="M4" s="106"/>
      <c r="N4" s="107"/>
      <c r="O4" s="107"/>
      <c r="P4" s="671" t="s">
        <v>846</v>
      </c>
      <c r="Q4" s="671"/>
      <c r="R4" s="671"/>
      <c r="S4" s="671"/>
      <c r="T4" s="671"/>
      <c r="U4" s="671"/>
      <c r="V4" s="671"/>
      <c r="W4" s="671"/>
      <c r="X4" s="671"/>
      <c r="Y4" s="671"/>
      <c r="Z4" s="671"/>
      <c r="AA4" s="671"/>
      <c r="AB4" s="671"/>
      <c r="AC4" s="671"/>
      <c r="AD4" s="671"/>
      <c r="AE4" s="687" t="s">
        <v>695</v>
      </c>
      <c r="AF4" s="687"/>
      <c r="AG4" s="687"/>
      <c r="AH4" s="687"/>
      <c r="AI4" s="687"/>
      <c r="AJ4" s="687"/>
      <c r="AK4" s="687"/>
      <c r="AL4" s="687"/>
      <c r="AM4" s="687"/>
      <c r="AN4" s="687"/>
      <c r="AO4" s="687"/>
      <c r="AP4" s="687"/>
      <c r="AQ4" s="687"/>
      <c r="AR4" s="687"/>
      <c r="AS4" s="687"/>
      <c r="AT4" s="687"/>
      <c r="AU4" s="107"/>
      <c r="AV4" s="107"/>
      <c r="AW4" s="107"/>
      <c r="AX4" s="107"/>
      <c r="AY4" s="107"/>
      <c r="AZ4" s="107"/>
      <c r="BA4" s="107"/>
      <c r="BB4" s="107"/>
      <c r="BC4" s="107"/>
      <c r="BD4" s="107"/>
      <c r="BE4" s="107"/>
      <c r="BF4" s="107"/>
      <c r="BG4" s="107"/>
      <c r="BH4" s="107"/>
      <c r="BI4" s="1405" t="str">
        <f>IF(Macros_Enabled_Indicator="Enabled","","Macros are not enabled.  Click to Learn More.")</f>
        <v>Macros are not enabled.  Click to Learn More.</v>
      </c>
      <c r="BJ4" s="1405"/>
      <c r="BK4" s="1405"/>
      <c r="BL4" s="1405"/>
      <c r="BM4" s="1405"/>
      <c r="BN4" s="1405"/>
      <c r="BO4" s="1405"/>
      <c r="BP4" s="1405"/>
      <c r="BQ4" s="1405"/>
      <c r="BR4" s="1405"/>
      <c r="BS4" s="1405"/>
      <c r="BT4" s="1405"/>
      <c r="BU4" s="1405"/>
      <c r="BV4" s="1405"/>
      <c r="BW4" s="1405"/>
      <c r="BX4" s="1405"/>
      <c r="BY4" s="1405"/>
      <c r="BZ4" s="1405"/>
      <c r="CA4" s="107"/>
      <c r="CB4" s="107"/>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row>
    <row r="5" spans="1:113" ht="15.65" customHeight="1">
      <c r="A5" s="106"/>
      <c r="B5" s="106"/>
      <c r="C5" s="106"/>
      <c r="D5" s="106"/>
      <c r="E5" s="106"/>
      <c r="F5" s="106"/>
      <c r="G5" s="106"/>
      <c r="H5" s="106"/>
      <c r="I5" s="106"/>
      <c r="J5" s="106"/>
      <c r="K5" s="106"/>
      <c r="L5" s="106"/>
      <c r="M5" s="106"/>
      <c r="N5" s="107"/>
      <c r="O5" s="107"/>
      <c r="P5" s="672"/>
      <c r="Q5" s="672"/>
      <c r="R5" s="672"/>
      <c r="S5" s="672"/>
      <c r="T5" s="672"/>
      <c r="U5" s="672"/>
      <c r="V5" s="672"/>
      <c r="W5" s="672"/>
      <c r="X5" s="672"/>
      <c r="Y5" s="672"/>
      <c r="Z5" s="672"/>
      <c r="AA5" s="672"/>
      <c r="AB5" s="672"/>
      <c r="AC5" s="672"/>
      <c r="AD5" s="672"/>
      <c r="AE5" s="688"/>
      <c r="AF5" s="688"/>
      <c r="AG5" s="688"/>
      <c r="AH5" s="688"/>
      <c r="AI5" s="688"/>
      <c r="AJ5" s="688"/>
      <c r="AK5" s="688"/>
      <c r="AL5" s="688"/>
      <c r="AM5" s="688"/>
      <c r="AN5" s="688"/>
      <c r="AO5" s="688"/>
      <c r="AP5" s="688"/>
      <c r="AQ5" s="688"/>
      <c r="AR5" s="688"/>
      <c r="AS5" s="688"/>
      <c r="AT5" s="688"/>
      <c r="AU5" s="110"/>
      <c r="AV5" s="110"/>
      <c r="AW5" s="110"/>
      <c r="AX5" s="110"/>
      <c r="AY5" s="110"/>
      <c r="AZ5" s="110"/>
      <c r="BA5" s="110"/>
      <c r="BB5" s="110"/>
      <c r="BC5" s="110"/>
      <c r="BD5" s="110"/>
      <c r="BE5" s="110"/>
      <c r="BF5" s="110"/>
      <c r="BG5" s="110"/>
      <c r="BH5" s="110"/>
      <c r="BI5" s="1407"/>
      <c r="BJ5" s="1407"/>
      <c r="BK5" s="1407"/>
      <c r="BL5" s="1407"/>
      <c r="BM5" s="1407"/>
      <c r="BN5" s="1407"/>
      <c r="BO5" s="1407"/>
      <c r="BP5" s="1407"/>
      <c r="BQ5" s="1407"/>
      <c r="BR5" s="1407"/>
      <c r="BS5" s="1407"/>
      <c r="BT5" s="1407"/>
      <c r="BU5" s="1407"/>
      <c r="BV5" s="1407"/>
      <c r="BW5" s="1407"/>
      <c r="BX5" s="1407"/>
      <c r="BY5" s="1407"/>
      <c r="BZ5" s="1407"/>
      <c r="CA5" s="107"/>
      <c r="CB5" s="107"/>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row>
    <row r="6" spans="1:113" ht="15.65" customHeight="1">
      <c r="A6" s="108"/>
      <c r="B6" s="108"/>
      <c r="C6" s="685" t="s">
        <v>834</v>
      </c>
      <c r="D6" s="685"/>
      <c r="E6" s="685"/>
      <c r="F6" s="685"/>
      <c r="G6" s="685"/>
      <c r="H6" s="685"/>
      <c r="I6" s="685"/>
      <c r="J6" s="685"/>
      <c r="K6" s="685"/>
      <c r="L6" s="108"/>
      <c r="M6" s="108"/>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row>
    <row r="7" spans="1:113" ht="15.65" customHeight="1">
      <c r="A7" s="108"/>
      <c r="B7" s="108"/>
      <c r="C7" s="686"/>
      <c r="D7" s="686"/>
      <c r="E7" s="686"/>
      <c r="F7" s="686"/>
      <c r="G7" s="686"/>
      <c r="H7" s="686"/>
      <c r="I7" s="686"/>
      <c r="J7" s="686"/>
      <c r="K7" s="686"/>
      <c r="L7" s="108"/>
      <c r="M7" s="108"/>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row>
    <row r="8" spans="1:113" ht="15.65" customHeight="1">
      <c r="A8" s="108"/>
      <c r="B8" s="108"/>
      <c r="C8" s="107"/>
      <c r="D8" s="107"/>
      <c r="E8" s="107"/>
      <c r="F8" s="107"/>
      <c r="G8" s="107"/>
      <c r="H8" s="107"/>
      <c r="I8" s="107"/>
      <c r="J8" s="107"/>
      <c r="K8" s="107"/>
      <c r="L8" s="108"/>
      <c r="M8" s="108"/>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row>
    <row r="9" spans="1:113" ht="15.65" customHeight="1">
      <c r="A9" s="108"/>
      <c r="B9" s="108"/>
      <c r="C9" s="107"/>
      <c r="D9" s="678" t="s">
        <v>832</v>
      </c>
      <c r="E9" s="678"/>
      <c r="F9" s="678"/>
      <c r="G9" s="678"/>
      <c r="H9" s="678"/>
      <c r="I9" s="678"/>
      <c r="J9" s="678"/>
      <c r="K9" s="107"/>
      <c r="L9" s="108"/>
      <c r="M9" s="108"/>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row>
    <row r="10" spans="1:113" ht="15.65" customHeight="1">
      <c r="A10" s="108"/>
      <c r="B10" s="108"/>
      <c r="C10" s="372"/>
      <c r="D10" s="679">
        <v>0.9</v>
      </c>
      <c r="E10" s="680"/>
      <c r="F10" s="680"/>
      <c r="G10" s="680"/>
      <c r="H10" s="680"/>
      <c r="I10" s="680"/>
      <c r="J10" s="681"/>
      <c r="K10" s="372"/>
      <c r="L10" s="108"/>
      <c r="M10" s="108"/>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row>
    <row r="11" spans="1:113" ht="15.65" customHeight="1">
      <c r="A11" s="108"/>
      <c r="B11" s="108"/>
      <c r="C11" s="372"/>
      <c r="D11" s="682"/>
      <c r="E11" s="683"/>
      <c r="F11" s="683"/>
      <c r="G11" s="683"/>
      <c r="H11" s="683"/>
      <c r="I11" s="683"/>
      <c r="J11" s="684"/>
      <c r="K11" s="372"/>
      <c r="L11" s="108"/>
      <c r="M11" s="108"/>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row>
    <row r="12" spans="1:113">
      <c r="A12" s="106"/>
      <c r="B12" s="106"/>
      <c r="C12" s="366"/>
      <c r="D12" s="366"/>
      <c r="E12" s="366"/>
      <c r="F12" s="366"/>
      <c r="G12" s="366"/>
      <c r="H12" s="366"/>
      <c r="I12" s="366"/>
      <c r="J12" s="366"/>
      <c r="K12" s="366"/>
      <c r="L12" s="106"/>
      <c r="M12" s="106"/>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row>
    <row r="13" spans="1:113">
      <c r="A13" s="106"/>
      <c r="B13" s="106"/>
      <c r="C13" s="106"/>
      <c r="D13" s="106"/>
      <c r="E13" s="106"/>
      <c r="F13" s="106"/>
      <c r="G13" s="106"/>
      <c r="H13" s="106"/>
      <c r="I13" s="106"/>
      <c r="J13" s="106"/>
      <c r="K13" s="106"/>
      <c r="L13" s="106"/>
      <c r="M13" s="106"/>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row>
    <row r="14" spans="1:113">
      <c r="A14" s="106"/>
      <c r="B14" s="106"/>
      <c r="C14" s="106"/>
      <c r="D14" s="106"/>
      <c r="E14" s="106"/>
      <c r="F14" s="106"/>
      <c r="G14" s="106"/>
      <c r="H14" s="106"/>
      <c r="I14" s="106"/>
      <c r="J14" s="106"/>
      <c r="K14" s="106"/>
      <c r="L14" s="106"/>
      <c r="M14" s="106"/>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row>
    <row r="15" spans="1:113">
      <c r="A15" s="106"/>
      <c r="B15" s="106"/>
      <c r="C15" s="106"/>
      <c r="D15" s="106"/>
      <c r="E15" s="106"/>
      <c r="F15" s="106"/>
      <c r="G15" s="106"/>
      <c r="H15" s="106"/>
      <c r="I15" s="106"/>
      <c r="J15" s="106"/>
      <c r="K15" s="106"/>
      <c r="L15" s="106"/>
      <c r="M15" s="106"/>
      <c r="N15" s="107"/>
      <c r="O15" s="107"/>
      <c r="P15" s="124"/>
      <c r="Q15" s="124"/>
      <c r="R15" s="124"/>
      <c r="S15" s="124"/>
      <c r="T15" s="124"/>
      <c r="U15" s="124"/>
      <c r="V15" s="124"/>
      <c r="W15" s="366"/>
      <c r="X15" s="366"/>
      <c r="Y15" s="669" t="s">
        <v>969</v>
      </c>
      <c r="Z15" s="669"/>
      <c r="AA15" s="669"/>
      <c r="AB15" s="669"/>
      <c r="AC15" s="669"/>
      <c r="AD15" s="669"/>
      <c r="AE15" s="669"/>
      <c r="AF15" s="669"/>
      <c r="AG15" s="107"/>
      <c r="AH15" s="366"/>
      <c r="AI15" s="366"/>
      <c r="AJ15" s="366"/>
      <c r="AK15" s="366"/>
      <c r="AL15" s="366"/>
      <c r="AM15" s="366"/>
      <c r="AN15" s="366"/>
      <c r="AO15" s="366"/>
      <c r="AP15" s="107"/>
      <c r="AQ15" s="107"/>
      <c r="AR15" s="669" t="s">
        <v>638</v>
      </c>
      <c r="AS15" s="669"/>
      <c r="AT15" s="669"/>
      <c r="AU15" s="669"/>
      <c r="AV15" s="669"/>
      <c r="AW15" s="669"/>
      <c r="AX15" s="669"/>
      <c r="AY15" s="669"/>
      <c r="AZ15" s="366"/>
      <c r="BA15" s="124"/>
      <c r="BB15" s="107"/>
      <c r="BC15" s="107"/>
      <c r="BD15" s="109"/>
      <c r="BE15" s="366"/>
      <c r="BF15" s="366"/>
      <c r="BG15" s="366"/>
      <c r="BH15" s="366"/>
      <c r="BI15" s="366"/>
      <c r="BJ15" s="669" t="s">
        <v>681</v>
      </c>
      <c r="BK15" s="669"/>
      <c r="BL15" s="669"/>
      <c r="BM15" s="669"/>
      <c r="BN15" s="669"/>
      <c r="BO15" s="669"/>
      <c r="BP15" s="669"/>
      <c r="BQ15" s="669"/>
      <c r="BR15" s="669"/>
      <c r="BS15" s="366"/>
      <c r="BT15" s="366"/>
      <c r="BU15" s="366"/>
      <c r="BV15" s="366"/>
      <c r="BW15" s="366"/>
      <c r="BX15" s="107"/>
      <c r="BY15" s="107"/>
      <c r="BZ15" s="107"/>
      <c r="CA15" s="107"/>
      <c r="CB15" s="107"/>
      <c r="CC15" s="106"/>
      <c r="CD15" s="106"/>
      <c r="CE15" s="106"/>
      <c r="CF15" s="106"/>
      <c r="CG15" s="106"/>
      <c r="CH15" s="106"/>
      <c r="CI15" s="106"/>
      <c r="CJ15" s="106"/>
      <c r="CK15" s="106"/>
      <c r="CL15" s="106"/>
      <c r="CM15" s="106"/>
      <c r="CN15" s="106"/>
      <c r="CO15" s="106"/>
      <c r="CP15" s="106"/>
      <c r="CQ15" s="106"/>
      <c r="CR15" s="106"/>
      <c r="CS15" s="106"/>
      <c r="CT15" s="106"/>
      <c r="CU15" s="106"/>
      <c r="CV15" s="106"/>
      <c r="CW15" s="106"/>
      <c r="CX15" s="106"/>
      <c r="CY15" s="106"/>
      <c r="CZ15" s="106"/>
      <c r="DA15" s="106"/>
      <c r="DB15" s="106"/>
      <c r="DC15" s="106"/>
      <c r="DD15" s="106"/>
      <c r="DE15" s="106"/>
      <c r="DF15" s="106"/>
      <c r="DG15" s="106"/>
      <c r="DH15" s="106"/>
      <c r="DI15" s="106"/>
    </row>
    <row r="16" spans="1:113">
      <c r="A16" s="106"/>
      <c r="B16" s="106"/>
      <c r="C16" s="106"/>
      <c r="D16" s="106"/>
      <c r="E16" s="106"/>
      <c r="F16" s="106"/>
      <c r="G16" s="106"/>
      <c r="H16" s="106"/>
      <c r="I16" s="106"/>
      <c r="J16" s="106"/>
      <c r="K16" s="106"/>
      <c r="L16" s="106"/>
      <c r="M16" s="106"/>
      <c r="N16" s="107"/>
      <c r="O16" s="107"/>
      <c r="P16" s="352"/>
      <c r="Q16" s="352"/>
      <c r="R16" s="352"/>
      <c r="S16" s="352"/>
      <c r="T16" s="352"/>
      <c r="U16" s="124"/>
      <c r="V16" s="124"/>
      <c r="W16" s="352"/>
      <c r="X16" s="352"/>
      <c r="Y16" s="352"/>
      <c r="Z16" s="352"/>
      <c r="AA16" s="352"/>
      <c r="AB16" s="352"/>
      <c r="AC16" s="352"/>
      <c r="AD16" s="107"/>
      <c r="AE16" s="107"/>
      <c r="AF16" s="107"/>
      <c r="AG16" s="107"/>
      <c r="AH16" s="352"/>
      <c r="AI16" s="352"/>
      <c r="AJ16" s="352"/>
      <c r="AK16" s="352"/>
      <c r="AL16" s="352"/>
      <c r="AM16" s="352"/>
      <c r="AN16" s="352"/>
      <c r="AO16" s="352"/>
      <c r="AP16" s="107"/>
      <c r="AQ16" s="107"/>
      <c r="AR16" s="107"/>
      <c r="AS16" s="109"/>
      <c r="AT16" s="352"/>
      <c r="AU16" s="352"/>
      <c r="AV16" s="352"/>
      <c r="AW16" s="352"/>
      <c r="AX16" s="352"/>
      <c r="AY16" s="352"/>
      <c r="AZ16" s="352"/>
      <c r="BA16" s="124"/>
      <c r="BB16" s="107"/>
      <c r="BC16" s="107"/>
      <c r="BD16" s="109"/>
      <c r="BE16" s="352"/>
      <c r="BF16" s="352"/>
      <c r="BG16" s="352"/>
      <c r="BH16" s="352"/>
      <c r="BI16" s="352"/>
      <c r="BJ16" s="352"/>
      <c r="BK16" s="352"/>
      <c r="BL16" s="352"/>
      <c r="BM16" s="124"/>
      <c r="BN16" s="109"/>
      <c r="BO16" s="109"/>
      <c r="BP16" s="352"/>
      <c r="BQ16" s="352"/>
      <c r="BR16" s="352"/>
      <c r="BS16" s="352"/>
      <c r="BT16" s="352"/>
      <c r="BU16" s="352"/>
      <c r="BV16" s="352"/>
      <c r="BW16" s="352"/>
      <c r="BX16" s="107"/>
      <c r="BY16" s="107"/>
      <c r="BZ16" s="107"/>
      <c r="CA16" s="107"/>
      <c r="CB16" s="107"/>
      <c r="CC16" s="106"/>
      <c r="CD16" s="106"/>
      <c r="CE16" s="106"/>
      <c r="CF16" s="106"/>
      <c r="CG16" s="106"/>
      <c r="CH16" s="106"/>
      <c r="CI16" s="106"/>
      <c r="CJ16" s="106"/>
      <c r="CK16" s="106"/>
      <c r="CL16" s="106"/>
      <c r="CM16" s="106"/>
      <c r="CN16" s="106"/>
      <c r="CO16" s="106"/>
      <c r="CP16" s="106"/>
      <c r="CQ16" s="106"/>
      <c r="CR16" s="106"/>
      <c r="CS16" s="106"/>
      <c r="CT16" s="106"/>
      <c r="CU16" s="106"/>
      <c r="CV16" s="106"/>
      <c r="CW16" s="106"/>
      <c r="CX16" s="106"/>
      <c r="CY16" s="106"/>
      <c r="CZ16" s="106"/>
      <c r="DA16" s="106"/>
      <c r="DB16" s="106"/>
      <c r="DC16" s="106"/>
      <c r="DD16" s="106"/>
      <c r="DE16" s="106"/>
      <c r="DF16" s="106"/>
      <c r="DG16" s="106"/>
      <c r="DH16" s="106"/>
      <c r="DI16" s="106"/>
    </row>
    <row r="17" spans="1:113" ht="18" customHeight="1">
      <c r="A17" s="106"/>
      <c r="B17" s="106"/>
      <c r="C17" s="106"/>
      <c r="D17" s="106"/>
      <c r="E17" s="106"/>
      <c r="F17" s="106"/>
      <c r="G17" s="106"/>
      <c r="H17" s="106"/>
      <c r="I17" s="106"/>
      <c r="J17" s="106"/>
      <c r="K17" s="106"/>
      <c r="L17" s="106"/>
      <c r="M17" s="106"/>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6"/>
      <c r="CD17" s="106"/>
      <c r="CE17" s="106"/>
      <c r="CF17" s="106"/>
      <c r="CG17" s="106"/>
      <c r="CH17" s="106"/>
      <c r="CI17" s="106"/>
      <c r="CJ17" s="106"/>
      <c r="CK17" s="106"/>
      <c r="CL17" s="106"/>
      <c r="CM17" s="106"/>
      <c r="CN17" s="106"/>
      <c r="CO17" s="106"/>
      <c r="CP17" s="106"/>
      <c r="CQ17" s="106"/>
      <c r="CR17" s="106"/>
      <c r="CS17" s="106"/>
      <c r="CT17" s="106"/>
      <c r="CU17" s="106"/>
      <c r="CV17" s="106"/>
      <c r="CW17" s="106"/>
      <c r="CX17" s="106"/>
      <c r="CY17" s="106"/>
      <c r="CZ17" s="106"/>
      <c r="DA17" s="106"/>
      <c r="DB17" s="106"/>
      <c r="DC17" s="106"/>
      <c r="DD17" s="106"/>
      <c r="DE17" s="106"/>
      <c r="DF17" s="106"/>
      <c r="DG17" s="106"/>
      <c r="DH17" s="106"/>
      <c r="DI17" s="106"/>
    </row>
    <row r="18" spans="1:113">
      <c r="A18" s="106"/>
      <c r="B18" s="106"/>
      <c r="C18" s="106"/>
      <c r="D18" s="106"/>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c r="CL18" s="106"/>
      <c r="CM18" s="106"/>
      <c r="CN18" s="106"/>
      <c r="CO18" s="106"/>
      <c r="CP18" s="106"/>
      <c r="CQ18" s="106"/>
      <c r="CR18" s="106"/>
      <c r="CS18" s="106"/>
      <c r="CT18" s="106"/>
      <c r="CU18" s="106"/>
      <c r="CV18" s="106"/>
      <c r="CW18" s="106"/>
      <c r="CX18" s="106"/>
      <c r="CY18" s="106"/>
      <c r="CZ18" s="106"/>
      <c r="DA18" s="106"/>
      <c r="DB18" s="106"/>
      <c r="DC18" s="106"/>
      <c r="DD18" s="106"/>
      <c r="DE18" s="106"/>
      <c r="DF18" s="106"/>
      <c r="DG18" s="106"/>
      <c r="DH18" s="106"/>
      <c r="DI18" s="106"/>
    </row>
    <row r="19" spans="1:113" ht="15.65" customHeight="1">
      <c r="A19" s="106"/>
      <c r="B19" s="106"/>
      <c r="C19" s="106"/>
      <c r="D19" s="106"/>
      <c r="E19" s="106"/>
      <c r="F19" s="106"/>
      <c r="G19" s="106"/>
      <c r="H19" s="106"/>
      <c r="I19" s="106"/>
      <c r="J19" s="106"/>
      <c r="K19" s="106"/>
      <c r="L19" s="106"/>
      <c r="M19" s="106"/>
      <c r="N19" s="670" t="s">
        <v>1023</v>
      </c>
      <c r="O19" s="670"/>
      <c r="P19" s="670"/>
      <c r="Q19" s="670"/>
      <c r="R19" s="670"/>
      <c r="S19" s="670"/>
      <c r="T19" s="670"/>
      <c r="U19" s="670"/>
      <c r="V19" s="670"/>
      <c r="W19" s="670"/>
      <c r="X19" s="670"/>
      <c r="Y19" s="670"/>
      <c r="Z19" s="670"/>
      <c r="AA19" s="670"/>
      <c r="AB19" s="670"/>
      <c r="AC19" s="670"/>
      <c r="AD19" s="670"/>
      <c r="AE19" s="670"/>
      <c r="AF19" s="670"/>
      <c r="AG19" s="670"/>
      <c r="AH19" s="670"/>
      <c r="AI19" s="670"/>
      <c r="AJ19" s="670"/>
      <c r="AK19" s="670"/>
      <c r="AL19" s="670"/>
      <c r="AM19" s="670"/>
      <c r="AN19" s="670"/>
      <c r="AO19" s="670"/>
      <c r="AP19" s="670"/>
      <c r="AQ19" s="670"/>
      <c r="AR19" s="670"/>
      <c r="AS19" s="670"/>
      <c r="AT19" s="670"/>
      <c r="AU19" s="670"/>
      <c r="AV19" s="670"/>
      <c r="AW19" s="670"/>
      <c r="AX19" s="670"/>
      <c r="AY19" s="670"/>
      <c r="AZ19" s="670"/>
      <c r="BA19" s="670"/>
      <c r="BB19" s="670"/>
      <c r="BC19" s="670"/>
      <c r="BD19" s="670"/>
      <c r="BE19" s="670"/>
      <c r="BF19" s="670"/>
      <c r="BG19" s="670"/>
      <c r="BH19" s="670"/>
      <c r="BI19" s="670"/>
      <c r="BJ19" s="670"/>
      <c r="BK19" s="670"/>
      <c r="BL19" s="670"/>
      <c r="BM19" s="670"/>
      <c r="BN19" s="670"/>
      <c r="BO19" s="670"/>
      <c r="BP19" s="670"/>
      <c r="BQ19" s="418"/>
      <c r="BR19" s="418"/>
      <c r="BS19" s="418"/>
      <c r="BT19" s="418"/>
      <c r="BU19" s="418"/>
      <c r="BV19" s="418"/>
      <c r="BW19" s="418"/>
      <c r="BX19" s="418"/>
      <c r="BY19" s="418"/>
      <c r="BZ19" s="418"/>
      <c r="CA19" s="418"/>
      <c r="CB19" s="418"/>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row>
    <row r="20" spans="1:113" ht="15.65" customHeight="1">
      <c r="A20" s="106"/>
      <c r="B20" s="106"/>
      <c r="C20" s="106"/>
      <c r="D20" s="106"/>
      <c r="E20" s="106"/>
      <c r="F20" s="106"/>
      <c r="G20" s="106"/>
      <c r="H20" s="106"/>
      <c r="I20" s="106"/>
      <c r="J20" s="106"/>
      <c r="K20" s="106"/>
      <c r="L20" s="106"/>
      <c r="M20" s="106"/>
      <c r="N20" s="670"/>
      <c r="O20" s="670"/>
      <c r="P20" s="670"/>
      <c r="Q20" s="670"/>
      <c r="R20" s="670"/>
      <c r="S20" s="670"/>
      <c r="T20" s="670"/>
      <c r="U20" s="670"/>
      <c r="V20" s="670"/>
      <c r="W20" s="670"/>
      <c r="X20" s="670"/>
      <c r="Y20" s="670"/>
      <c r="Z20" s="670"/>
      <c r="AA20" s="670"/>
      <c r="AB20" s="670"/>
      <c r="AC20" s="670"/>
      <c r="AD20" s="670"/>
      <c r="AE20" s="670"/>
      <c r="AF20" s="670"/>
      <c r="AG20" s="670"/>
      <c r="AH20" s="670"/>
      <c r="AI20" s="670"/>
      <c r="AJ20" s="670"/>
      <c r="AK20" s="670"/>
      <c r="AL20" s="670"/>
      <c r="AM20" s="670"/>
      <c r="AN20" s="670"/>
      <c r="AO20" s="670"/>
      <c r="AP20" s="670"/>
      <c r="AQ20" s="670"/>
      <c r="AR20" s="670"/>
      <c r="AS20" s="670"/>
      <c r="AT20" s="670"/>
      <c r="AU20" s="670"/>
      <c r="AV20" s="670"/>
      <c r="AW20" s="670"/>
      <c r="AX20" s="670"/>
      <c r="AY20" s="670"/>
      <c r="AZ20" s="670"/>
      <c r="BA20" s="670"/>
      <c r="BB20" s="670"/>
      <c r="BC20" s="670"/>
      <c r="BD20" s="670"/>
      <c r="BE20" s="670"/>
      <c r="BF20" s="670"/>
      <c r="BG20" s="670"/>
      <c r="BH20" s="670"/>
      <c r="BI20" s="670"/>
      <c r="BJ20" s="670"/>
      <c r="BK20" s="670"/>
      <c r="BL20" s="670"/>
      <c r="BM20" s="670"/>
      <c r="BN20" s="670"/>
      <c r="BO20" s="670"/>
      <c r="BP20" s="670"/>
      <c r="BQ20" s="418"/>
      <c r="BR20" s="418"/>
      <c r="BS20" s="418"/>
      <c r="BT20" s="418"/>
      <c r="BU20" s="418"/>
      <c r="BV20" s="418"/>
      <c r="BW20" s="418"/>
      <c r="BX20" s="418"/>
      <c r="BY20" s="418"/>
      <c r="BZ20" s="418"/>
      <c r="CA20" s="418"/>
      <c r="CB20" s="418"/>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c r="DE20" s="106"/>
      <c r="DF20" s="106"/>
      <c r="DG20" s="106"/>
      <c r="DH20" s="106"/>
      <c r="DI20" s="106"/>
    </row>
    <row r="21" spans="1:113" ht="15.65" customHeight="1">
      <c r="A21" s="106"/>
      <c r="B21" s="106"/>
      <c r="C21" s="106"/>
      <c r="D21" s="106"/>
      <c r="E21" s="106"/>
      <c r="F21" s="106"/>
      <c r="G21" s="106"/>
      <c r="H21" s="106"/>
      <c r="I21" s="106"/>
      <c r="J21" s="106"/>
      <c r="K21" s="106"/>
      <c r="L21" s="106"/>
      <c r="M21" s="106"/>
      <c r="N21" s="670"/>
      <c r="O21" s="670"/>
      <c r="P21" s="670"/>
      <c r="Q21" s="670"/>
      <c r="R21" s="670"/>
      <c r="S21" s="670"/>
      <c r="T21" s="670"/>
      <c r="U21" s="670"/>
      <c r="V21" s="670"/>
      <c r="W21" s="670"/>
      <c r="X21" s="670"/>
      <c r="Y21" s="670"/>
      <c r="Z21" s="670"/>
      <c r="AA21" s="670"/>
      <c r="AB21" s="670"/>
      <c r="AC21" s="670"/>
      <c r="AD21" s="670"/>
      <c r="AE21" s="670"/>
      <c r="AF21" s="670"/>
      <c r="AG21" s="670"/>
      <c r="AH21" s="670"/>
      <c r="AI21" s="670"/>
      <c r="AJ21" s="670"/>
      <c r="AK21" s="670"/>
      <c r="AL21" s="670"/>
      <c r="AM21" s="670"/>
      <c r="AN21" s="670"/>
      <c r="AO21" s="670"/>
      <c r="AP21" s="670"/>
      <c r="AQ21" s="670"/>
      <c r="AR21" s="670"/>
      <c r="AS21" s="670"/>
      <c r="AT21" s="670"/>
      <c r="AU21" s="670"/>
      <c r="AV21" s="670"/>
      <c r="AW21" s="670"/>
      <c r="AX21" s="670"/>
      <c r="AY21" s="670"/>
      <c r="AZ21" s="670"/>
      <c r="BA21" s="670"/>
      <c r="BB21" s="670"/>
      <c r="BC21" s="670"/>
      <c r="BD21" s="670"/>
      <c r="BE21" s="670"/>
      <c r="BF21" s="670"/>
      <c r="BG21" s="670"/>
      <c r="BH21" s="670"/>
      <c r="BI21" s="670"/>
      <c r="BJ21" s="670"/>
      <c r="BK21" s="670"/>
      <c r="BL21" s="670"/>
      <c r="BM21" s="670"/>
      <c r="BN21" s="670"/>
      <c r="BO21" s="670"/>
      <c r="BP21" s="670"/>
      <c r="BQ21" s="418"/>
      <c r="BR21" s="418"/>
      <c r="BS21" s="418"/>
      <c r="BT21" s="418"/>
      <c r="BU21" s="418"/>
      <c r="BV21" s="418"/>
      <c r="BW21" s="418"/>
      <c r="BX21" s="418"/>
      <c r="BY21" s="418"/>
      <c r="BZ21" s="418"/>
      <c r="CA21" s="418"/>
      <c r="CB21" s="418"/>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row>
    <row r="22" spans="1:113" ht="15.65" customHeight="1">
      <c r="A22" s="106"/>
      <c r="B22" s="106"/>
      <c r="C22" s="106"/>
      <c r="D22" s="106"/>
      <c r="E22" s="106"/>
      <c r="F22" s="106"/>
      <c r="G22" s="106"/>
      <c r="H22" s="106"/>
      <c r="I22" s="106"/>
      <c r="J22" s="106"/>
      <c r="K22" s="106"/>
      <c r="L22" s="106"/>
      <c r="M22" s="106"/>
      <c r="N22" s="670"/>
      <c r="O22" s="670"/>
      <c r="P22" s="670"/>
      <c r="Q22" s="670"/>
      <c r="R22" s="670"/>
      <c r="S22" s="670"/>
      <c r="T22" s="670"/>
      <c r="U22" s="670"/>
      <c r="V22" s="670"/>
      <c r="W22" s="670"/>
      <c r="X22" s="670"/>
      <c r="Y22" s="670"/>
      <c r="Z22" s="670"/>
      <c r="AA22" s="670"/>
      <c r="AB22" s="670"/>
      <c r="AC22" s="670"/>
      <c r="AD22" s="670"/>
      <c r="AE22" s="670"/>
      <c r="AF22" s="670"/>
      <c r="AG22" s="670"/>
      <c r="AH22" s="670"/>
      <c r="AI22" s="670"/>
      <c r="AJ22" s="670"/>
      <c r="AK22" s="670"/>
      <c r="AL22" s="670"/>
      <c r="AM22" s="670"/>
      <c r="AN22" s="670"/>
      <c r="AO22" s="670"/>
      <c r="AP22" s="670"/>
      <c r="AQ22" s="670"/>
      <c r="AR22" s="670"/>
      <c r="AS22" s="670"/>
      <c r="AT22" s="670"/>
      <c r="AU22" s="670"/>
      <c r="AV22" s="670"/>
      <c r="AW22" s="670"/>
      <c r="AX22" s="670"/>
      <c r="AY22" s="670"/>
      <c r="AZ22" s="670"/>
      <c r="BA22" s="670"/>
      <c r="BB22" s="670"/>
      <c r="BC22" s="670"/>
      <c r="BD22" s="670"/>
      <c r="BE22" s="670"/>
      <c r="BF22" s="670"/>
      <c r="BG22" s="670"/>
      <c r="BH22" s="670"/>
      <c r="BI22" s="670"/>
      <c r="BJ22" s="670"/>
      <c r="BK22" s="670"/>
      <c r="BL22" s="670"/>
      <c r="BM22" s="670"/>
      <c r="BN22" s="670"/>
      <c r="BO22" s="670"/>
      <c r="BP22" s="670"/>
      <c r="BQ22" s="418"/>
      <c r="BR22" s="418"/>
      <c r="BS22" s="418"/>
      <c r="BT22" s="418"/>
      <c r="BU22" s="418"/>
      <c r="BV22" s="418"/>
      <c r="BW22" s="418"/>
      <c r="BX22" s="418"/>
      <c r="BY22" s="418"/>
      <c r="BZ22" s="418"/>
      <c r="CA22" s="418"/>
      <c r="CB22" s="418"/>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row>
    <row r="23" spans="1:113">
      <c r="A23" s="106"/>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row>
    <row r="24" spans="1:113" ht="14.95" customHeight="1">
      <c r="A24" s="106"/>
      <c r="B24" s="106"/>
      <c r="C24" s="106"/>
      <c r="D24" s="106"/>
      <c r="E24" s="106"/>
      <c r="F24" s="106"/>
      <c r="G24" s="106"/>
      <c r="H24" s="106"/>
      <c r="I24" s="106"/>
      <c r="J24" s="106"/>
      <c r="K24" s="106"/>
      <c r="L24" s="106"/>
      <c r="M24" s="106"/>
      <c r="N24" s="107"/>
      <c r="O24" s="107"/>
      <c r="P24" s="367"/>
      <c r="Q24" s="367"/>
      <c r="R24" s="367"/>
      <c r="S24" s="367"/>
      <c r="T24" s="367"/>
      <c r="U24" s="367"/>
      <c r="V24" s="367"/>
      <c r="W24" s="367"/>
      <c r="X24" s="367"/>
      <c r="Y24" s="367"/>
      <c r="Z24" s="367"/>
      <c r="AA24" s="367"/>
      <c r="AB24" s="180"/>
      <c r="AC24" s="180"/>
      <c r="AD24" s="180"/>
      <c r="AE24" s="180"/>
      <c r="AF24" s="180"/>
      <c r="AG24" s="180"/>
      <c r="AH24" s="180"/>
      <c r="AI24" s="180"/>
      <c r="AJ24" s="180"/>
      <c r="AK24" s="180"/>
      <c r="AL24" s="180"/>
      <c r="AM24" s="180"/>
      <c r="AN24" s="180"/>
      <c r="AO24" s="180"/>
      <c r="AP24" s="368"/>
      <c r="AQ24" s="368"/>
      <c r="AR24" s="368"/>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row>
    <row r="25" spans="1:113" ht="14.95" customHeight="1">
      <c r="A25" s="106"/>
      <c r="B25" s="106"/>
      <c r="C25" s="106"/>
      <c r="D25" s="106"/>
      <c r="E25" s="106"/>
      <c r="F25" s="106"/>
      <c r="G25" s="106"/>
      <c r="H25" s="106"/>
      <c r="I25" s="106"/>
      <c r="J25" s="106"/>
      <c r="K25" s="106"/>
      <c r="L25" s="106"/>
      <c r="M25" s="106"/>
      <c r="N25" s="107"/>
      <c r="O25" s="107"/>
      <c r="P25" s="671" t="s">
        <v>889</v>
      </c>
      <c r="Q25" s="671"/>
      <c r="R25" s="671"/>
      <c r="S25" s="671"/>
      <c r="T25" s="671"/>
      <c r="U25" s="671"/>
      <c r="V25" s="671"/>
      <c r="W25" s="671"/>
      <c r="X25" s="671"/>
      <c r="Y25" s="671"/>
      <c r="Z25" s="671"/>
      <c r="AA25" s="671"/>
      <c r="AB25" s="671"/>
      <c r="AC25" s="671"/>
      <c r="AD25" s="671"/>
      <c r="AE25" s="671"/>
      <c r="AF25" s="671"/>
      <c r="AG25" s="671"/>
      <c r="AH25" s="671"/>
      <c r="AI25" s="671"/>
      <c r="AJ25" s="671"/>
      <c r="AK25" s="671"/>
      <c r="AL25" s="671"/>
      <c r="AM25" s="671"/>
      <c r="AN25" s="671"/>
      <c r="AO25" s="671"/>
      <c r="AP25" s="671"/>
      <c r="AQ25" s="671"/>
      <c r="AR25" s="369"/>
      <c r="AS25" s="369"/>
      <c r="AT25" s="369"/>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row>
    <row r="26" spans="1:113" ht="14.95" customHeight="1">
      <c r="A26" s="106"/>
      <c r="B26" s="106"/>
      <c r="C26" s="106"/>
      <c r="D26" s="106"/>
      <c r="E26" s="106"/>
      <c r="F26" s="106"/>
      <c r="G26" s="106"/>
      <c r="H26" s="106"/>
      <c r="I26" s="106"/>
      <c r="J26" s="106"/>
      <c r="K26" s="106"/>
      <c r="L26" s="106"/>
      <c r="M26" s="106"/>
      <c r="N26" s="107"/>
      <c r="O26" s="107"/>
      <c r="P26" s="672"/>
      <c r="Q26" s="672"/>
      <c r="R26" s="672"/>
      <c r="S26" s="672"/>
      <c r="T26" s="672"/>
      <c r="U26" s="672"/>
      <c r="V26" s="672"/>
      <c r="W26" s="672"/>
      <c r="X26" s="672"/>
      <c r="Y26" s="672"/>
      <c r="Z26" s="672"/>
      <c r="AA26" s="672"/>
      <c r="AB26" s="672"/>
      <c r="AC26" s="672"/>
      <c r="AD26" s="672"/>
      <c r="AE26" s="672"/>
      <c r="AF26" s="672"/>
      <c r="AG26" s="672"/>
      <c r="AH26" s="672"/>
      <c r="AI26" s="672"/>
      <c r="AJ26" s="672"/>
      <c r="AK26" s="672"/>
      <c r="AL26" s="672"/>
      <c r="AM26" s="672"/>
      <c r="AN26" s="672"/>
      <c r="AO26" s="672"/>
      <c r="AP26" s="672"/>
      <c r="AQ26" s="672"/>
      <c r="AR26" s="370"/>
      <c r="AS26" s="370"/>
      <c r="AT26" s="37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07"/>
      <c r="CB26" s="107"/>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row>
    <row r="27" spans="1:113" ht="12.1" customHeight="1">
      <c r="A27" s="106"/>
      <c r="B27" s="106"/>
      <c r="C27" s="106"/>
      <c r="D27" s="106"/>
      <c r="E27" s="106"/>
      <c r="F27" s="106"/>
      <c r="G27" s="106"/>
      <c r="H27" s="106"/>
      <c r="I27" s="106"/>
      <c r="J27" s="106"/>
      <c r="K27" s="106"/>
      <c r="L27" s="106"/>
      <c r="M27" s="106"/>
      <c r="N27" s="107"/>
      <c r="O27" s="107"/>
      <c r="P27" s="371"/>
      <c r="Q27" s="371"/>
      <c r="R27" s="371"/>
      <c r="S27" s="371"/>
      <c r="T27" s="371"/>
      <c r="U27" s="371"/>
      <c r="V27" s="371"/>
      <c r="W27" s="371"/>
      <c r="X27" s="371"/>
      <c r="Y27" s="371"/>
      <c r="Z27" s="371"/>
      <c r="AA27" s="371"/>
      <c r="AB27" s="371"/>
      <c r="AC27" s="371"/>
      <c r="AD27" s="371"/>
      <c r="AE27" s="371"/>
      <c r="AF27" s="371"/>
      <c r="AG27" s="371"/>
      <c r="AH27" s="371"/>
      <c r="AI27" s="371"/>
      <c r="AJ27" s="371"/>
      <c r="AK27" s="371"/>
      <c r="AL27" s="371"/>
      <c r="AM27" s="371"/>
      <c r="AN27" s="371"/>
      <c r="AO27" s="371"/>
      <c r="AP27" s="371"/>
      <c r="AQ27" s="371"/>
      <c r="AR27" s="369"/>
      <c r="AS27" s="369"/>
      <c r="AT27" s="369"/>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row>
    <row r="28" spans="1:113" ht="28.55">
      <c r="A28" s="106"/>
      <c r="B28" s="106"/>
      <c r="C28" s="106"/>
      <c r="D28" s="106"/>
      <c r="E28" s="106"/>
      <c r="F28" s="106"/>
      <c r="G28" s="106"/>
      <c r="H28" s="106"/>
      <c r="I28" s="106"/>
      <c r="J28" s="106"/>
      <c r="K28" s="106"/>
      <c r="L28" s="106"/>
      <c r="M28" s="106"/>
      <c r="N28" s="107"/>
      <c r="O28" s="107"/>
      <c r="P28" s="371"/>
      <c r="Q28" s="677" t="s">
        <v>759</v>
      </c>
      <c r="R28" s="677"/>
      <c r="S28" s="677"/>
      <c r="T28" s="677"/>
      <c r="U28" s="677"/>
      <c r="V28" s="677"/>
      <c r="W28" s="677"/>
      <c r="X28" s="677"/>
      <c r="Y28" s="677"/>
      <c r="Z28" s="677"/>
      <c r="AA28" s="677"/>
      <c r="AB28" s="677"/>
      <c r="AC28" s="677"/>
      <c r="AD28" s="677"/>
      <c r="AE28" s="677"/>
      <c r="AF28" s="677"/>
      <c r="AG28" s="677"/>
      <c r="AH28" s="677"/>
      <c r="AI28" s="677"/>
      <c r="AJ28" s="677"/>
      <c r="AK28" s="371"/>
      <c r="AL28" s="371"/>
      <c r="AM28" s="371"/>
      <c r="AN28" s="371"/>
      <c r="AO28" s="371"/>
      <c r="AP28" s="371"/>
      <c r="AQ28" s="371"/>
      <c r="AR28" s="369"/>
      <c r="AS28" s="369"/>
      <c r="AT28" s="369"/>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row>
    <row r="29" spans="1:113" ht="14.3" customHeight="1">
      <c r="A29" s="106"/>
      <c r="B29" s="106"/>
      <c r="C29" s="106"/>
      <c r="D29" s="106"/>
      <c r="E29" s="106"/>
      <c r="F29" s="106"/>
      <c r="G29" s="106"/>
      <c r="H29" s="106"/>
      <c r="I29" s="106"/>
      <c r="J29" s="106"/>
      <c r="K29" s="106"/>
      <c r="L29" s="106"/>
      <c r="M29" s="106"/>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row>
    <row r="30" spans="1:113" ht="28.55" customHeight="1">
      <c r="A30" s="106"/>
      <c r="B30" s="106"/>
      <c r="C30" s="106"/>
      <c r="D30" s="106"/>
      <c r="E30" s="106"/>
      <c r="F30" s="106"/>
      <c r="G30" s="106"/>
      <c r="H30" s="106"/>
      <c r="I30" s="106"/>
      <c r="J30" s="106"/>
      <c r="K30" s="106"/>
      <c r="L30" s="106"/>
      <c r="M30" s="106"/>
      <c r="N30" s="107"/>
      <c r="O30" s="107"/>
      <c r="P30" s="107"/>
      <c r="Q30" s="107"/>
      <c r="R30" s="673"/>
      <c r="S30" s="674"/>
      <c r="T30" s="675" t="s">
        <v>762</v>
      </c>
      <c r="U30" s="676"/>
      <c r="V30" s="676"/>
      <c r="W30" s="676"/>
      <c r="X30" s="676"/>
      <c r="Y30" s="676"/>
      <c r="Z30" s="676"/>
      <c r="AA30" s="676"/>
      <c r="AB30" s="676"/>
      <c r="AC30" s="676"/>
      <c r="AD30" s="676"/>
      <c r="AE30" s="676"/>
      <c r="AF30" s="676"/>
      <c r="AG30" s="676"/>
      <c r="AH30" s="676"/>
      <c r="AI30" s="676"/>
      <c r="AJ30" s="676"/>
      <c r="AK30" s="676"/>
      <c r="AL30" s="676"/>
      <c r="AM30" s="676"/>
      <c r="AN30" s="676"/>
      <c r="AO30" s="676"/>
      <c r="AP30" s="676"/>
      <c r="AQ30" s="676"/>
      <c r="AR30" s="676"/>
      <c r="AS30" s="676"/>
      <c r="AT30" s="676"/>
      <c r="AU30" s="676"/>
      <c r="AV30" s="676"/>
      <c r="AW30" s="676"/>
      <c r="AX30" s="676"/>
      <c r="AY30" s="676"/>
      <c r="AZ30" s="676"/>
      <c r="BA30" s="676"/>
      <c r="BB30" s="676"/>
      <c r="BC30" s="676"/>
      <c r="BD30" s="676"/>
      <c r="BE30" s="676"/>
      <c r="BF30" s="676"/>
      <c r="BG30" s="676"/>
      <c r="BH30" s="676"/>
      <c r="BI30" s="676"/>
      <c r="BJ30" s="676"/>
      <c r="BK30" s="676"/>
      <c r="BL30" s="676"/>
      <c r="BM30" s="676"/>
      <c r="BN30" s="676"/>
      <c r="BO30" s="676"/>
      <c r="BP30" s="676"/>
      <c r="BQ30" s="676"/>
      <c r="BR30" s="676"/>
      <c r="BS30" s="676"/>
      <c r="BT30" s="676"/>
      <c r="BU30" s="676"/>
      <c r="BV30" s="676"/>
      <c r="BW30" s="676"/>
      <c r="BX30" s="676"/>
      <c r="BY30" s="676"/>
      <c r="BZ30" s="676"/>
      <c r="CA30" s="107"/>
      <c r="CB30" s="107"/>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row>
    <row r="31" spans="1:113">
      <c r="A31" s="106"/>
      <c r="B31" s="106"/>
      <c r="C31" s="106"/>
      <c r="D31" s="106"/>
      <c r="E31" s="106"/>
      <c r="F31" s="106"/>
      <c r="G31" s="106"/>
      <c r="H31" s="106"/>
      <c r="I31" s="106"/>
      <c r="J31" s="106"/>
      <c r="K31" s="106"/>
      <c r="L31" s="106"/>
      <c r="M31" s="106"/>
      <c r="N31" s="107"/>
      <c r="O31" s="107"/>
      <c r="P31" s="107"/>
      <c r="Q31" s="107"/>
      <c r="R31" s="107"/>
      <c r="S31" s="107"/>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107"/>
      <c r="CB31" s="107"/>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row>
    <row r="32" spans="1:113" ht="28.55" customHeight="1">
      <c r="A32" s="106"/>
      <c r="B32" s="106"/>
      <c r="C32" s="106"/>
      <c r="D32" s="106"/>
      <c r="E32" s="106"/>
      <c r="F32" s="106"/>
      <c r="G32" s="106"/>
      <c r="H32" s="106"/>
      <c r="I32" s="106"/>
      <c r="J32" s="106"/>
      <c r="K32" s="106"/>
      <c r="L32" s="106"/>
      <c r="M32" s="106"/>
      <c r="N32" s="107"/>
      <c r="O32" s="107"/>
      <c r="P32" s="107"/>
      <c r="Q32" s="107"/>
      <c r="R32" s="673"/>
      <c r="S32" s="674"/>
      <c r="T32" s="675" t="s">
        <v>1022</v>
      </c>
      <c r="U32" s="676"/>
      <c r="V32" s="676"/>
      <c r="W32" s="676"/>
      <c r="X32" s="676"/>
      <c r="Y32" s="676"/>
      <c r="Z32" s="676"/>
      <c r="AA32" s="676"/>
      <c r="AB32" s="676"/>
      <c r="AC32" s="676"/>
      <c r="AD32" s="676"/>
      <c r="AE32" s="676"/>
      <c r="AF32" s="676"/>
      <c r="AG32" s="676"/>
      <c r="AH32" s="676"/>
      <c r="AI32" s="676"/>
      <c r="AJ32" s="676"/>
      <c r="AK32" s="676"/>
      <c r="AL32" s="676"/>
      <c r="AM32" s="676"/>
      <c r="AN32" s="676"/>
      <c r="AO32" s="676"/>
      <c r="AP32" s="676"/>
      <c r="AQ32" s="676"/>
      <c r="AR32" s="676"/>
      <c r="AS32" s="676"/>
      <c r="AT32" s="676"/>
      <c r="AU32" s="676"/>
      <c r="AV32" s="676"/>
      <c r="AW32" s="676"/>
      <c r="AX32" s="676"/>
      <c r="AY32" s="676"/>
      <c r="AZ32" s="676"/>
      <c r="BA32" s="676"/>
      <c r="BB32" s="676"/>
      <c r="BC32" s="676"/>
      <c r="BD32" s="676"/>
      <c r="BE32" s="676"/>
      <c r="BF32" s="676"/>
      <c r="BG32" s="676"/>
      <c r="BH32" s="676"/>
      <c r="BI32" s="676"/>
      <c r="BJ32" s="676"/>
      <c r="BK32" s="676"/>
      <c r="BL32" s="676"/>
      <c r="BM32" s="676"/>
      <c r="BN32" s="676"/>
      <c r="BO32" s="676"/>
      <c r="BP32" s="676"/>
      <c r="BQ32" s="676"/>
      <c r="BR32" s="676"/>
      <c r="BS32" s="676"/>
      <c r="BT32" s="676"/>
      <c r="BU32" s="676"/>
      <c r="BV32" s="676"/>
      <c r="BW32" s="676"/>
      <c r="BX32" s="676"/>
      <c r="BY32" s="676"/>
      <c r="BZ32" s="676"/>
      <c r="CA32" s="107"/>
      <c r="CB32" s="107"/>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row>
    <row r="33" spans="1:113" ht="15.8" customHeight="1">
      <c r="A33" s="106"/>
      <c r="B33" s="106"/>
      <c r="C33" s="106"/>
      <c r="D33" s="106"/>
      <c r="E33" s="106"/>
      <c r="F33" s="106"/>
      <c r="G33" s="106"/>
      <c r="H33" s="106"/>
      <c r="I33" s="106"/>
      <c r="J33" s="106"/>
      <c r="K33" s="106"/>
      <c r="L33" s="106"/>
      <c r="M33" s="106"/>
      <c r="N33" s="107"/>
      <c r="O33" s="107"/>
      <c r="P33" s="107"/>
      <c r="Q33" s="107"/>
      <c r="R33" s="107"/>
      <c r="S33" s="107"/>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107"/>
      <c r="CB33" s="107"/>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row>
    <row r="34" spans="1:113" ht="28.55" customHeight="1">
      <c r="A34" s="106"/>
      <c r="B34" s="106"/>
      <c r="C34" s="106"/>
      <c r="D34" s="106"/>
      <c r="E34" s="106"/>
      <c r="F34" s="106"/>
      <c r="G34" s="106"/>
      <c r="H34" s="106"/>
      <c r="I34" s="106"/>
      <c r="J34" s="106"/>
      <c r="K34" s="106"/>
      <c r="L34" s="106"/>
      <c r="M34" s="106"/>
      <c r="N34" s="107"/>
      <c r="O34" s="107"/>
      <c r="P34" s="107"/>
      <c r="Q34" s="107"/>
      <c r="R34" s="673"/>
      <c r="S34" s="674"/>
      <c r="T34" s="675" t="s">
        <v>970</v>
      </c>
      <c r="U34" s="676"/>
      <c r="V34" s="676"/>
      <c r="W34" s="676"/>
      <c r="X34" s="676"/>
      <c r="Y34" s="676"/>
      <c r="Z34" s="676"/>
      <c r="AA34" s="676"/>
      <c r="AB34" s="676"/>
      <c r="AC34" s="676"/>
      <c r="AD34" s="676"/>
      <c r="AE34" s="676"/>
      <c r="AF34" s="676"/>
      <c r="AG34" s="676"/>
      <c r="AH34" s="676"/>
      <c r="AI34" s="676"/>
      <c r="AJ34" s="676"/>
      <c r="AK34" s="676"/>
      <c r="AL34" s="676"/>
      <c r="AM34" s="676"/>
      <c r="AN34" s="676"/>
      <c r="AO34" s="676"/>
      <c r="AP34" s="676"/>
      <c r="AQ34" s="676"/>
      <c r="AR34" s="676"/>
      <c r="AS34" s="676"/>
      <c r="AT34" s="676"/>
      <c r="AU34" s="676"/>
      <c r="AV34" s="676"/>
      <c r="AW34" s="676"/>
      <c r="AX34" s="676"/>
      <c r="AY34" s="676"/>
      <c r="AZ34" s="676"/>
      <c r="BA34" s="676"/>
      <c r="BB34" s="676"/>
      <c r="BC34" s="676"/>
      <c r="BD34" s="676"/>
      <c r="BE34" s="676"/>
      <c r="BF34" s="676"/>
      <c r="BG34" s="676"/>
      <c r="BH34" s="676"/>
      <c r="BI34" s="676"/>
      <c r="BJ34" s="676"/>
      <c r="BK34" s="676"/>
      <c r="BL34" s="676"/>
      <c r="BM34" s="676"/>
      <c r="BN34" s="676"/>
      <c r="BO34" s="676"/>
      <c r="BP34" s="676"/>
      <c r="BQ34" s="676"/>
      <c r="BR34" s="676"/>
      <c r="BS34" s="676"/>
      <c r="BT34" s="676"/>
      <c r="BU34" s="676"/>
      <c r="BV34" s="676"/>
      <c r="BW34" s="676"/>
      <c r="BX34" s="676"/>
      <c r="BY34" s="676"/>
      <c r="BZ34" s="676"/>
      <c r="CA34" s="107"/>
      <c r="CB34" s="107"/>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row>
    <row r="35" spans="1:113" ht="15.8" customHeight="1">
      <c r="A35" s="106"/>
      <c r="B35" s="106"/>
      <c r="C35" s="106"/>
      <c r="D35" s="106"/>
      <c r="E35" s="106"/>
      <c r="F35" s="106"/>
      <c r="G35" s="106"/>
      <c r="H35" s="106"/>
      <c r="I35" s="106"/>
      <c r="J35" s="106"/>
      <c r="K35" s="106"/>
      <c r="L35" s="106"/>
      <c r="M35" s="106"/>
      <c r="N35" s="107"/>
      <c r="O35" s="107"/>
      <c r="P35" s="107"/>
      <c r="Q35" s="107"/>
      <c r="R35" s="107"/>
      <c r="S35" s="107"/>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107"/>
      <c r="CB35" s="107"/>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row>
    <row r="36" spans="1:113" ht="28.55" customHeight="1">
      <c r="A36" s="106"/>
      <c r="B36" s="106"/>
      <c r="C36" s="106"/>
      <c r="D36" s="106"/>
      <c r="E36" s="106"/>
      <c r="F36" s="106"/>
      <c r="G36" s="106"/>
      <c r="H36" s="106"/>
      <c r="I36" s="106"/>
      <c r="J36" s="106"/>
      <c r="K36" s="106"/>
      <c r="L36" s="106"/>
      <c r="M36" s="106"/>
      <c r="N36" s="107"/>
      <c r="O36" s="107"/>
      <c r="P36" s="107"/>
      <c r="Q36" s="107"/>
      <c r="R36" s="673"/>
      <c r="S36" s="674"/>
      <c r="T36" s="675" t="s">
        <v>971</v>
      </c>
      <c r="U36" s="676"/>
      <c r="V36" s="676"/>
      <c r="W36" s="676"/>
      <c r="X36" s="676"/>
      <c r="Y36" s="676"/>
      <c r="Z36" s="676"/>
      <c r="AA36" s="676"/>
      <c r="AB36" s="676"/>
      <c r="AC36" s="676"/>
      <c r="AD36" s="676"/>
      <c r="AE36" s="676"/>
      <c r="AF36" s="676"/>
      <c r="AG36" s="676"/>
      <c r="AH36" s="676"/>
      <c r="AI36" s="676"/>
      <c r="AJ36" s="676"/>
      <c r="AK36" s="676"/>
      <c r="AL36" s="676"/>
      <c r="AM36" s="676"/>
      <c r="AN36" s="676"/>
      <c r="AO36" s="676"/>
      <c r="AP36" s="676"/>
      <c r="AQ36" s="676"/>
      <c r="AR36" s="676"/>
      <c r="AS36" s="676"/>
      <c r="AT36" s="676"/>
      <c r="AU36" s="676"/>
      <c r="AV36" s="676"/>
      <c r="AW36" s="676"/>
      <c r="AX36" s="676"/>
      <c r="AY36" s="676"/>
      <c r="AZ36" s="676"/>
      <c r="BA36" s="676"/>
      <c r="BB36" s="676"/>
      <c r="BC36" s="676"/>
      <c r="BD36" s="676"/>
      <c r="BE36" s="676"/>
      <c r="BF36" s="676"/>
      <c r="BG36" s="676"/>
      <c r="BH36" s="676"/>
      <c r="BI36" s="676"/>
      <c r="BJ36" s="676"/>
      <c r="BK36" s="676"/>
      <c r="BL36" s="676"/>
      <c r="BM36" s="676"/>
      <c r="BN36" s="676"/>
      <c r="BO36" s="676"/>
      <c r="BP36" s="676"/>
      <c r="BQ36" s="676"/>
      <c r="BR36" s="676"/>
      <c r="BS36" s="676"/>
      <c r="BT36" s="676"/>
      <c r="BU36" s="676"/>
      <c r="BV36" s="676"/>
      <c r="BW36" s="676"/>
      <c r="BX36" s="676"/>
      <c r="BY36" s="676"/>
      <c r="BZ36" s="676"/>
      <c r="CA36" s="107"/>
      <c r="CB36" s="107"/>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row>
    <row r="37" spans="1:113" ht="15.8" customHeight="1">
      <c r="A37" s="106"/>
      <c r="B37" s="106"/>
      <c r="C37" s="106"/>
      <c r="D37" s="106"/>
      <c r="E37" s="106"/>
      <c r="F37" s="106"/>
      <c r="G37" s="106"/>
      <c r="H37" s="106"/>
      <c r="I37" s="106"/>
      <c r="J37" s="106"/>
      <c r="K37" s="106"/>
      <c r="L37" s="106"/>
      <c r="M37" s="106"/>
      <c r="N37" s="107"/>
      <c r="O37" s="107"/>
      <c r="P37" s="107"/>
      <c r="Q37" s="107"/>
      <c r="R37" s="107"/>
      <c r="S37" s="107"/>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107"/>
      <c r="CB37" s="107"/>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row>
    <row r="38" spans="1:113" ht="28.55" customHeight="1">
      <c r="A38" s="106"/>
      <c r="B38" s="106"/>
      <c r="C38" s="106"/>
      <c r="D38" s="106"/>
      <c r="E38" s="106"/>
      <c r="F38" s="106"/>
      <c r="G38" s="106"/>
      <c r="H38" s="106"/>
      <c r="I38" s="106"/>
      <c r="J38" s="106"/>
      <c r="K38" s="106"/>
      <c r="L38" s="106"/>
      <c r="M38" s="106"/>
      <c r="N38" s="107"/>
      <c r="O38" s="107"/>
      <c r="P38" s="107"/>
      <c r="Q38" s="107"/>
      <c r="R38" s="673"/>
      <c r="S38" s="674"/>
      <c r="T38" s="675" t="s">
        <v>972</v>
      </c>
      <c r="U38" s="676"/>
      <c r="V38" s="676"/>
      <c r="W38" s="676"/>
      <c r="X38" s="676"/>
      <c r="Y38" s="676"/>
      <c r="Z38" s="676"/>
      <c r="AA38" s="676"/>
      <c r="AB38" s="676"/>
      <c r="AC38" s="676"/>
      <c r="AD38" s="676"/>
      <c r="AE38" s="676"/>
      <c r="AF38" s="676"/>
      <c r="AG38" s="676"/>
      <c r="AH38" s="676"/>
      <c r="AI38" s="676"/>
      <c r="AJ38" s="676"/>
      <c r="AK38" s="676"/>
      <c r="AL38" s="676"/>
      <c r="AM38" s="676"/>
      <c r="AN38" s="676"/>
      <c r="AO38" s="676"/>
      <c r="AP38" s="676"/>
      <c r="AQ38" s="676"/>
      <c r="AR38" s="676"/>
      <c r="AS38" s="676"/>
      <c r="AT38" s="676"/>
      <c r="AU38" s="676"/>
      <c r="AV38" s="676"/>
      <c r="AW38" s="676"/>
      <c r="AX38" s="676"/>
      <c r="AY38" s="676"/>
      <c r="AZ38" s="676"/>
      <c r="BA38" s="676"/>
      <c r="BB38" s="676"/>
      <c r="BC38" s="676"/>
      <c r="BD38" s="676"/>
      <c r="BE38" s="676"/>
      <c r="BF38" s="676"/>
      <c r="BG38" s="676"/>
      <c r="BH38" s="676"/>
      <c r="BI38" s="676"/>
      <c r="BJ38" s="676"/>
      <c r="BK38" s="676"/>
      <c r="BL38" s="676"/>
      <c r="BM38" s="676"/>
      <c r="BN38" s="676"/>
      <c r="BO38" s="676"/>
      <c r="BP38" s="676"/>
      <c r="BQ38" s="676"/>
      <c r="BR38" s="676"/>
      <c r="BS38" s="676"/>
      <c r="BT38" s="676"/>
      <c r="BU38" s="676"/>
      <c r="BV38" s="676"/>
      <c r="BW38" s="676"/>
      <c r="BX38" s="676"/>
      <c r="BY38" s="676"/>
      <c r="BZ38" s="676"/>
      <c r="CA38" s="107"/>
      <c r="CB38" s="107"/>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row>
    <row r="39" spans="1:113" ht="12.1" customHeight="1">
      <c r="A39" s="106"/>
      <c r="B39" s="106"/>
      <c r="C39" s="106"/>
      <c r="D39" s="106"/>
      <c r="E39" s="106"/>
      <c r="F39" s="106"/>
      <c r="G39" s="106"/>
      <c r="H39" s="106"/>
      <c r="I39" s="106"/>
      <c r="J39" s="106"/>
      <c r="K39" s="106"/>
      <c r="L39" s="106"/>
      <c r="M39" s="106"/>
      <c r="N39" s="107"/>
      <c r="O39" s="107"/>
      <c r="P39" s="371"/>
      <c r="Q39" s="371"/>
      <c r="R39" s="371"/>
      <c r="S39" s="371"/>
      <c r="T39" s="371"/>
      <c r="U39" s="371"/>
      <c r="V39" s="371"/>
      <c r="W39" s="371"/>
      <c r="X39" s="371"/>
      <c r="Y39" s="371"/>
      <c r="Z39" s="371"/>
      <c r="AA39" s="371"/>
      <c r="AB39" s="371"/>
      <c r="AC39" s="371"/>
      <c r="AD39" s="371"/>
      <c r="AE39" s="371"/>
      <c r="AF39" s="371"/>
      <c r="AG39" s="371"/>
      <c r="AH39" s="371"/>
      <c r="AI39" s="371"/>
      <c r="AJ39" s="371"/>
      <c r="AK39" s="371"/>
      <c r="AL39" s="371"/>
      <c r="AM39" s="371"/>
      <c r="AN39" s="371"/>
      <c r="AO39" s="371"/>
      <c r="AP39" s="371"/>
      <c r="AQ39" s="371"/>
      <c r="AR39" s="369"/>
      <c r="AS39" s="369"/>
      <c r="AT39" s="369"/>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row>
    <row r="40" spans="1:113" ht="28.55">
      <c r="A40" s="106"/>
      <c r="B40" s="106"/>
      <c r="C40" s="106"/>
      <c r="D40" s="106"/>
      <c r="E40" s="106"/>
      <c r="F40" s="106"/>
      <c r="G40" s="106"/>
      <c r="H40" s="106"/>
      <c r="I40" s="106"/>
      <c r="J40" s="106"/>
      <c r="K40" s="106"/>
      <c r="L40" s="106"/>
      <c r="M40" s="106"/>
      <c r="N40" s="107"/>
      <c r="O40" s="107"/>
      <c r="P40" s="371"/>
      <c r="Q40" s="677" t="s">
        <v>802</v>
      </c>
      <c r="R40" s="677"/>
      <c r="S40" s="677"/>
      <c r="T40" s="677"/>
      <c r="U40" s="677"/>
      <c r="V40" s="677"/>
      <c r="W40" s="677"/>
      <c r="X40" s="677"/>
      <c r="Y40" s="677"/>
      <c r="Z40" s="677"/>
      <c r="AA40" s="677"/>
      <c r="AB40" s="677"/>
      <c r="AC40" s="677"/>
      <c r="AD40" s="677"/>
      <c r="AE40" s="677"/>
      <c r="AF40" s="677"/>
      <c r="AG40" s="677"/>
      <c r="AH40" s="677"/>
      <c r="AI40" s="677"/>
      <c r="AJ40" s="677"/>
      <c r="AK40" s="371"/>
      <c r="AL40" s="371"/>
      <c r="AM40" s="371"/>
      <c r="AN40" s="371"/>
      <c r="AO40" s="371"/>
      <c r="AP40" s="371"/>
      <c r="AQ40" s="371"/>
      <c r="AR40" s="369"/>
      <c r="AS40" s="369"/>
      <c r="AT40" s="369"/>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row>
    <row r="41" spans="1:113" ht="14.3" customHeight="1">
      <c r="A41" s="106"/>
      <c r="B41" s="106"/>
      <c r="C41" s="106"/>
      <c r="D41" s="106"/>
      <c r="E41" s="106"/>
      <c r="F41" s="106"/>
      <c r="G41" s="106"/>
      <c r="H41" s="106"/>
      <c r="I41" s="106"/>
      <c r="J41" s="106"/>
      <c r="K41" s="106"/>
      <c r="L41" s="106"/>
      <c r="M41" s="106"/>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row>
    <row r="42" spans="1:113" ht="28.55" customHeight="1">
      <c r="A42" s="106"/>
      <c r="B42" s="106"/>
      <c r="C42" s="106"/>
      <c r="D42" s="106"/>
      <c r="E42" s="106"/>
      <c r="F42" s="106"/>
      <c r="G42" s="106"/>
      <c r="H42" s="106"/>
      <c r="I42" s="106"/>
      <c r="J42" s="106"/>
      <c r="K42" s="106"/>
      <c r="L42" s="106"/>
      <c r="M42" s="106"/>
      <c r="N42" s="107"/>
      <c r="O42" s="107"/>
      <c r="P42" s="107"/>
      <c r="Q42" s="107"/>
      <c r="R42" s="673"/>
      <c r="S42" s="674"/>
      <c r="T42" s="675" t="s">
        <v>760</v>
      </c>
      <c r="U42" s="676"/>
      <c r="V42" s="676"/>
      <c r="W42" s="676"/>
      <c r="X42" s="676"/>
      <c r="Y42" s="676"/>
      <c r="Z42" s="676"/>
      <c r="AA42" s="676"/>
      <c r="AB42" s="676"/>
      <c r="AC42" s="676"/>
      <c r="AD42" s="676"/>
      <c r="AE42" s="676"/>
      <c r="AF42" s="676"/>
      <c r="AG42" s="676"/>
      <c r="AH42" s="676"/>
      <c r="AI42" s="676"/>
      <c r="AJ42" s="676"/>
      <c r="AK42" s="676"/>
      <c r="AL42" s="676"/>
      <c r="AM42" s="676"/>
      <c r="AN42" s="676"/>
      <c r="AO42" s="676"/>
      <c r="AP42" s="676"/>
      <c r="AQ42" s="676"/>
      <c r="AR42" s="676"/>
      <c r="AS42" s="676"/>
      <c r="AT42" s="676"/>
      <c r="AU42" s="676"/>
      <c r="AV42" s="676"/>
      <c r="AW42" s="676"/>
      <c r="AX42" s="676"/>
      <c r="AY42" s="676"/>
      <c r="AZ42" s="676"/>
      <c r="BA42" s="676"/>
      <c r="BB42" s="676"/>
      <c r="BC42" s="676"/>
      <c r="BD42" s="676"/>
      <c r="BE42" s="676"/>
      <c r="BF42" s="676"/>
      <c r="BG42" s="676"/>
      <c r="BH42" s="676"/>
      <c r="BI42" s="676"/>
      <c r="BJ42" s="676"/>
      <c r="BK42" s="676"/>
      <c r="BL42" s="676"/>
      <c r="BM42" s="676"/>
      <c r="BN42" s="676"/>
      <c r="BO42" s="676"/>
      <c r="BP42" s="676"/>
      <c r="BQ42" s="676"/>
      <c r="BR42" s="676"/>
      <c r="BS42" s="676"/>
      <c r="BT42" s="676"/>
      <c r="BU42" s="676"/>
      <c r="BV42" s="676"/>
      <c r="BW42" s="676"/>
      <c r="BX42" s="676"/>
      <c r="BY42" s="676"/>
      <c r="BZ42" s="676"/>
      <c r="CA42" s="107"/>
      <c r="CB42" s="107"/>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row>
    <row r="43" spans="1:113">
      <c r="A43" s="106"/>
      <c r="B43" s="106"/>
      <c r="C43" s="106"/>
      <c r="D43" s="106"/>
      <c r="E43" s="106"/>
      <c r="F43" s="106"/>
      <c r="G43" s="106"/>
      <c r="H43" s="106"/>
      <c r="I43" s="106"/>
      <c r="J43" s="106"/>
      <c r="K43" s="106"/>
      <c r="L43" s="106"/>
      <c r="M43" s="106"/>
      <c r="N43" s="107"/>
      <c r="O43" s="107"/>
      <c r="P43" s="107"/>
      <c r="Q43" s="107"/>
      <c r="R43" s="107"/>
      <c r="S43" s="107"/>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107"/>
      <c r="CB43" s="107"/>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row>
    <row r="44" spans="1:113" ht="28.55" customHeight="1">
      <c r="A44" s="106"/>
      <c r="B44" s="106"/>
      <c r="C44" s="106"/>
      <c r="D44" s="106"/>
      <c r="E44" s="106"/>
      <c r="F44" s="106"/>
      <c r="G44" s="106"/>
      <c r="H44" s="106"/>
      <c r="I44" s="106"/>
      <c r="J44" s="106"/>
      <c r="K44" s="106"/>
      <c r="L44" s="106"/>
      <c r="M44" s="106"/>
      <c r="N44" s="107"/>
      <c r="O44" s="107"/>
      <c r="P44" s="107"/>
      <c r="Q44" s="107"/>
      <c r="R44" s="673"/>
      <c r="S44" s="674"/>
      <c r="T44" s="675" t="s">
        <v>761</v>
      </c>
      <c r="U44" s="676"/>
      <c r="V44" s="676"/>
      <c r="W44" s="676"/>
      <c r="X44" s="676"/>
      <c r="Y44" s="676"/>
      <c r="Z44" s="676"/>
      <c r="AA44" s="676"/>
      <c r="AB44" s="676"/>
      <c r="AC44" s="676"/>
      <c r="AD44" s="676"/>
      <c r="AE44" s="676"/>
      <c r="AF44" s="676"/>
      <c r="AG44" s="676"/>
      <c r="AH44" s="676"/>
      <c r="AI44" s="676"/>
      <c r="AJ44" s="676"/>
      <c r="AK44" s="676"/>
      <c r="AL44" s="676"/>
      <c r="AM44" s="676"/>
      <c r="AN44" s="676"/>
      <c r="AO44" s="676"/>
      <c r="AP44" s="676"/>
      <c r="AQ44" s="676"/>
      <c r="AR44" s="676"/>
      <c r="AS44" s="676"/>
      <c r="AT44" s="676"/>
      <c r="AU44" s="676"/>
      <c r="AV44" s="676"/>
      <c r="AW44" s="676"/>
      <c r="AX44" s="676"/>
      <c r="AY44" s="676"/>
      <c r="AZ44" s="676"/>
      <c r="BA44" s="676"/>
      <c r="BB44" s="676"/>
      <c r="BC44" s="676"/>
      <c r="BD44" s="676"/>
      <c r="BE44" s="676"/>
      <c r="BF44" s="676"/>
      <c r="BG44" s="676"/>
      <c r="BH44" s="676"/>
      <c r="BI44" s="676"/>
      <c r="BJ44" s="676"/>
      <c r="BK44" s="676"/>
      <c r="BL44" s="676"/>
      <c r="BM44" s="676"/>
      <c r="BN44" s="676"/>
      <c r="BO44" s="676"/>
      <c r="BP44" s="676"/>
      <c r="BQ44" s="676"/>
      <c r="BR44" s="676"/>
      <c r="BS44" s="676"/>
      <c r="BT44" s="676"/>
      <c r="BU44" s="676"/>
      <c r="BV44" s="676"/>
      <c r="BW44" s="676"/>
      <c r="BX44" s="676"/>
      <c r="BY44" s="676"/>
      <c r="BZ44" s="676"/>
      <c r="CA44" s="107"/>
      <c r="CB44" s="107"/>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row>
    <row r="45" spans="1:113">
      <c r="A45" s="106"/>
      <c r="B45" s="106"/>
      <c r="C45" s="106"/>
      <c r="D45" s="106"/>
      <c r="E45" s="106"/>
      <c r="F45" s="106"/>
      <c r="G45" s="106"/>
      <c r="H45" s="106"/>
      <c r="I45" s="106"/>
      <c r="J45" s="106"/>
      <c r="K45" s="106"/>
      <c r="L45" s="106"/>
      <c r="M45" s="106"/>
      <c r="N45" s="107"/>
      <c r="O45" s="107"/>
      <c r="P45" s="107"/>
      <c r="Q45" s="107"/>
      <c r="R45" s="107"/>
      <c r="S45" s="107"/>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107"/>
      <c r="CB45" s="107"/>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row>
    <row r="46" spans="1:113" ht="28.55" customHeight="1">
      <c r="A46" s="106"/>
      <c r="B46" s="106"/>
      <c r="C46" s="106"/>
      <c r="D46" s="106"/>
      <c r="E46" s="106"/>
      <c r="F46" s="106"/>
      <c r="G46" s="106"/>
      <c r="H46" s="106"/>
      <c r="I46" s="106"/>
      <c r="J46" s="106"/>
      <c r="K46" s="106"/>
      <c r="L46" s="106"/>
      <c r="M46" s="106"/>
      <c r="N46" s="107"/>
      <c r="O46" s="107"/>
      <c r="P46" s="107"/>
      <c r="Q46" s="107"/>
      <c r="R46" s="673"/>
      <c r="S46" s="674"/>
      <c r="T46" s="675" t="s">
        <v>299</v>
      </c>
      <c r="U46" s="676"/>
      <c r="V46" s="676"/>
      <c r="W46" s="676"/>
      <c r="X46" s="676"/>
      <c r="Y46" s="676"/>
      <c r="Z46" s="676"/>
      <c r="AA46" s="676"/>
      <c r="AB46" s="676"/>
      <c r="AC46" s="676"/>
      <c r="AD46" s="676"/>
      <c r="AE46" s="676"/>
      <c r="AF46" s="676"/>
      <c r="AG46" s="676"/>
      <c r="AH46" s="676"/>
      <c r="AI46" s="676"/>
      <c r="AJ46" s="676"/>
      <c r="AK46" s="676"/>
      <c r="AL46" s="676"/>
      <c r="AM46" s="676"/>
      <c r="AN46" s="676"/>
      <c r="AO46" s="676"/>
      <c r="AP46" s="676"/>
      <c r="AQ46" s="676"/>
      <c r="AR46" s="676"/>
      <c r="AS46" s="676"/>
      <c r="AT46" s="676"/>
      <c r="AU46" s="676"/>
      <c r="AV46" s="676"/>
      <c r="AW46" s="676"/>
      <c r="AX46" s="676"/>
      <c r="AY46" s="676"/>
      <c r="AZ46" s="676"/>
      <c r="BA46" s="676"/>
      <c r="BB46" s="676"/>
      <c r="BC46" s="676"/>
      <c r="BD46" s="676"/>
      <c r="BE46" s="676"/>
      <c r="BF46" s="676"/>
      <c r="BG46" s="676"/>
      <c r="BH46" s="676"/>
      <c r="BI46" s="676"/>
      <c r="BJ46" s="676"/>
      <c r="BK46" s="676"/>
      <c r="BL46" s="676"/>
      <c r="BM46" s="676"/>
      <c r="BN46" s="676"/>
      <c r="BO46" s="676"/>
      <c r="BP46" s="676"/>
      <c r="BQ46" s="676"/>
      <c r="BR46" s="676"/>
      <c r="BS46" s="676"/>
      <c r="BT46" s="676"/>
      <c r="BU46" s="676"/>
      <c r="BV46" s="676"/>
      <c r="BW46" s="676"/>
      <c r="BX46" s="676"/>
      <c r="BY46" s="676"/>
      <c r="BZ46" s="676"/>
      <c r="CA46" s="107"/>
      <c r="CB46" s="107"/>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row>
    <row r="47" spans="1:113" ht="28.55" customHeight="1">
      <c r="A47" s="106"/>
      <c r="B47" s="106"/>
      <c r="C47" s="106"/>
      <c r="D47" s="106"/>
      <c r="E47" s="106"/>
      <c r="F47" s="106"/>
      <c r="G47" s="106"/>
      <c r="H47" s="106"/>
      <c r="I47" s="106"/>
      <c r="J47" s="106"/>
      <c r="K47" s="106"/>
      <c r="L47" s="106"/>
      <c r="M47" s="106"/>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row>
    <row r="48" spans="1:113" ht="28.55" customHeight="1">
      <c r="A48" s="106"/>
      <c r="B48" s="106"/>
      <c r="C48" s="106"/>
      <c r="D48" s="106"/>
      <c r="E48" s="106"/>
      <c r="F48" s="106"/>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row>
    <row r="49" spans="1:113">
      <c r="A49" s="375"/>
      <c r="B49" s="375"/>
      <c r="C49" s="375"/>
      <c r="D49" s="375"/>
      <c r="E49" s="375"/>
      <c r="F49" s="375"/>
      <c r="G49" s="375"/>
      <c r="H49" s="375"/>
      <c r="I49" s="375"/>
      <c r="J49" s="375"/>
      <c r="K49" s="375"/>
      <c r="L49" s="375"/>
      <c r="M49" s="375"/>
      <c r="N49" s="468" t="s">
        <v>1056</v>
      </c>
      <c r="O49" s="468"/>
      <c r="P49" s="468"/>
      <c r="Q49" s="468"/>
      <c r="R49" s="468"/>
      <c r="S49" s="468"/>
      <c r="T49" s="468"/>
      <c r="U49" s="468"/>
      <c r="V49" s="468"/>
      <c r="W49" s="468"/>
      <c r="X49" s="468"/>
      <c r="Y49" s="468"/>
      <c r="Z49" s="468"/>
      <c r="AA49" s="468"/>
      <c r="AB49" s="468"/>
      <c r="AC49" s="468"/>
      <c r="AD49" s="468"/>
      <c r="AE49" s="468"/>
      <c r="AF49" s="468"/>
      <c r="AG49" s="468"/>
      <c r="AH49" s="468"/>
      <c r="AI49" s="468"/>
      <c r="AJ49" s="468"/>
      <c r="AK49" s="468"/>
      <c r="AL49" s="468"/>
      <c r="AM49" s="468"/>
      <c r="AN49" s="468"/>
      <c r="AO49" s="468"/>
      <c r="AP49" s="468"/>
      <c r="AQ49" s="468"/>
      <c r="AR49" s="468"/>
      <c r="AS49" s="468"/>
      <c r="AT49" s="468"/>
      <c r="AU49" s="468"/>
      <c r="AV49" s="468"/>
      <c r="AW49" s="468"/>
      <c r="AX49" s="468"/>
      <c r="AY49" s="468"/>
      <c r="AZ49" s="468"/>
      <c r="BA49" s="468"/>
      <c r="BB49" s="468"/>
      <c r="BC49" s="468"/>
      <c r="BD49" s="468"/>
      <c r="BE49" s="468"/>
      <c r="BF49" s="468"/>
      <c r="BG49" s="468"/>
      <c r="BH49" s="468"/>
      <c r="BI49" s="468"/>
      <c r="BJ49" s="468"/>
      <c r="BK49" s="468"/>
      <c r="BL49" s="468"/>
      <c r="BM49" s="468"/>
      <c r="BN49" s="468"/>
      <c r="BO49" s="468"/>
      <c r="BP49" s="468"/>
      <c r="BQ49" s="468"/>
      <c r="BR49" s="468"/>
      <c r="BS49" s="468"/>
      <c r="BT49" s="468"/>
      <c r="BU49" s="468"/>
      <c r="BV49" s="468"/>
      <c r="BW49" s="468"/>
      <c r="BX49" s="468"/>
      <c r="BY49" s="468"/>
      <c r="BZ49" s="468"/>
      <c r="CA49" s="468"/>
      <c r="CB49" s="468"/>
      <c r="CC49" s="375"/>
      <c r="CD49" s="375"/>
      <c r="CE49" s="375"/>
      <c r="CF49" s="375"/>
      <c r="CG49" s="375"/>
      <c r="CH49" s="375"/>
      <c r="CI49" s="375"/>
      <c r="CJ49" s="375"/>
      <c r="CK49" s="375"/>
      <c r="CL49" s="375"/>
      <c r="CM49" s="375"/>
      <c r="CN49" s="375"/>
      <c r="CO49" s="375"/>
      <c r="CP49" s="375"/>
      <c r="CQ49" s="375"/>
      <c r="CR49" s="375"/>
      <c r="CS49" s="375"/>
      <c r="CT49" s="375"/>
      <c r="CU49" s="375"/>
      <c r="CV49" s="375"/>
      <c r="CW49" s="375"/>
      <c r="CX49" s="375"/>
      <c r="CY49" s="375"/>
      <c r="CZ49" s="375"/>
      <c r="DA49" s="375"/>
      <c r="DB49" s="375"/>
      <c r="DC49" s="375"/>
      <c r="DD49" s="375"/>
      <c r="DE49" s="375"/>
      <c r="DF49" s="375"/>
      <c r="DG49" s="375"/>
      <c r="DH49" s="375"/>
      <c r="DI49" s="375"/>
    </row>
    <row r="50" spans="1:113">
      <c r="A50" s="375"/>
      <c r="B50" s="375"/>
      <c r="C50" s="375"/>
      <c r="D50" s="375"/>
      <c r="E50" s="375"/>
      <c r="F50" s="375"/>
      <c r="G50" s="375"/>
      <c r="H50" s="375"/>
      <c r="I50" s="375"/>
      <c r="J50" s="375"/>
      <c r="K50" s="375"/>
      <c r="L50" s="375"/>
      <c r="M50" s="375"/>
      <c r="N50" s="468"/>
      <c r="O50" s="468"/>
      <c r="P50" s="468"/>
      <c r="Q50" s="468"/>
      <c r="R50" s="468"/>
      <c r="S50" s="468"/>
      <c r="T50" s="468"/>
      <c r="U50" s="468"/>
      <c r="V50" s="468"/>
      <c r="W50" s="468"/>
      <c r="X50" s="468"/>
      <c r="Y50" s="468"/>
      <c r="Z50" s="468"/>
      <c r="AA50" s="468"/>
      <c r="AB50" s="468"/>
      <c r="AC50" s="468"/>
      <c r="AD50" s="468"/>
      <c r="AE50" s="468"/>
      <c r="AF50" s="468"/>
      <c r="AG50" s="468"/>
      <c r="AH50" s="468"/>
      <c r="AI50" s="468"/>
      <c r="AJ50" s="468"/>
      <c r="AK50" s="468"/>
      <c r="AL50" s="468"/>
      <c r="AM50" s="468"/>
      <c r="AN50" s="468"/>
      <c r="AO50" s="468"/>
      <c r="AP50" s="468"/>
      <c r="AQ50" s="468"/>
      <c r="AR50" s="468"/>
      <c r="AS50" s="468"/>
      <c r="AT50" s="468"/>
      <c r="AU50" s="468"/>
      <c r="AV50" s="468"/>
      <c r="AW50" s="468"/>
      <c r="AX50" s="468"/>
      <c r="AY50" s="468"/>
      <c r="AZ50" s="468"/>
      <c r="BA50" s="468"/>
      <c r="BB50" s="468"/>
      <c r="BC50" s="468"/>
      <c r="BD50" s="468"/>
      <c r="BE50" s="468"/>
      <c r="BF50" s="468"/>
      <c r="BG50" s="468"/>
      <c r="BH50" s="468"/>
      <c r="BI50" s="468"/>
      <c r="BJ50" s="468"/>
      <c r="BK50" s="468"/>
      <c r="BL50" s="468"/>
      <c r="BM50" s="468"/>
      <c r="BN50" s="468"/>
      <c r="BO50" s="468"/>
      <c r="BP50" s="468"/>
      <c r="BQ50" s="468"/>
      <c r="BR50" s="468"/>
      <c r="BS50" s="468"/>
      <c r="BT50" s="468"/>
      <c r="BU50" s="468"/>
      <c r="BV50" s="468"/>
      <c r="BW50" s="468"/>
      <c r="BX50" s="468"/>
      <c r="BY50" s="468"/>
      <c r="BZ50" s="468"/>
      <c r="CA50" s="468"/>
      <c r="CB50" s="468"/>
      <c r="CC50" s="375"/>
      <c r="CD50" s="375"/>
      <c r="CE50" s="375"/>
      <c r="CF50" s="375"/>
      <c r="CG50" s="375"/>
      <c r="CH50" s="375"/>
      <c r="CI50" s="375"/>
      <c r="CJ50" s="375"/>
      <c r="CK50" s="375"/>
      <c r="CL50" s="375"/>
      <c r="CM50" s="375"/>
      <c r="CN50" s="375"/>
      <c r="CO50" s="375"/>
      <c r="CP50" s="375"/>
      <c r="CQ50" s="375"/>
      <c r="CR50" s="375"/>
      <c r="CS50" s="375"/>
      <c r="CT50" s="375"/>
      <c r="CU50" s="375"/>
      <c r="CV50" s="375"/>
      <c r="CW50" s="375"/>
      <c r="CX50" s="375"/>
      <c r="CY50" s="375"/>
      <c r="CZ50" s="375"/>
      <c r="DA50" s="375"/>
      <c r="DB50" s="375"/>
      <c r="DC50" s="375"/>
      <c r="DD50" s="375"/>
      <c r="DE50" s="375"/>
      <c r="DF50" s="375"/>
      <c r="DG50" s="375"/>
      <c r="DH50" s="375"/>
      <c r="DI50" s="375"/>
    </row>
    <row r="51" spans="1:113">
      <c r="A51" s="375"/>
      <c r="B51" s="375"/>
      <c r="C51" s="375"/>
      <c r="D51" s="375"/>
      <c r="E51" s="375"/>
      <c r="F51" s="375"/>
      <c r="G51" s="375"/>
      <c r="H51" s="375"/>
      <c r="I51" s="375"/>
      <c r="J51" s="375"/>
      <c r="K51" s="375"/>
      <c r="L51" s="375"/>
      <c r="M51" s="375"/>
      <c r="N51" s="375"/>
      <c r="O51" s="375"/>
      <c r="P51" s="375"/>
      <c r="Q51" s="375"/>
      <c r="R51" s="375"/>
      <c r="S51" s="375"/>
      <c r="T51" s="375"/>
      <c r="U51" s="375"/>
      <c r="V51" s="375"/>
      <c r="W51" s="375"/>
      <c r="X51" s="375"/>
      <c r="Y51" s="375"/>
      <c r="Z51" s="375"/>
      <c r="AA51" s="375"/>
      <c r="AB51" s="375"/>
      <c r="AC51" s="375"/>
      <c r="AD51" s="375"/>
      <c r="AE51" s="375"/>
      <c r="AF51" s="375"/>
      <c r="AG51" s="375"/>
      <c r="AH51" s="375"/>
      <c r="AI51" s="375"/>
      <c r="AJ51" s="375"/>
      <c r="AK51" s="375"/>
      <c r="AL51" s="375"/>
      <c r="AM51" s="375"/>
      <c r="AN51" s="375"/>
      <c r="AO51" s="375"/>
      <c r="AP51" s="375"/>
      <c r="AQ51" s="375"/>
      <c r="AR51" s="375"/>
      <c r="AS51" s="375"/>
      <c r="AT51" s="375"/>
      <c r="AU51" s="375"/>
      <c r="AV51" s="375"/>
      <c r="AW51" s="375"/>
      <c r="AX51" s="375"/>
      <c r="AY51" s="375"/>
      <c r="AZ51" s="375"/>
      <c r="BA51" s="375"/>
      <c r="BB51" s="375"/>
      <c r="BC51" s="375"/>
      <c r="BD51" s="375"/>
      <c r="BE51" s="375"/>
      <c r="BF51" s="375"/>
      <c r="BG51" s="375"/>
      <c r="BH51" s="375"/>
      <c r="BI51" s="375"/>
      <c r="BJ51" s="375"/>
      <c r="BK51" s="375"/>
      <c r="BL51" s="375"/>
      <c r="BM51" s="375"/>
      <c r="BN51" s="375"/>
      <c r="BO51" s="375"/>
      <c r="BP51" s="375"/>
      <c r="BQ51" s="375"/>
      <c r="BR51" s="375"/>
      <c r="BS51" s="375"/>
      <c r="BT51" s="375"/>
      <c r="BU51" s="375"/>
      <c r="BV51" s="375"/>
      <c r="BW51" s="375"/>
      <c r="BX51" s="375"/>
      <c r="BY51" s="375"/>
      <c r="BZ51" s="375"/>
      <c r="CA51" s="375"/>
      <c r="CB51" s="375"/>
      <c r="CC51" s="375"/>
      <c r="CD51" s="375"/>
      <c r="CE51" s="375"/>
      <c r="CF51" s="375"/>
      <c r="CG51" s="375"/>
      <c r="CH51" s="375"/>
      <c r="CI51" s="375"/>
      <c r="CJ51" s="375"/>
      <c r="CK51" s="375"/>
      <c r="CL51" s="375"/>
      <c r="CM51" s="375"/>
      <c r="CN51" s="375"/>
      <c r="CO51" s="375"/>
      <c r="CP51" s="375"/>
      <c r="CQ51" s="375"/>
      <c r="CR51" s="375"/>
      <c r="CS51" s="375"/>
      <c r="CT51" s="375"/>
      <c r="CU51" s="375"/>
      <c r="CV51" s="375"/>
      <c r="CW51" s="375"/>
      <c r="CX51" s="375"/>
      <c r="CY51" s="375"/>
      <c r="CZ51" s="375"/>
      <c r="DA51" s="375"/>
      <c r="DB51" s="375"/>
      <c r="DC51" s="375"/>
      <c r="DD51" s="375"/>
      <c r="DE51" s="375"/>
      <c r="DF51" s="375"/>
      <c r="DG51" s="375"/>
      <c r="DH51" s="375"/>
      <c r="DI51" s="375"/>
    </row>
    <row r="52" spans="1:113">
      <c r="A52" s="375"/>
      <c r="B52" s="375"/>
      <c r="C52" s="375"/>
      <c r="D52" s="375"/>
      <c r="E52" s="375"/>
      <c r="F52" s="375"/>
      <c r="G52" s="375"/>
      <c r="H52" s="375"/>
      <c r="I52" s="375"/>
      <c r="J52" s="375"/>
      <c r="K52" s="375"/>
      <c r="L52" s="375"/>
      <c r="M52" s="375"/>
      <c r="N52" s="375"/>
      <c r="O52" s="375"/>
      <c r="P52" s="375"/>
      <c r="Q52" s="375"/>
      <c r="R52" s="375"/>
      <c r="S52" s="375"/>
      <c r="T52" s="375"/>
      <c r="U52" s="375"/>
      <c r="V52" s="375"/>
      <c r="W52" s="375"/>
      <c r="X52" s="375"/>
      <c r="Y52" s="375"/>
      <c r="Z52" s="375"/>
      <c r="AA52" s="375"/>
      <c r="AB52" s="375"/>
      <c r="AC52" s="375"/>
      <c r="AD52" s="375"/>
      <c r="AE52" s="375"/>
      <c r="AF52" s="375"/>
      <c r="AG52" s="375"/>
      <c r="AH52" s="375"/>
      <c r="AI52" s="375"/>
      <c r="AJ52" s="375"/>
      <c r="AK52" s="375"/>
      <c r="AL52" s="375"/>
      <c r="AM52" s="375"/>
      <c r="AN52" s="375"/>
      <c r="AO52" s="375"/>
      <c r="AP52" s="375"/>
      <c r="AQ52" s="375"/>
      <c r="AR52" s="375"/>
      <c r="AS52" s="375"/>
      <c r="AT52" s="375"/>
      <c r="AU52" s="375"/>
      <c r="AV52" s="375"/>
      <c r="AW52" s="375"/>
      <c r="AX52" s="375"/>
      <c r="AY52" s="375"/>
      <c r="AZ52" s="375"/>
      <c r="BA52" s="375"/>
      <c r="BB52" s="375"/>
      <c r="BC52" s="375"/>
      <c r="BD52" s="375"/>
      <c r="BE52" s="375"/>
      <c r="BF52" s="375"/>
      <c r="BG52" s="375"/>
      <c r="BH52" s="375"/>
      <c r="BI52" s="375"/>
      <c r="BJ52" s="375"/>
      <c r="BK52" s="375"/>
      <c r="BL52" s="375"/>
      <c r="BM52" s="375"/>
      <c r="BN52" s="375"/>
      <c r="BO52" s="375"/>
      <c r="BP52" s="375"/>
      <c r="BQ52" s="375"/>
      <c r="BR52" s="375"/>
      <c r="BS52" s="375"/>
      <c r="BT52" s="375"/>
      <c r="BU52" s="375"/>
      <c r="BV52" s="375"/>
      <c r="BW52" s="375"/>
      <c r="BX52" s="375"/>
      <c r="BY52" s="375"/>
      <c r="BZ52" s="375"/>
      <c r="CA52" s="375"/>
      <c r="CB52" s="375"/>
      <c r="CC52" s="375"/>
      <c r="CD52" s="375"/>
      <c r="CE52" s="375"/>
      <c r="CF52" s="375"/>
      <c r="CG52" s="375"/>
      <c r="CH52" s="375"/>
      <c r="CI52" s="375"/>
      <c r="CJ52" s="375"/>
      <c r="CK52" s="375"/>
      <c r="CL52" s="375"/>
      <c r="CM52" s="375"/>
      <c r="CN52" s="375"/>
      <c r="CO52" s="375"/>
      <c r="CP52" s="375"/>
      <c r="CQ52" s="375"/>
      <c r="CR52" s="375"/>
      <c r="CS52" s="375"/>
      <c r="CT52" s="375"/>
      <c r="CU52" s="375"/>
      <c r="CV52" s="375"/>
      <c r="CW52" s="375"/>
      <c r="CX52" s="375"/>
      <c r="CY52" s="375"/>
      <c r="CZ52" s="375"/>
      <c r="DA52" s="375"/>
      <c r="DB52" s="375"/>
      <c r="DC52" s="375"/>
      <c r="DD52" s="375"/>
      <c r="DE52" s="375"/>
      <c r="DF52" s="375"/>
      <c r="DG52" s="375"/>
      <c r="DH52" s="375"/>
      <c r="DI52" s="375"/>
    </row>
    <row r="53" spans="1:113">
      <c r="A53" s="375"/>
      <c r="B53" s="375"/>
      <c r="C53" s="375"/>
      <c r="D53" s="375"/>
      <c r="E53" s="375"/>
      <c r="F53" s="375"/>
      <c r="G53" s="375"/>
      <c r="H53" s="375"/>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5"/>
      <c r="AH53" s="375"/>
      <c r="AI53" s="375"/>
      <c r="AJ53" s="375"/>
      <c r="AK53" s="375"/>
      <c r="AL53" s="375"/>
      <c r="AM53" s="375"/>
      <c r="AN53" s="375"/>
      <c r="AO53" s="375"/>
      <c r="AP53" s="375"/>
      <c r="AQ53" s="375"/>
      <c r="AR53" s="375"/>
      <c r="AS53" s="375"/>
      <c r="AT53" s="375"/>
      <c r="AU53" s="375"/>
      <c r="AV53" s="375"/>
      <c r="AW53" s="375"/>
      <c r="AX53" s="375"/>
      <c r="AY53" s="375"/>
      <c r="AZ53" s="375"/>
      <c r="BA53" s="375"/>
      <c r="BB53" s="375"/>
      <c r="BC53" s="375"/>
      <c r="BD53" s="375"/>
      <c r="BE53" s="375"/>
      <c r="BF53" s="375"/>
      <c r="BG53" s="375"/>
      <c r="BH53" s="375"/>
      <c r="BI53" s="375"/>
      <c r="BJ53" s="375"/>
      <c r="BK53" s="375"/>
      <c r="BL53" s="375"/>
      <c r="BM53" s="375"/>
      <c r="BN53" s="375"/>
      <c r="BO53" s="375"/>
      <c r="BP53" s="375"/>
      <c r="BQ53" s="375"/>
      <c r="BR53" s="375"/>
      <c r="BS53" s="375"/>
      <c r="BT53" s="375"/>
      <c r="BU53" s="375"/>
      <c r="BV53" s="375"/>
      <c r="BW53" s="375"/>
      <c r="BX53" s="375"/>
      <c r="BY53" s="375"/>
      <c r="BZ53" s="375"/>
      <c r="CA53" s="375"/>
      <c r="CB53" s="375"/>
      <c r="CC53" s="375"/>
      <c r="CD53" s="375"/>
      <c r="CE53" s="375"/>
      <c r="CF53" s="375"/>
      <c r="CG53" s="375"/>
      <c r="CH53" s="375"/>
      <c r="CI53" s="375"/>
      <c r="CJ53" s="375"/>
      <c r="CK53" s="375"/>
      <c r="CL53" s="375"/>
      <c r="CM53" s="375"/>
      <c r="CN53" s="375"/>
      <c r="CO53" s="375"/>
      <c r="CP53" s="375"/>
      <c r="CQ53" s="375"/>
      <c r="CR53" s="375"/>
      <c r="CS53" s="375"/>
      <c r="CT53" s="375"/>
      <c r="CU53" s="375"/>
      <c r="CV53" s="375"/>
      <c r="CW53" s="375"/>
      <c r="CX53" s="375"/>
      <c r="CY53" s="375"/>
      <c r="CZ53" s="375"/>
      <c r="DA53" s="375"/>
      <c r="DB53" s="375"/>
      <c r="DC53" s="375"/>
      <c r="DD53" s="375"/>
      <c r="DE53" s="375"/>
      <c r="DF53" s="375"/>
      <c r="DG53" s="375"/>
      <c r="DH53" s="375"/>
      <c r="DI53" s="375"/>
    </row>
    <row r="54" spans="1:113">
      <c r="A54" s="375"/>
      <c r="B54" s="375"/>
      <c r="C54" s="375"/>
      <c r="D54" s="375"/>
      <c r="E54" s="375"/>
      <c r="F54" s="375"/>
      <c r="G54" s="375"/>
      <c r="H54" s="375"/>
      <c r="I54" s="375"/>
      <c r="J54" s="375"/>
      <c r="K54" s="375"/>
      <c r="L54" s="375"/>
      <c r="M54" s="375"/>
      <c r="N54" s="375"/>
      <c r="O54" s="375"/>
      <c r="P54" s="375"/>
      <c r="Q54" s="375"/>
      <c r="R54" s="375"/>
      <c r="S54" s="375"/>
      <c r="T54" s="375"/>
      <c r="U54" s="375"/>
      <c r="V54" s="375"/>
      <c r="W54" s="375"/>
      <c r="X54" s="375"/>
      <c r="Y54" s="375"/>
      <c r="Z54" s="375"/>
      <c r="AA54" s="375"/>
      <c r="AB54" s="375"/>
      <c r="AC54" s="375"/>
      <c r="AD54" s="375"/>
      <c r="AE54" s="375"/>
      <c r="AF54" s="375"/>
      <c r="AG54" s="375"/>
      <c r="AH54" s="375"/>
      <c r="AI54" s="375"/>
      <c r="AJ54" s="375"/>
      <c r="AK54" s="375"/>
      <c r="AL54" s="375"/>
      <c r="AM54" s="375"/>
      <c r="AN54" s="375"/>
      <c r="AO54" s="375"/>
      <c r="AP54" s="375"/>
      <c r="AQ54" s="375"/>
      <c r="AR54" s="375"/>
      <c r="AS54" s="375"/>
      <c r="AT54" s="375"/>
      <c r="AU54" s="375"/>
      <c r="AV54" s="375"/>
      <c r="AW54" s="375"/>
      <c r="AX54" s="375"/>
      <c r="AY54" s="375"/>
      <c r="AZ54" s="375"/>
      <c r="BA54" s="375"/>
      <c r="BB54" s="375"/>
      <c r="BC54" s="375"/>
      <c r="BD54" s="375"/>
      <c r="BE54" s="375"/>
      <c r="BF54" s="375"/>
      <c r="BG54" s="375"/>
      <c r="BH54" s="375"/>
      <c r="BI54" s="375"/>
      <c r="BJ54" s="375"/>
      <c r="BK54" s="375"/>
      <c r="BL54" s="375"/>
      <c r="BM54" s="375"/>
      <c r="BN54" s="375"/>
      <c r="BO54" s="375"/>
      <c r="BP54" s="375"/>
      <c r="BQ54" s="375"/>
      <c r="BR54" s="375"/>
      <c r="BS54" s="375"/>
      <c r="BT54" s="375"/>
      <c r="BU54" s="375"/>
      <c r="BV54" s="375"/>
      <c r="BW54" s="375"/>
      <c r="BX54" s="375"/>
      <c r="BY54" s="375"/>
      <c r="BZ54" s="375"/>
      <c r="CA54" s="375"/>
      <c r="CB54" s="375"/>
      <c r="CC54" s="375"/>
      <c r="CD54" s="375"/>
      <c r="CE54" s="375"/>
      <c r="CF54" s="375"/>
      <c r="CG54" s="375"/>
      <c r="CH54" s="375"/>
      <c r="CI54" s="375"/>
      <c r="CJ54" s="375"/>
      <c r="CK54" s="375"/>
      <c r="CL54" s="375"/>
      <c r="CM54" s="375"/>
      <c r="CN54" s="375"/>
      <c r="CO54" s="375"/>
      <c r="CP54" s="375"/>
      <c r="CQ54" s="375"/>
      <c r="CR54" s="375"/>
      <c r="CS54" s="375"/>
      <c r="CT54" s="375"/>
      <c r="CU54" s="375"/>
      <c r="CV54" s="375"/>
      <c r="CW54" s="375"/>
      <c r="CX54" s="375"/>
      <c r="CY54" s="375"/>
      <c r="CZ54" s="375"/>
      <c r="DA54" s="375"/>
      <c r="DB54" s="375"/>
      <c r="DC54" s="375"/>
      <c r="DD54" s="375"/>
      <c r="DE54" s="375"/>
      <c r="DF54" s="375"/>
      <c r="DG54" s="375"/>
      <c r="DH54" s="375"/>
      <c r="DI54" s="375"/>
    </row>
    <row r="55" spans="1:113">
      <c r="A55" s="375"/>
      <c r="B55" s="375"/>
      <c r="C55" s="375"/>
      <c r="D55" s="375"/>
      <c r="E55" s="375"/>
      <c r="F55" s="375"/>
      <c r="G55" s="375"/>
      <c r="H55" s="375"/>
      <c r="I55" s="375"/>
      <c r="J55" s="375"/>
      <c r="K55" s="375"/>
      <c r="L55" s="375"/>
      <c r="M55" s="375"/>
      <c r="N55" s="375"/>
      <c r="O55" s="375"/>
      <c r="P55" s="375"/>
      <c r="Q55" s="375"/>
      <c r="R55" s="375"/>
      <c r="S55" s="375"/>
      <c r="T55" s="375"/>
      <c r="U55" s="375"/>
      <c r="V55" s="375"/>
      <c r="W55" s="375"/>
      <c r="X55" s="375"/>
      <c r="Y55" s="375"/>
      <c r="Z55" s="375"/>
      <c r="AA55" s="375"/>
      <c r="AB55" s="375"/>
      <c r="AC55" s="375"/>
      <c r="AD55" s="375"/>
      <c r="AE55" s="375"/>
      <c r="AF55" s="375"/>
      <c r="AG55" s="375"/>
      <c r="AH55" s="375"/>
      <c r="AI55" s="375"/>
      <c r="AJ55" s="375"/>
      <c r="AK55" s="375"/>
      <c r="AL55" s="375"/>
      <c r="AM55" s="375"/>
      <c r="AN55" s="375"/>
      <c r="AO55" s="375"/>
      <c r="AP55" s="375"/>
      <c r="AQ55" s="375"/>
      <c r="AR55" s="375"/>
      <c r="AS55" s="375"/>
      <c r="AT55" s="375"/>
      <c r="AU55" s="375"/>
      <c r="AV55" s="375"/>
      <c r="AW55" s="375"/>
      <c r="AX55" s="375"/>
      <c r="AY55" s="375"/>
      <c r="AZ55" s="375"/>
      <c r="BA55" s="375"/>
      <c r="BB55" s="375"/>
      <c r="BC55" s="375"/>
      <c r="BD55" s="375"/>
      <c r="BE55" s="375"/>
      <c r="BF55" s="375"/>
      <c r="BG55" s="375"/>
      <c r="BH55" s="375"/>
      <c r="BI55" s="375"/>
      <c r="BJ55" s="375"/>
      <c r="BK55" s="375"/>
      <c r="BL55" s="375"/>
      <c r="BM55" s="375"/>
      <c r="BN55" s="375"/>
      <c r="BO55" s="375"/>
      <c r="BP55" s="375"/>
      <c r="BQ55" s="375"/>
      <c r="BR55" s="375"/>
      <c r="BS55" s="375"/>
      <c r="BT55" s="375"/>
      <c r="BU55" s="375"/>
      <c r="BV55" s="375"/>
      <c r="BW55" s="375"/>
      <c r="BX55" s="375"/>
      <c r="BY55" s="375"/>
      <c r="BZ55" s="375"/>
      <c r="CA55" s="375"/>
      <c r="CB55" s="375"/>
      <c r="CC55" s="375"/>
      <c r="CD55" s="375"/>
      <c r="CE55" s="375"/>
      <c r="CF55" s="375"/>
      <c r="CG55" s="375"/>
      <c r="CH55" s="375"/>
      <c r="CI55" s="375"/>
      <c r="CJ55" s="375"/>
      <c r="CK55" s="375"/>
      <c r="CL55" s="375"/>
      <c r="CM55" s="375"/>
      <c r="CN55" s="375"/>
      <c r="CO55" s="375"/>
      <c r="CP55" s="375"/>
      <c r="CQ55" s="375"/>
      <c r="CR55" s="375"/>
      <c r="CS55" s="375"/>
      <c r="CT55" s="375"/>
      <c r="CU55" s="375"/>
      <c r="CV55" s="375"/>
      <c r="CW55" s="375"/>
      <c r="CX55" s="375"/>
      <c r="CY55" s="375"/>
      <c r="CZ55" s="375"/>
      <c r="DA55" s="375"/>
      <c r="DB55" s="375"/>
      <c r="DC55" s="375"/>
      <c r="DD55" s="375"/>
      <c r="DE55" s="375"/>
      <c r="DF55" s="375"/>
      <c r="DG55" s="375"/>
      <c r="DH55" s="375"/>
      <c r="DI55" s="375"/>
    </row>
    <row r="56" spans="1:113">
      <c r="A56" s="375"/>
      <c r="B56" s="375"/>
      <c r="C56" s="375"/>
      <c r="D56" s="375"/>
      <c r="E56" s="375"/>
      <c r="F56" s="375"/>
      <c r="G56" s="375"/>
      <c r="H56" s="375"/>
      <c r="I56" s="375"/>
      <c r="J56" s="375"/>
      <c r="K56" s="375"/>
      <c r="L56" s="375"/>
      <c r="M56" s="375"/>
      <c r="N56" s="375"/>
      <c r="O56" s="375"/>
      <c r="P56" s="375"/>
      <c r="Q56" s="375"/>
      <c r="R56" s="375"/>
      <c r="S56" s="375"/>
      <c r="T56" s="375"/>
      <c r="U56" s="375"/>
      <c r="V56" s="375"/>
      <c r="W56" s="375"/>
      <c r="X56" s="375"/>
      <c r="Y56" s="375"/>
      <c r="Z56" s="375"/>
      <c r="AA56" s="375"/>
      <c r="AB56" s="375"/>
      <c r="AC56" s="375"/>
      <c r="AD56" s="375"/>
      <c r="AE56" s="375"/>
      <c r="AF56" s="375"/>
      <c r="AG56" s="375"/>
      <c r="AH56" s="375"/>
      <c r="AI56" s="375"/>
      <c r="AJ56" s="375"/>
      <c r="AK56" s="375"/>
      <c r="AL56" s="375"/>
      <c r="AM56" s="375"/>
      <c r="AN56" s="375"/>
      <c r="AO56" s="375"/>
      <c r="AP56" s="375"/>
      <c r="AQ56" s="375"/>
      <c r="AR56" s="375"/>
      <c r="AS56" s="375"/>
      <c r="AT56" s="375"/>
      <c r="AU56" s="375"/>
      <c r="AV56" s="375"/>
      <c r="AW56" s="375"/>
      <c r="AX56" s="375"/>
      <c r="AY56" s="375"/>
      <c r="AZ56" s="375"/>
      <c r="BA56" s="375"/>
      <c r="BB56" s="375"/>
      <c r="BC56" s="375"/>
      <c r="BD56" s="375"/>
      <c r="BE56" s="375"/>
      <c r="BF56" s="375"/>
      <c r="BG56" s="375"/>
      <c r="BH56" s="375"/>
      <c r="BI56" s="375"/>
      <c r="BJ56" s="375"/>
      <c r="BK56" s="375"/>
      <c r="BL56" s="375"/>
      <c r="BM56" s="375"/>
      <c r="BN56" s="375"/>
      <c r="BO56" s="375"/>
      <c r="BP56" s="375"/>
      <c r="BQ56" s="375"/>
      <c r="BR56" s="375"/>
      <c r="BS56" s="375"/>
      <c r="BT56" s="375"/>
      <c r="BU56" s="375"/>
      <c r="BV56" s="375"/>
      <c r="BW56" s="375"/>
      <c r="BX56" s="375"/>
      <c r="BY56" s="375"/>
      <c r="BZ56" s="375"/>
      <c r="CA56" s="375"/>
      <c r="CB56" s="375"/>
      <c r="CC56" s="375"/>
      <c r="CD56" s="375"/>
      <c r="CE56" s="375"/>
      <c r="CF56" s="375"/>
      <c r="CG56" s="375"/>
      <c r="CH56" s="375"/>
      <c r="CI56" s="375"/>
      <c r="CJ56" s="375"/>
      <c r="CK56" s="375"/>
      <c r="CL56" s="375"/>
      <c r="CM56" s="375"/>
      <c r="CN56" s="375"/>
      <c r="CO56" s="375"/>
      <c r="CP56" s="375"/>
      <c r="CQ56" s="375"/>
      <c r="CR56" s="375"/>
      <c r="CS56" s="375"/>
      <c r="CT56" s="375"/>
      <c r="CU56" s="375"/>
      <c r="CV56" s="375"/>
      <c r="CW56" s="375"/>
      <c r="CX56" s="375"/>
      <c r="CY56" s="375"/>
      <c r="CZ56" s="375"/>
      <c r="DA56" s="375"/>
      <c r="DB56" s="375"/>
      <c r="DC56" s="375"/>
      <c r="DD56" s="375"/>
      <c r="DE56" s="375"/>
      <c r="DF56" s="375"/>
      <c r="DG56" s="375"/>
      <c r="DH56" s="375"/>
      <c r="DI56" s="375"/>
    </row>
    <row r="57" spans="1:113">
      <c r="A57" s="375"/>
      <c r="B57" s="375"/>
      <c r="C57" s="375"/>
      <c r="D57" s="375"/>
      <c r="E57" s="375"/>
      <c r="F57" s="375"/>
      <c r="G57" s="375"/>
      <c r="H57" s="375"/>
      <c r="I57" s="375"/>
      <c r="J57" s="375"/>
      <c r="K57" s="375"/>
      <c r="L57" s="375"/>
      <c r="M57" s="375"/>
      <c r="N57" s="375"/>
      <c r="O57" s="375"/>
      <c r="P57" s="375"/>
      <c r="Q57" s="375"/>
      <c r="R57" s="375"/>
      <c r="S57" s="375"/>
      <c r="T57" s="375"/>
      <c r="U57" s="375"/>
      <c r="V57" s="375"/>
      <c r="W57" s="375"/>
      <c r="X57" s="375"/>
      <c r="Y57" s="375"/>
      <c r="Z57" s="375"/>
      <c r="AA57" s="375"/>
      <c r="AB57" s="375"/>
      <c r="AC57" s="375"/>
      <c r="AD57" s="375"/>
      <c r="AE57" s="375"/>
      <c r="AF57" s="375"/>
      <c r="AG57" s="375"/>
      <c r="AH57" s="375"/>
      <c r="AI57" s="375"/>
      <c r="AJ57" s="375"/>
      <c r="AK57" s="375"/>
      <c r="AL57" s="375"/>
      <c r="AM57" s="375"/>
      <c r="AN57" s="375"/>
      <c r="AO57" s="375"/>
      <c r="AP57" s="375"/>
      <c r="AQ57" s="375"/>
      <c r="AR57" s="375"/>
      <c r="AS57" s="375"/>
      <c r="AT57" s="375"/>
      <c r="AU57" s="375"/>
      <c r="AV57" s="375"/>
      <c r="AW57" s="375"/>
      <c r="AX57" s="375"/>
      <c r="AY57" s="375"/>
      <c r="AZ57" s="375"/>
      <c r="BA57" s="375"/>
      <c r="BB57" s="375"/>
      <c r="BC57" s="375"/>
      <c r="BD57" s="375"/>
      <c r="BE57" s="375"/>
      <c r="BF57" s="375"/>
      <c r="BG57" s="375"/>
      <c r="BH57" s="375"/>
      <c r="BI57" s="375"/>
      <c r="BJ57" s="375"/>
      <c r="BK57" s="375"/>
      <c r="BL57" s="375"/>
      <c r="BM57" s="375"/>
      <c r="BN57" s="375"/>
      <c r="BO57" s="375"/>
      <c r="BP57" s="375"/>
      <c r="BQ57" s="375"/>
      <c r="BR57" s="375"/>
      <c r="BS57" s="375"/>
      <c r="BT57" s="375"/>
      <c r="BU57" s="375"/>
      <c r="BV57" s="375"/>
      <c r="BW57" s="375"/>
      <c r="BX57" s="375"/>
      <c r="BY57" s="375"/>
      <c r="BZ57" s="375"/>
      <c r="CA57" s="375"/>
      <c r="CB57" s="375"/>
      <c r="CC57" s="375"/>
      <c r="CD57" s="375"/>
      <c r="CE57" s="375"/>
      <c r="CF57" s="375"/>
      <c r="CG57" s="375"/>
      <c r="CH57" s="375"/>
      <c r="CI57" s="375"/>
      <c r="CJ57" s="375"/>
      <c r="CK57" s="375"/>
      <c r="CL57" s="375"/>
      <c r="CM57" s="375"/>
      <c r="CN57" s="375"/>
      <c r="CO57" s="375"/>
      <c r="CP57" s="375"/>
      <c r="CQ57" s="375"/>
      <c r="CR57" s="375"/>
      <c r="CS57" s="375"/>
      <c r="CT57" s="375"/>
      <c r="CU57" s="375"/>
      <c r="CV57" s="375"/>
      <c r="CW57" s="375"/>
      <c r="CX57" s="375"/>
      <c r="CY57" s="375"/>
      <c r="CZ57" s="375"/>
      <c r="DA57" s="375"/>
      <c r="DB57" s="375"/>
      <c r="DC57" s="375"/>
      <c r="DD57" s="375"/>
      <c r="DE57" s="375"/>
      <c r="DF57" s="375"/>
      <c r="DG57" s="375"/>
      <c r="DH57" s="375"/>
      <c r="DI57" s="375"/>
    </row>
    <row r="58" spans="1:113">
      <c r="A58" s="375"/>
      <c r="B58" s="375"/>
      <c r="C58" s="375"/>
      <c r="D58" s="375"/>
      <c r="E58" s="375"/>
      <c r="F58" s="375"/>
      <c r="G58" s="375"/>
      <c r="H58" s="375"/>
      <c r="I58" s="375"/>
      <c r="J58" s="375"/>
      <c r="K58" s="375"/>
      <c r="L58" s="375"/>
      <c r="M58" s="375"/>
      <c r="N58" s="375"/>
      <c r="O58" s="375"/>
      <c r="P58" s="375"/>
      <c r="Q58" s="375"/>
      <c r="R58" s="375"/>
      <c r="S58" s="375"/>
      <c r="T58" s="375"/>
      <c r="U58" s="375"/>
      <c r="V58" s="375"/>
      <c r="W58" s="375"/>
      <c r="X58" s="375"/>
      <c r="Y58" s="375"/>
      <c r="Z58" s="375"/>
      <c r="AA58" s="375"/>
      <c r="AB58" s="375"/>
      <c r="AC58" s="375"/>
      <c r="AD58" s="375"/>
      <c r="AE58" s="375"/>
      <c r="AF58" s="375"/>
      <c r="AG58" s="375"/>
      <c r="AH58" s="375"/>
      <c r="AI58" s="375"/>
      <c r="AJ58" s="375"/>
      <c r="AK58" s="375"/>
      <c r="AL58" s="375"/>
      <c r="AM58" s="375"/>
      <c r="AN58" s="375"/>
      <c r="AO58" s="375"/>
      <c r="AP58" s="375"/>
      <c r="AQ58" s="375"/>
      <c r="AR58" s="375"/>
      <c r="AS58" s="375"/>
      <c r="AT58" s="375"/>
      <c r="AU58" s="375"/>
      <c r="AV58" s="375"/>
      <c r="AW58" s="375"/>
      <c r="AX58" s="375"/>
      <c r="AY58" s="375"/>
      <c r="AZ58" s="375"/>
      <c r="BA58" s="375"/>
      <c r="BB58" s="375"/>
      <c r="BC58" s="375"/>
      <c r="BD58" s="375"/>
      <c r="BE58" s="375"/>
      <c r="BF58" s="375"/>
      <c r="BG58" s="375"/>
      <c r="BH58" s="375"/>
      <c r="BI58" s="375"/>
      <c r="BJ58" s="375"/>
      <c r="BK58" s="375"/>
      <c r="BL58" s="375"/>
      <c r="BM58" s="375"/>
      <c r="BN58" s="375"/>
      <c r="BO58" s="375"/>
      <c r="BP58" s="375"/>
      <c r="BQ58" s="375"/>
      <c r="BR58" s="375"/>
      <c r="BS58" s="375"/>
      <c r="BT58" s="375"/>
      <c r="BU58" s="375"/>
      <c r="BV58" s="375"/>
      <c r="BW58" s="375"/>
      <c r="BX58" s="375"/>
      <c r="BY58" s="375"/>
      <c r="BZ58" s="375"/>
      <c r="CA58" s="375"/>
      <c r="CB58" s="375"/>
      <c r="CC58" s="375"/>
      <c r="CD58" s="375"/>
      <c r="CE58" s="375"/>
      <c r="CF58" s="375"/>
      <c r="CG58" s="375"/>
      <c r="CH58" s="375"/>
      <c r="CI58" s="375"/>
      <c r="CJ58" s="375"/>
      <c r="CK58" s="375"/>
      <c r="CL58" s="375"/>
      <c r="CM58" s="375"/>
      <c r="CN58" s="375"/>
      <c r="CO58" s="375"/>
      <c r="CP58" s="375"/>
      <c r="CQ58" s="375"/>
      <c r="CR58" s="375"/>
      <c r="CS58" s="375"/>
      <c r="CT58" s="375"/>
      <c r="CU58" s="375"/>
      <c r="CV58" s="375"/>
      <c r="CW58" s="375"/>
      <c r="CX58" s="375"/>
      <c r="CY58" s="375"/>
      <c r="CZ58" s="375"/>
      <c r="DA58" s="375"/>
      <c r="DB58" s="375"/>
      <c r="DC58" s="375"/>
      <c r="DD58" s="375"/>
      <c r="DE58" s="375"/>
      <c r="DF58" s="375"/>
      <c r="DG58" s="375"/>
      <c r="DH58" s="375"/>
      <c r="DI58" s="375"/>
    </row>
    <row r="59" spans="1:113">
      <c r="A59" s="375"/>
      <c r="B59" s="375"/>
      <c r="C59" s="375"/>
      <c r="D59" s="375"/>
      <c r="E59" s="375"/>
      <c r="F59" s="375"/>
      <c r="G59" s="375"/>
      <c r="H59" s="375"/>
      <c r="I59" s="375"/>
      <c r="J59" s="375"/>
      <c r="K59" s="375"/>
      <c r="L59" s="375"/>
      <c r="M59" s="375"/>
      <c r="N59" s="375"/>
      <c r="O59" s="375"/>
      <c r="P59" s="375"/>
      <c r="Q59" s="375"/>
      <c r="R59" s="375"/>
      <c r="S59" s="375"/>
      <c r="T59" s="375"/>
      <c r="U59" s="375"/>
      <c r="V59" s="375"/>
      <c r="W59" s="375"/>
      <c r="X59" s="375"/>
      <c r="Y59" s="375"/>
      <c r="Z59" s="375"/>
      <c r="AA59" s="375"/>
      <c r="AB59" s="375"/>
      <c r="AC59" s="375"/>
      <c r="AD59" s="375"/>
      <c r="AE59" s="375"/>
      <c r="AF59" s="375"/>
      <c r="AG59" s="375"/>
      <c r="AH59" s="375"/>
      <c r="AI59" s="375"/>
      <c r="AJ59" s="375"/>
      <c r="AK59" s="375"/>
      <c r="AL59" s="375"/>
      <c r="AM59" s="375"/>
      <c r="AN59" s="375"/>
      <c r="AO59" s="375"/>
      <c r="AP59" s="375"/>
      <c r="AQ59" s="375"/>
      <c r="AR59" s="375"/>
      <c r="AS59" s="375"/>
      <c r="AT59" s="375"/>
      <c r="AU59" s="375"/>
      <c r="AV59" s="375"/>
      <c r="AW59" s="375"/>
      <c r="AX59" s="375"/>
      <c r="AY59" s="375"/>
      <c r="AZ59" s="375"/>
      <c r="BA59" s="375"/>
      <c r="BB59" s="375"/>
      <c r="BC59" s="375"/>
      <c r="BD59" s="375"/>
      <c r="BE59" s="375"/>
      <c r="BF59" s="375"/>
      <c r="BG59" s="375"/>
      <c r="BH59" s="375"/>
      <c r="BI59" s="375"/>
      <c r="BJ59" s="375"/>
      <c r="BK59" s="375"/>
      <c r="BL59" s="375"/>
      <c r="BM59" s="375"/>
      <c r="BN59" s="375"/>
      <c r="BO59" s="375"/>
      <c r="BP59" s="375"/>
      <c r="BQ59" s="375"/>
      <c r="BR59" s="375"/>
      <c r="BS59" s="375"/>
      <c r="BT59" s="375"/>
      <c r="BU59" s="375"/>
      <c r="BV59" s="375"/>
      <c r="BW59" s="375"/>
      <c r="BX59" s="375"/>
      <c r="BY59" s="375"/>
      <c r="BZ59" s="375"/>
      <c r="CA59" s="375"/>
      <c r="CB59" s="375"/>
      <c r="CC59" s="375"/>
      <c r="CD59" s="375"/>
      <c r="CE59" s="375"/>
      <c r="CF59" s="375"/>
      <c r="CG59" s="375"/>
      <c r="CH59" s="375"/>
      <c r="CI59" s="375"/>
      <c r="CJ59" s="375"/>
      <c r="CK59" s="375"/>
      <c r="CL59" s="375"/>
      <c r="CM59" s="375"/>
      <c r="CN59" s="375"/>
      <c r="CO59" s="375"/>
      <c r="CP59" s="375"/>
      <c r="CQ59" s="375"/>
      <c r="CR59" s="375"/>
      <c r="CS59" s="375"/>
      <c r="CT59" s="375"/>
      <c r="CU59" s="375"/>
      <c r="CV59" s="375"/>
      <c r="CW59" s="375"/>
      <c r="CX59" s="375"/>
      <c r="CY59" s="375"/>
      <c r="CZ59" s="375"/>
      <c r="DA59" s="375"/>
      <c r="DB59" s="375"/>
      <c r="DC59" s="375"/>
      <c r="DD59" s="375"/>
      <c r="DE59" s="375"/>
      <c r="DF59" s="375"/>
      <c r="DG59" s="375"/>
      <c r="DH59" s="375"/>
      <c r="DI59" s="375"/>
    </row>
    <row r="60" spans="1:113">
      <c r="A60" s="375"/>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5"/>
      <c r="AY60" s="375"/>
      <c r="AZ60" s="375"/>
      <c r="BA60" s="375"/>
      <c r="BB60" s="375"/>
      <c r="BC60" s="375"/>
      <c r="BD60" s="375"/>
      <c r="BE60" s="375"/>
      <c r="BF60" s="375"/>
      <c r="BG60" s="375"/>
      <c r="BH60" s="375"/>
      <c r="BI60" s="375"/>
      <c r="BJ60" s="375"/>
      <c r="BK60" s="375"/>
      <c r="BL60" s="375"/>
      <c r="BM60" s="375"/>
      <c r="BN60" s="375"/>
      <c r="BO60" s="375"/>
      <c r="BP60" s="375"/>
      <c r="BQ60" s="375"/>
      <c r="BR60" s="375"/>
      <c r="BS60" s="375"/>
      <c r="BT60" s="375"/>
      <c r="BU60" s="375"/>
      <c r="BV60" s="375"/>
      <c r="BW60" s="375"/>
      <c r="BX60" s="375"/>
      <c r="BY60" s="375"/>
      <c r="BZ60" s="375"/>
      <c r="CA60" s="375"/>
      <c r="CB60" s="375"/>
      <c r="CC60" s="375"/>
      <c r="CD60" s="375"/>
      <c r="CE60" s="375"/>
      <c r="CF60" s="375"/>
      <c r="CG60" s="375"/>
      <c r="CH60" s="375"/>
      <c r="CI60" s="375"/>
      <c r="CJ60" s="375"/>
      <c r="CK60" s="375"/>
      <c r="CL60" s="375"/>
      <c r="CM60" s="375"/>
      <c r="CN60" s="375"/>
      <c r="CO60" s="375"/>
      <c r="CP60" s="375"/>
      <c r="CQ60" s="375"/>
      <c r="CR60" s="375"/>
      <c r="CS60" s="375"/>
      <c r="CT60" s="375"/>
      <c r="CU60" s="375"/>
      <c r="CV60" s="375"/>
      <c r="CW60" s="375"/>
      <c r="CX60" s="375"/>
      <c r="CY60" s="375"/>
      <c r="CZ60" s="375"/>
      <c r="DA60" s="375"/>
      <c r="DB60" s="375"/>
      <c r="DC60" s="375"/>
      <c r="DD60" s="375"/>
      <c r="DE60" s="375"/>
      <c r="DF60" s="375"/>
      <c r="DG60" s="375"/>
      <c r="DH60" s="375"/>
      <c r="DI60" s="375"/>
    </row>
    <row r="61" spans="1:113">
      <c r="A61" s="375"/>
      <c r="B61" s="375"/>
      <c r="C61" s="375"/>
      <c r="D61" s="375"/>
      <c r="E61" s="375"/>
      <c r="F61" s="375"/>
      <c r="G61" s="375"/>
      <c r="H61" s="375"/>
      <c r="I61" s="375"/>
      <c r="J61" s="375"/>
      <c r="K61" s="375"/>
      <c r="L61" s="375"/>
      <c r="M61" s="375"/>
      <c r="N61" s="375"/>
      <c r="O61" s="375"/>
      <c r="P61" s="375"/>
      <c r="Q61" s="375"/>
      <c r="R61" s="375"/>
      <c r="S61" s="375"/>
      <c r="T61" s="375"/>
      <c r="U61" s="375"/>
      <c r="V61" s="375"/>
      <c r="W61" s="375"/>
      <c r="X61" s="375"/>
      <c r="Y61" s="375"/>
      <c r="Z61" s="375"/>
      <c r="AA61" s="375"/>
      <c r="AB61" s="375"/>
      <c r="AC61" s="375"/>
      <c r="AD61" s="375"/>
      <c r="AE61" s="375"/>
      <c r="AF61" s="375"/>
      <c r="AG61" s="375"/>
      <c r="AH61" s="375"/>
      <c r="AI61" s="375"/>
      <c r="AJ61" s="375"/>
      <c r="AK61" s="375"/>
      <c r="AL61" s="375"/>
      <c r="AM61" s="375"/>
      <c r="AN61" s="375"/>
      <c r="AO61" s="375"/>
      <c r="AP61" s="375"/>
      <c r="AQ61" s="375"/>
      <c r="AR61" s="375"/>
      <c r="AS61" s="375"/>
      <c r="AT61" s="375"/>
      <c r="AU61" s="375"/>
      <c r="AV61" s="375"/>
      <c r="AW61" s="375"/>
      <c r="AX61" s="375"/>
      <c r="AY61" s="375"/>
      <c r="AZ61" s="375"/>
      <c r="BA61" s="375"/>
      <c r="BB61" s="375"/>
      <c r="BC61" s="375"/>
      <c r="BD61" s="375"/>
      <c r="BE61" s="375"/>
      <c r="BF61" s="375"/>
      <c r="BG61" s="375"/>
      <c r="BH61" s="375"/>
      <c r="BI61" s="375"/>
      <c r="BJ61" s="375"/>
      <c r="BK61" s="375"/>
      <c r="BL61" s="375"/>
      <c r="BM61" s="375"/>
      <c r="BN61" s="375"/>
      <c r="BO61" s="375"/>
      <c r="BP61" s="375"/>
      <c r="BQ61" s="375"/>
      <c r="BR61" s="375"/>
      <c r="BS61" s="375"/>
      <c r="BT61" s="375"/>
      <c r="BU61" s="375"/>
      <c r="BV61" s="375"/>
      <c r="BW61" s="375"/>
      <c r="BX61" s="375"/>
      <c r="BY61" s="375"/>
      <c r="BZ61" s="375"/>
      <c r="CA61" s="375"/>
      <c r="CB61" s="375"/>
      <c r="CC61" s="375"/>
      <c r="CD61" s="375"/>
      <c r="CE61" s="375"/>
      <c r="CF61" s="375"/>
      <c r="CG61" s="375"/>
      <c r="CH61" s="375"/>
      <c r="CI61" s="375"/>
      <c r="CJ61" s="375"/>
      <c r="CK61" s="375"/>
      <c r="CL61" s="375"/>
      <c r="CM61" s="375"/>
      <c r="CN61" s="375"/>
      <c r="CO61" s="375"/>
      <c r="CP61" s="375"/>
      <c r="CQ61" s="375"/>
      <c r="CR61" s="375"/>
      <c r="CS61" s="375"/>
      <c r="CT61" s="375"/>
      <c r="CU61" s="375"/>
      <c r="CV61" s="375"/>
      <c r="CW61" s="375"/>
      <c r="CX61" s="375"/>
      <c r="CY61" s="375"/>
      <c r="CZ61" s="375"/>
      <c r="DA61" s="375"/>
      <c r="DB61" s="375"/>
      <c r="DC61" s="375"/>
      <c r="DD61" s="375"/>
      <c r="DE61" s="375"/>
      <c r="DF61" s="375"/>
      <c r="DG61" s="375"/>
      <c r="DH61" s="375"/>
      <c r="DI61" s="375"/>
    </row>
    <row r="62" spans="1:113">
      <c r="A62" s="375"/>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5"/>
      <c r="AY62" s="375"/>
      <c r="AZ62" s="375"/>
      <c r="BA62" s="375"/>
      <c r="BB62" s="375"/>
      <c r="BC62" s="375"/>
      <c r="BD62" s="375"/>
      <c r="BE62" s="375"/>
      <c r="BF62" s="375"/>
      <c r="BG62" s="375"/>
      <c r="BH62" s="375"/>
      <c r="BI62" s="375"/>
      <c r="BJ62" s="375"/>
      <c r="BK62" s="375"/>
      <c r="BL62" s="375"/>
      <c r="BM62" s="375"/>
      <c r="BN62" s="375"/>
      <c r="BO62" s="375"/>
      <c r="BP62" s="375"/>
      <c r="BQ62" s="375"/>
      <c r="BR62" s="375"/>
      <c r="BS62" s="375"/>
      <c r="BT62" s="375"/>
      <c r="BU62" s="375"/>
      <c r="BV62" s="375"/>
      <c r="BW62" s="375"/>
      <c r="BX62" s="375"/>
      <c r="BY62" s="375"/>
      <c r="BZ62" s="375"/>
      <c r="CA62" s="375"/>
      <c r="CB62" s="375"/>
      <c r="CC62" s="375"/>
      <c r="CD62" s="375"/>
      <c r="CE62" s="375"/>
      <c r="CF62" s="375"/>
      <c r="CG62" s="375"/>
      <c r="CH62" s="375"/>
      <c r="CI62" s="375"/>
      <c r="CJ62" s="375"/>
      <c r="CK62" s="375"/>
      <c r="CL62" s="375"/>
      <c r="CM62" s="375"/>
      <c r="CN62" s="375"/>
      <c r="CO62" s="375"/>
      <c r="CP62" s="375"/>
      <c r="CQ62" s="375"/>
      <c r="CR62" s="375"/>
      <c r="CS62" s="375"/>
      <c r="CT62" s="375"/>
      <c r="CU62" s="375"/>
      <c r="CV62" s="375"/>
      <c r="CW62" s="375"/>
      <c r="CX62" s="375"/>
      <c r="CY62" s="375"/>
      <c r="CZ62" s="375"/>
      <c r="DA62" s="375"/>
      <c r="DB62" s="375"/>
      <c r="DC62" s="375"/>
      <c r="DD62" s="375"/>
      <c r="DE62" s="375"/>
      <c r="DF62" s="375"/>
      <c r="DG62" s="375"/>
      <c r="DH62" s="375"/>
      <c r="DI62" s="375"/>
    </row>
  </sheetData>
  <sheetProtection algorithmName="SHA-512" hashValue="f5HBL0V3h8OkErdVXZcynNuW7aJBUQvNXyRJtoNrCMGVQ90hOEeOq/W452Fy4FQz7bPIDd2aP+fAzVCB+evKnw==" saltValue="u2RibpGskEfJDRIb7/MwMg==" spinCount="100000" sheet="1" objects="1" formatCells="0" formatColumns="0" formatRows="0" insertHyperlinks="0" selectLockedCells="1" sort="0" autoFilter="0"/>
  <mergeCells count="31">
    <mergeCell ref="BI4:BZ4"/>
    <mergeCell ref="B1:L1"/>
    <mergeCell ref="T38:BZ38"/>
    <mergeCell ref="Q28:AJ28"/>
    <mergeCell ref="R32:S32"/>
    <mergeCell ref="T32:BZ32"/>
    <mergeCell ref="T34:BZ34"/>
    <mergeCell ref="R36:S36"/>
    <mergeCell ref="T36:BZ36"/>
    <mergeCell ref="D9:J9"/>
    <mergeCell ref="D10:J11"/>
    <mergeCell ref="C6:K7"/>
    <mergeCell ref="R34:S34"/>
    <mergeCell ref="R38:S38"/>
    <mergeCell ref="P4:AD5"/>
    <mergeCell ref="AE4:AT5"/>
    <mergeCell ref="Y15:AF15"/>
    <mergeCell ref="AR15:AY15"/>
    <mergeCell ref="BJ15:BR15"/>
    <mergeCell ref="N19:BP22"/>
    <mergeCell ref="N49:CB50"/>
    <mergeCell ref="P25:AQ26"/>
    <mergeCell ref="R30:S30"/>
    <mergeCell ref="T30:BZ30"/>
    <mergeCell ref="R46:S46"/>
    <mergeCell ref="T46:BZ46"/>
    <mergeCell ref="Q40:AJ40"/>
    <mergeCell ref="R42:S42"/>
    <mergeCell ref="T42:BZ42"/>
    <mergeCell ref="R44:S44"/>
    <mergeCell ref="T44:BZ44"/>
  </mergeCells>
  <conditionalFormatting sqref="N2:CB2 CA3:CB3 N3:BI3">
    <cfRule type="expression" dxfId="1" priority="2">
      <formula>Analyze_Help_Setting="Hidden"</formula>
    </cfRule>
  </conditionalFormatting>
  <dataValidations count="1">
    <dataValidation type="list" allowBlank="1" showInputMessage="1" showErrorMessage="1" sqref="D10:J11" xr:uid="{00000000-0002-0000-0800-000000000000}">
      <formula1>Zoom_Setting_Dropdown</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0E08157D-29A9-4AD0-92AC-03C8DDEE2578}">
            <xm:f>MACROS!$BR$4="Not Enabled"</xm:f>
            <x14:dxf>
              <fill>
                <patternFill>
                  <bgColor theme="5" tint="0.79998168889431442"/>
                </patternFill>
              </fill>
            </x14:dxf>
          </x14:cfRule>
          <xm:sqref>BI4:BZ4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7479C-66D7-4350-9F55-DBDE7037D7C8}">
  <sheetPr codeName="wsINFO_SHEET">
    <tabColor rgb="FF398CCC"/>
    <pageSetUpPr fitToPage="1"/>
  </sheetPr>
  <dimension ref="A1:FE53"/>
  <sheetViews>
    <sheetView showGridLines="0" showRowColHeaders="0" zoomScale="90" zoomScaleNormal="90" workbookViewId="0">
      <pane ySplit="4" topLeftCell="A5" activePane="bottomLeft" state="frozen"/>
      <selection pane="bottomLeft" activeCell="AM9" sqref="AM9:BT9"/>
    </sheetView>
  </sheetViews>
  <sheetFormatPr defaultColWidth="8.8984375" defaultRowHeight="15.65"/>
  <cols>
    <col min="1" max="1" width="2.19921875" style="4" customWidth="1"/>
    <col min="2" max="2" width="2.09765625" style="4" customWidth="1"/>
    <col min="3" max="84" width="2" style="4" customWidth="1"/>
    <col min="85" max="85" width="2.09765625" style="4" customWidth="1"/>
    <col min="86" max="100" width="2" style="4" customWidth="1"/>
    <col min="101" max="105" width="1.8984375" style="4" customWidth="1"/>
    <col min="106" max="118" width="2.09765625" style="4" customWidth="1"/>
    <col min="119" max="131" width="2.3984375" style="4" customWidth="1"/>
    <col min="132" max="157" width="2.59765625" style="4" customWidth="1"/>
    <col min="158" max="187" width="2.5" style="4" customWidth="1"/>
    <col min="188" max="16384" width="8.8984375" style="4"/>
  </cols>
  <sheetData>
    <row r="1" spans="1:161" s="60" customFormat="1" ht="45" customHeight="1"/>
    <row r="2" spans="1:161" s="227" customFormat="1" ht="7.5" customHeight="1"/>
    <row r="3" spans="1:161" s="227" customFormat="1" ht="22.6" customHeight="1">
      <c r="A3" s="486" t="s">
        <v>1039</v>
      </c>
      <c r="B3" s="486"/>
      <c r="C3" s="486"/>
      <c r="D3" s="486"/>
      <c r="E3" s="486"/>
      <c r="F3" s="486"/>
      <c r="G3" s="486"/>
      <c r="H3" s="486"/>
      <c r="I3" s="486"/>
      <c r="J3" s="486"/>
      <c r="K3" s="486"/>
      <c r="L3" s="486"/>
      <c r="M3" s="486"/>
      <c r="N3" s="486"/>
      <c r="O3" s="486"/>
      <c r="P3" s="486"/>
      <c r="Q3" s="486"/>
      <c r="R3" s="486"/>
      <c r="S3" s="486"/>
      <c r="T3" s="486"/>
      <c r="U3" s="486"/>
      <c r="V3" s="486"/>
      <c r="W3" s="349"/>
      <c r="X3" s="349"/>
      <c r="Y3" s="349"/>
      <c r="Z3" s="290"/>
      <c r="AA3" s="290"/>
      <c r="AB3" s="290"/>
    </row>
    <row r="4" spans="1:161" s="260" customFormat="1" ht="7.3" customHeight="1"/>
    <row r="5" spans="1:161" s="268" customFormat="1" ht="12.1" customHeight="1"/>
    <row r="6" spans="1:161" s="2" customFormat="1" ht="44.7" customHeight="1">
      <c r="Y6" s="689" t="s">
        <v>954</v>
      </c>
      <c r="Z6" s="689"/>
      <c r="AA6" s="689"/>
      <c r="AB6" s="689"/>
      <c r="AC6" s="689"/>
      <c r="AD6" s="689"/>
      <c r="AE6" s="689"/>
      <c r="AF6" s="689"/>
      <c r="AG6" s="689"/>
      <c r="AH6" s="689"/>
      <c r="AI6" s="689"/>
      <c r="AJ6" s="689"/>
      <c r="AK6" s="689"/>
      <c r="AL6" s="689"/>
      <c r="AM6" s="689"/>
      <c r="AN6" s="689"/>
      <c r="AO6" s="689"/>
      <c r="AP6" s="689"/>
      <c r="AQ6" s="689"/>
      <c r="AR6" s="689"/>
      <c r="AS6" s="689"/>
      <c r="AT6" s="689"/>
      <c r="AU6" s="689"/>
      <c r="AV6" s="689"/>
      <c r="AW6" s="689"/>
      <c r="AX6" s="689"/>
      <c r="AY6" s="689"/>
      <c r="AZ6" s="689"/>
      <c r="BA6" s="689"/>
      <c r="BB6" s="689"/>
      <c r="BC6" s="689"/>
      <c r="BD6" s="689"/>
      <c r="BE6" s="689"/>
      <c r="BF6" s="689"/>
      <c r="BG6" s="689"/>
      <c r="BH6" s="689"/>
      <c r="BI6" s="689"/>
      <c r="BJ6" s="689"/>
      <c r="BK6" s="689"/>
      <c r="BL6" s="689"/>
      <c r="BM6" s="689"/>
      <c r="BN6" s="689"/>
      <c r="BO6" s="689"/>
      <c r="BP6" s="689"/>
      <c r="BQ6" s="689"/>
      <c r="BR6" s="689"/>
      <c r="BS6" s="689"/>
      <c r="BT6" s="689"/>
    </row>
    <row r="7" spans="1:161" s="2" customFormat="1" ht="12.1" customHeight="1">
      <c r="BN7" s="270"/>
      <c r="BO7" s="270"/>
    </row>
    <row r="8" spans="1:161" ht="23.95" customHeight="1">
      <c r="Y8" s="480" t="s">
        <v>226</v>
      </c>
      <c r="Z8" s="481"/>
      <c r="AA8" s="481"/>
      <c r="AB8" s="481"/>
      <c r="AC8" s="481"/>
      <c r="AD8" s="481"/>
      <c r="AE8" s="481"/>
      <c r="AF8" s="481"/>
      <c r="AG8" s="481"/>
      <c r="AH8" s="481"/>
      <c r="AI8" s="481"/>
      <c r="AJ8" s="481"/>
      <c r="AK8" s="481"/>
      <c r="AL8" s="481"/>
      <c r="AM8" s="481"/>
      <c r="AN8" s="481"/>
      <c r="AO8" s="481"/>
      <c r="AP8" s="481"/>
      <c r="AQ8" s="481"/>
      <c r="AR8" s="481"/>
      <c r="AS8" s="481"/>
      <c r="AT8" s="481"/>
      <c r="AU8" s="481"/>
      <c r="AV8" s="481"/>
      <c r="AW8" s="481"/>
      <c r="AX8" s="481"/>
      <c r="AY8" s="481"/>
      <c r="AZ8" s="481"/>
      <c r="BA8" s="481"/>
      <c r="BB8" s="481"/>
      <c r="BC8" s="481"/>
      <c r="BD8" s="481"/>
      <c r="BE8" s="481"/>
      <c r="BF8" s="481"/>
      <c r="BG8" s="481"/>
      <c r="BH8" s="481"/>
      <c r="BI8" s="481"/>
      <c r="BJ8" s="481"/>
      <c r="BK8" s="481"/>
      <c r="BL8" s="481"/>
      <c r="BM8" s="481"/>
      <c r="BN8" s="481"/>
      <c r="BO8" s="481"/>
      <c r="BP8" s="481"/>
      <c r="BQ8" s="481"/>
      <c r="BR8" s="481"/>
      <c r="BS8" s="481"/>
      <c r="BT8" s="481"/>
      <c r="FE8" s="2"/>
    </row>
    <row r="9" spans="1:161" ht="23.95" customHeight="1">
      <c r="Y9" s="694">
        <f t="shared" ref="Y9:Y15" si="0">IF(AM9&gt;0,1,0)</f>
        <v>0</v>
      </c>
      <c r="Z9" s="694"/>
      <c r="AA9" s="696" t="s">
        <v>69</v>
      </c>
      <c r="AB9" s="696"/>
      <c r="AC9" s="696"/>
      <c r="AD9" s="696"/>
      <c r="AE9" s="696"/>
      <c r="AF9" s="696"/>
      <c r="AG9" s="696"/>
      <c r="AH9" s="696"/>
      <c r="AI9" s="696"/>
      <c r="AJ9" s="696"/>
      <c r="AK9" s="696"/>
      <c r="AL9" s="696"/>
      <c r="AM9" s="489"/>
      <c r="AN9" s="489"/>
      <c r="AO9" s="489"/>
      <c r="AP9" s="489"/>
      <c r="AQ9" s="489"/>
      <c r="AR9" s="489"/>
      <c r="AS9" s="489"/>
      <c r="AT9" s="489"/>
      <c r="AU9" s="489"/>
      <c r="AV9" s="489"/>
      <c r="AW9" s="489"/>
      <c r="AX9" s="489"/>
      <c r="AY9" s="489"/>
      <c r="AZ9" s="489"/>
      <c r="BA9" s="489"/>
      <c r="BB9" s="489"/>
      <c r="BC9" s="489"/>
      <c r="BD9" s="489"/>
      <c r="BE9" s="489"/>
      <c r="BF9" s="489"/>
      <c r="BG9" s="489"/>
      <c r="BH9" s="489"/>
      <c r="BI9" s="489"/>
      <c r="BJ9" s="489"/>
      <c r="BK9" s="489"/>
      <c r="BL9" s="489"/>
      <c r="BM9" s="489"/>
      <c r="BN9" s="489"/>
      <c r="BO9" s="489"/>
      <c r="BP9" s="489"/>
      <c r="BQ9" s="489"/>
      <c r="BR9" s="489"/>
      <c r="BS9" s="489"/>
      <c r="BT9" s="489"/>
      <c r="FE9" s="2"/>
    </row>
    <row r="10" spans="1:161" ht="23.95" customHeight="1">
      <c r="Y10" s="693">
        <f t="shared" si="0"/>
        <v>0</v>
      </c>
      <c r="Z10" s="693"/>
      <c r="AA10" s="690" t="s">
        <v>198</v>
      </c>
      <c r="AB10" s="690"/>
      <c r="AC10" s="690"/>
      <c r="AD10" s="690"/>
      <c r="AE10" s="690"/>
      <c r="AF10" s="690"/>
      <c r="AG10" s="690"/>
      <c r="AH10" s="690"/>
      <c r="AI10" s="690"/>
      <c r="AJ10" s="690"/>
      <c r="AK10" s="690"/>
      <c r="AL10" s="690"/>
      <c r="AM10" s="490"/>
      <c r="AN10" s="691"/>
      <c r="AO10" s="691"/>
      <c r="AP10" s="691"/>
      <c r="AQ10" s="691"/>
      <c r="AR10" s="691"/>
      <c r="AS10" s="691"/>
      <c r="AT10" s="691"/>
      <c r="AU10" s="691"/>
      <c r="AV10" s="691"/>
      <c r="AW10" s="691"/>
      <c r="AX10" s="691"/>
      <c r="AY10" s="691"/>
      <c r="AZ10" s="691"/>
      <c r="BA10" s="691"/>
      <c r="BB10" s="691"/>
      <c r="BC10" s="691"/>
      <c r="BD10" s="691"/>
      <c r="BE10" s="691"/>
      <c r="BF10" s="691"/>
      <c r="BG10" s="691"/>
      <c r="BH10" s="691"/>
      <c r="BI10" s="691"/>
      <c r="BJ10" s="691"/>
      <c r="BK10" s="691"/>
      <c r="BL10" s="691"/>
      <c r="BM10" s="691"/>
      <c r="BN10" s="691"/>
      <c r="BO10" s="691"/>
      <c r="BP10" s="691"/>
      <c r="BQ10" s="691"/>
      <c r="BR10" s="691"/>
      <c r="BS10" s="691"/>
      <c r="BT10" s="692"/>
    </row>
    <row r="11" spans="1:161" ht="23.95" customHeight="1">
      <c r="Y11" s="693">
        <f t="shared" si="0"/>
        <v>0</v>
      </c>
      <c r="Z11" s="693"/>
      <c r="AA11" s="690" t="s">
        <v>74</v>
      </c>
      <c r="AB11" s="690"/>
      <c r="AC11" s="690"/>
      <c r="AD11" s="690"/>
      <c r="AE11" s="690"/>
      <c r="AF11" s="690"/>
      <c r="AG11" s="690"/>
      <c r="AH11" s="690"/>
      <c r="AI11" s="690"/>
      <c r="AJ11" s="690"/>
      <c r="AK11" s="690"/>
      <c r="AL11" s="690"/>
      <c r="AM11" s="490"/>
      <c r="AN11" s="691"/>
      <c r="AO11" s="691"/>
      <c r="AP11" s="691"/>
      <c r="AQ11" s="691"/>
      <c r="AR11" s="691"/>
      <c r="AS11" s="691"/>
      <c r="AT11" s="691"/>
      <c r="AU11" s="691"/>
      <c r="AV11" s="691"/>
      <c r="AW11" s="691"/>
      <c r="AX11" s="691"/>
      <c r="AY11" s="691"/>
      <c r="AZ11" s="691"/>
      <c r="BA11" s="691"/>
      <c r="BB11" s="691"/>
      <c r="BC11" s="691"/>
      <c r="BD11" s="691"/>
      <c r="BE11" s="691"/>
      <c r="BF11" s="691"/>
      <c r="BG11" s="691"/>
      <c r="BH11" s="691"/>
      <c r="BI11" s="691"/>
      <c r="BJ11" s="691"/>
      <c r="BK11" s="691"/>
      <c r="BL11" s="691"/>
      <c r="BM11" s="691"/>
      <c r="BN11" s="691"/>
      <c r="BO11" s="691"/>
      <c r="BP11" s="691"/>
      <c r="BQ11" s="691"/>
      <c r="BR11" s="691"/>
      <c r="BS11" s="691"/>
      <c r="BT11" s="692"/>
    </row>
    <row r="12" spans="1:161" ht="23.95" customHeight="1">
      <c r="Y12" s="693">
        <f t="shared" si="0"/>
        <v>0</v>
      </c>
      <c r="Z12" s="693"/>
      <c r="AA12" s="690" t="s">
        <v>191</v>
      </c>
      <c r="AB12" s="690"/>
      <c r="AC12" s="690"/>
      <c r="AD12" s="690"/>
      <c r="AE12" s="690"/>
      <c r="AF12" s="690"/>
      <c r="AG12" s="690"/>
      <c r="AH12" s="690"/>
      <c r="AI12" s="690"/>
      <c r="AJ12" s="690"/>
      <c r="AK12" s="690"/>
      <c r="AL12" s="690"/>
      <c r="AM12" s="490"/>
      <c r="AN12" s="691"/>
      <c r="AO12" s="691"/>
      <c r="AP12" s="691"/>
      <c r="AQ12" s="691"/>
      <c r="AR12" s="691"/>
      <c r="AS12" s="691"/>
      <c r="AT12" s="691"/>
      <c r="AU12" s="691"/>
      <c r="AV12" s="691"/>
      <c r="AW12" s="691"/>
      <c r="AX12" s="691"/>
      <c r="AY12" s="691"/>
      <c r="AZ12" s="691"/>
      <c r="BA12" s="691"/>
      <c r="BB12" s="691"/>
      <c r="BC12" s="691"/>
      <c r="BD12" s="691"/>
      <c r="BE12" s="691"/>
      <c r="BF12" s="691"/>
      <c r="BG12" s="691"/>
      <c r="BH12" s="691"/>
      <c r="BI12" s="691"/>
      <c r="BJ12" s="691"/>
      <c r="BK12" s="691"/>
      <c r="BL12" s="691"/>
      <c r="BM12" s="691"/>
      <c r="BN12" s="691"/>
      <c r="BO12" s="691"/>
      <c r="BP12" s="691"/>
      <c r="BQ12" s="691"/>
      <c r="BR12" s="691"/>
      <c r="BS12" s="691"/>
      <c r="BT12" s="692"/>
    </row>
    <row r="13" spans="1:161" ht="23.95" customHeight="1">
      <c r="Y13" s="693">
        <f t="shared" si="0"/>
        <v>0</v>
      </c>
      <c r="Z13" s="693"/>
      <c r="AA13" s="690" t="s">
        <v>649</v>
      </c>
      <c r="AB13" s="690"/>
      <c r="AC13" s="690"/>
      <c r="AD13" s="690"/>
      <c r="AE13" s="690"/>
      <c r="AF13" s="690"/>
      <c r="AG13" s="690"/>
      <c r="AH13" s="690"/>
      <c r="AI13" s="690"/>
      <c r="AJ13" s="690"/>
      <c r="AK13" s="690"/>
      <c r="AL13" s="690"/>
      <c r="AM13" s="490"/>
      <c r="AN13" s="691"/>
      <c r="AO13" s="691"/>
      <c r="AP13" s="691"/>
      <c r="AQ13" s="691"/>
      <c r="AR13" s="691"/>
      <c r="AS13" s="691"/>
      <c r="AT13" s="691"/>
      <c r="AU13" s="691"/>
      <c r="AV13" s="691"/>
      <c r="AW13" s="691"/>
      <c r="AX13" s="691"/>
      <c r="AY13" s="691"/>
      <c r="AZ13" s="691"/>
      <c r="BA13" s="691"/>
      <c r="BB13" s="691"/>
      <c r="BC13" s="691"/>
      <c r="BD13" s="691"/>
      <c r="BE13" s="691"/>
      <c r="BF13" s="691"/>
      <c r="BG13" s="691"/>
      <c r="BH13" s="691"/>
      <c r="BI13" s="691"/>
      <c r="BJ13" s="691"/>
      <c r="BK13" s="691"/>
      <c r="BL13" s="691"/>
      <c r="BM13" s="691"/>
      <c r="BN13" s="691"/>
      <c r="BO13" s="691"/>
      <c r="BP13" s="691"/>
      <c r="BQ13" s="691"/>
      <c r="BR13" s="691"/>
      <c r="BS13" s="691"/>
      <c r="BT13" s="692"/>
    </row>
    <row r="14" spans="1:161" ht="23.95" customHeight="1">
      <c r="Y14" s="693">
        <f t="shared" si="0"/>
        <v>0</v>
      </c>
      <c r="Z14" s="693"/>
      <c r="AA14" s="690" t="s">
        <v>70</v>
      </c>
      <c r="AB14" s="690"/>
      <c r="AC14" s="690"/>
      <c r="AD14" s="690"/>
      <c r="AE14" s="690"/>
      <c r="AF14" s="690"/>
      <c r="AG14" s="690"/>
      <c r="AH14" s="690"/>
      <c r="AI14" s="690"/>
      <c r="AJ14" s="690"/>
      <c r="AK14" s="690"/>
      <c r="AL14" s="690"/>
      <c r="AM14" s="490"/>
      <c r="AN14" s="691"/>
      <c r="AO14" s="691"/>
      <c r="AP14" s="691"/>
      <c r="AQ14" s="691"/>
      <c r="AR14" s="691"/>
      <c r="AS14" s="691"/>
      <c r="AT14" s="691"/>
      <c r="AU14" s="691"/>
      <c r="AV14" s="691"/>
      <c r="AW14" s="691"/>
      <c r="AX14" s="691"/>
      <c r="AY14" s="691"/>
      <c r="AZ14" s="691"/>
      <c r="BA14" s="691"/>
      <c r="BB14" s="691"/>
      <c r="BC14" s="691"/>
      <c r="BD14" s="691"/>
      <c r="BE14" s="691"/>
      <c r="BF14" s="691"/>
      <c r="BG14" s="691"/>
      <c r="BH14" s="691"/>
      <c r="BI14" s="691"/>
      <c r="BJ14" s="691"/>
      <c r="BK14" s="691"/>
      <c r="BL14" s="691"/>
      <c r="BM14" s="691"/>
      <c r="BN14" s="691"/>
      <c r="BO14" s="691"/>
      <c r="BP14" s="691"/>
      <c r="BQ14" s="691"/>
      <c r="BR14" s="691"/>
      <c r="BS14" s="691"/>
      <c r="BT14" s="692"/>
    </row>
    <row r="15" spans="1:161" ht="23.95" customHeight="1">
      <c r="Y15" s="693">
        <f t="shared" si="0"/>
        <v>0</v>
      </c>
      <c r="Z15" s="693"/>
      <c r="AA15" s="690" t="s">
        <v>75</v>
      </c>
      <c r="AB15" s="690"/>
      <c r="AC15" s="690"/>
      <c r="AD15" s="690"/>
      <c r="AE15" s="690"/>
      <c r="AF15" s="690"/>
      <c r="AG15" s="690"/>
      <c r="AH15" s="690"/>
      <c r="AI15" s="690"/>
      <c r="AJ15" s="690"/>
      <c r="AK15" s="690"/>
      <c r="AL15" s="690"/>
      <c r="AM15" s="697"/>
      <c r="AN15" s="698"/>
      <c r="AO15" s="698"/>
      <c r="AP15" s="698"/>
      <c r="AQ15" s="698"/>
      <c r="AR15" s="698"/>
      <c r="AS15" s="698"/>
      <c r="AT15" s="698"/>
      <c r="AU15" s="698"/>
      <c r="AV15" s="698"/>
      <c r="AW15" s="698"/>
      <c r="AX15" s="698"/>
      <c r="AY15" s="698"/>
      <c r="AZ15" s="699" t="s">
        <v>76</v>
      </c>
      <c r="BA15" s="700"/>
      <c r="BB15" s="700"/>
      <c r="BC15" s="700"/>
      <c r="BD15" s="700"/>
      <c r="BE15" s="700"/>
      <c r="BF15" s="700"/>
      <c r="BG15" s="700"/>
      <c r="BH15" s="701"/>
      <c r="BI15" s="698"/>
      <c r="BJ15" s="698"/>
      <c r="BK15" s="698"/>
      <c r="BL15" s="698"/>
      <c r="BM15" s="698"/>
      <c r="BN15" s="698"/>
      <c r="BO15" s="698"/>
      <c r="BP15" s="698"/>
      <c r="BQ15" s="698"/>
      <c r="BR15" s="698"/>
      <c r="BS15" s="698"/>
      <c r="BT15" s="702"/>
    </row>
    <row r="16" spans="1:161" ht="23.95" customHeight="1">
      <c r="Y16" s="351"/>
      <c r="Z16" s="351"/>
      <c r="AA16" s="690" t="s">
        <v>175</v>
      </c>
      <c r="AB16" s="690"/>
      <c r="AC16" s="690"/>
      <c r="AD16" s="690"/>
      <c r="AE16" s="690"/>
      <c r="AF16" s="690"/>
      <c r="AG16" s="690"/>
      <c r="AH16" s="690"/>
      <c r="AI16" s="690"/>
      <c r="AJ16" s="690"/>
      <c r="AK16" s="690"/>
      <c r="AL16" s="690"/>
      <c r="AM16" s="708"/>
      <c r="AN16" s="708"/>
      <c r="AO16" s="708"/>
      <c r="AP16" s="708"/>
      <c r="AQ16" s="708"/>
      <c r="AR16" s="708"/>
      <c r="AS16" s="708"/>
      <c r="AT16" s="708"/>
      <c r="AU16" s="708"/>
      <c r="AV16" s="708"/>
      <c r="AW16" s="708"/>
      <c r="AX16" s="708"/>
      <c r="AY16" s="711"/>
      <c r="AZ16" s="712" t="s">
        <v>919</v>
      </c>
      <c r="BA16" s="713"/>
      <c r="BB16" s="713"/>
      <c r="BC16" s="713"/>
      <c r="BD16" s="713"/>
      <c r="BE16" s="713"/>
      <c r="BF16" s="713"/>
      <c r="BG16" s="713"/>
      <c r="BH16" s="714"/>
      <c r="BI16" s="707"/>
      <c r="BJ16" s="708"/>
      <c r="BK16" s="708"/>
      <c r="BL16" s="708"/>
      <c r="BM16" s="708"/>
      <c r="BN16" s="708"/>
      <c r="BO16" s="708"/>
      <c r="BP16" s="708"/>
      <c r="BQ16" s="708"/>
      <c r="BR16" s="708"/>
      <c r="BS16" s="708"/>
      <c r="BT16" s="708"/>
    </row>
    <row r="18" spans="25:105" ht="23.8">
      <c r="Y18" s="716" t="s">
        <v>178</v>
      </c>
      <c r="Z18" s="716"/>
      <c r="AA18" s="716"/>
      <c r="AB18" s="716"/>
      <c r="AC18" s="716"/>
      <c r="AD18" s="716"/>
      <c r="AE18" s="716"/>
      <c r="AF18" s="716"/>
      <c r="AG18" s="716"/>
      <c r="AH18" s="716"/>
      <c r="AI18" s="716"/>
      <c r="AJ18" s="716"/>
      <c r="AK18" s="716"/>
      <c r="AL18" s="716"/>
      <c r="AM18" s="481"/>
      <c r="AN18" s="481"/>
      <c r="AO18" s="481"/>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1"/>
      <c r="BM18" s="481"/>
      <c r="BN18" s="481"/>
      <c r="BO18" s="481"/>
      <c r="BP18" s="481"/>
      <c r="BQ18" s="481"/>
      <c r="BR18" s="481"/>
      <c r="BS18" s="481"/>
      <c r="BT18" s="481"/>
    </row>
    <row r="19" spans="25:105" ht="23.95" customHeight="1">
      <c r="Y19" s="717">
        <f t="shared" ref="Y19:Y26" si="1">IF(AM19&gt;0,1,0)</f>
        <v>0</v>
      </c>
      <c r="Z19" s="717"/>
      <c r="AA19" s="695" t="s">
        <v>833</v>
      </c>
      <c r="AB19" s="695"/>
      <c r="AC19" s="695"/>
      <c r="AD19" s="695"/>
      <c r="AE19" s="695"/>
      <c r="AF19" s="695"/>
      <c r="AG19" s="695"/>
      <c r="AH19" s="695"/>
      <c r="AI19" s="695"/>
      <c r="AJ19" s="695"/>
      <c r="AK19" s="695"/>
      <c r="AL19" s="695"/>
      <c r="AM19" s="489"/>
      <c r="AN19" s="489"/>
      <c r="AO19" s="489"/>
      <c r="AP19" s="489"/>
      <c r="AQ19" s="489"/>
      <c r="AR19" s="489"/>
      <c r="AS19" s="489"/>
      <c r="AT19" s="489"/>
      <c r="AU19" s="489"/>
      <c r="AV19" s="489"/>
      <c r="AW19" s="489"/>
      <c r="AX19" s="489"/>
      <c r="AY19" s="489"/>
      <c r="AZ19" s="489"/>
      <c r="BA19" s="489"/>
      <c r="BB19" s="489"/>
      <c r="BC19" s="489"/>
      <c r="BD19" s="489"/>
      <c r="BE19" s="489"/>
      <c r="BF19" s="489"/>
      <c r="BG19" s="489"/>
      <c r="BH19" s="489"/>
      <c r="BI19" s="489"/>
      <c r="BJ19" s="489"/>
      <c r="BK19" s="489"/>
      <c r="BL19" s="489"/>
      <c r="BM19" s="489"/>
      <c r="BN19" s="489"/>
      <c r="BO19" s="489"/>
      <c r="BP19" s="489"/>
      <c r="BQ19" s="489"/>
      <c r="BR19" s="489"/>
      <c r="BS19" s="489"/>
      <c r="BT19" s="489"/>
      <c r="CP19" s="381"/>
    </row>
    <row r="20" spans="25:105" ht="23.95" customHeight="1">
      <c r="Y20" s="693">
        <f t="shared" si="1"/>
        <v>0</v>
      </c>
      <c r="Z20" s="693"/>
      <c r="AA20" s="690" t="s">
        <v>179</v>
      </c>
      <c r="AB20" s="690"/>
      <c r="AC20" s="690"/>
      <c r="AD20" s="690"/>
      <c r="AE20" s="690"/>
      <c r="AF20" s="690"/>
      <c r="AG20" s="690"/>
      <c r="AH20" s="690"/>
      <c r="AI20" s="690"/>
      <c r="AJ20" s="690"/>
      <c r="AK20" s="690"/>
      <c r="AL20" s="690"/>
      <c r="AM20" s="490"/>
      <c r="AN20" s="691"/>
      <c r="AO20" s="691"/>
      <c r="AP20" s="691"/>
      <c r="AQ20" s="691"/>
      <c r="AR20" s="691"/>
      <c r="AS20" s="691"/>
      <c r="AT20" s="691"/>
      <c r="AU20" s="691"/>
      <c r="AV20" s="691"/>
      <c r="AW20" s="691"/>
      <c r="AX20" s="691"/>
      <c r="AY20" s="691"/>
      <c r="AZ20" s="691"/>
      <c r="BA20" s="691"/>
      <c r="BB20" s="691"/>
      <c r="BC20" s="691"/>
      <c r="BD20" s="691"/>
      <c r="BE20" s="691"/>
      <c r="BF20" s="691"/>
      <c r="BG20" s="691"/>
      <c r="BH20" s="691"/>
      <c r="BI20" s="691"/>
      <c r="BJ20" s="691"/>
      <c r="BK20" s="691"/>
      <c r="BL20" s="691"/>
      <c r="BM20" s="691"/>
      <c r="BN20" s="691"/>
      <c r="BO20" s="691"/>
      <c r="BP20" s="691"/>
      <c r="BQ20" s="691"/>
      <c r="BR20" s="691"/>
      <c r="BS20" s="691"/>
      <c r="BT20" s="692"/>
    </row>
    <row r="21" spans="25:105" ht="23.95" customHeight="1">
      <c r="Y21" s="693">
        <f t="shared" si="1"/>
        <v>0</v>
      </c>
      <c r="Z21" s="693"/>
      <c r="AA21" s="690" t="s">
        <v>74</v>
      </c>
      <c r="AB21" s="690"/>
      <c r="AC21" s="690"/>
      <c r="AD21" s="690"/>
      <c r="AE21" s="690"/>
      <c r="AF21" s="690"/>
      <c r="AG21" s="690"/>
      <c r="AH21" s="690"/>
      <c r="AI21" s="690"/>
      <c r="AJ21" s="690"/>
      <c r="AK21" s="690"/>
      <c r="AL21" s="690"/>
      <c r="AM21" s="490"/>
      <c r="AN21" s="691"/>
      <c r="AO21" s="691"/>
      <c r="AP21" s="691"/>
      <c r="AQ21" s="691"/>
      <c r="AR21" s="691"/>
      <c r="AS21" s="691"/>
      <c r="AT21" s="691"/>
      <c r="AU21" s="691"/>
      <c r="AV21" s="691"/>
      <c r="AW21" s="691"/>
      <c r="AX21" s="691"/>
      <c r="AY21" s="691"/>
      <c r="AZ21" s="691"/>
      <c r="BA21" s="691"/>
      <c r="BB21" s="691"/>
      <c r="BC21" s="691"/>
      <c r="BD21" s="691"/>
      <c r="BE21" s="691"/>
      <c r="BF21" s="691"/>
      <c r="BG21" s="691"/>
      <c r="BH21" s="691"/>
      <c r="BI21" s="691"/>
      <c r="BJ21" s="691"/>
      <c r="BK21" s="691"/>
      <c r="BL21" s="691"/>
      <c r="BM21" s="691"/>
      <c r="BN21" s="691"/>
      <c r="BO21" s="691"/>
      <c r="BP21" s="691"/>
      <c r="BQ21" s="691"/>
      <c r="BR21" s="691"/>
      <c r="BS21" s="691"/>
      <c r="BT21" s="692"/>
    </row>
    <row r="22" spans="25:105" ht="23.95" customHeight="1">
      <c r="Y22" s="693">
        <f t="shared" si="1"/>
        <v>0</v>
      </c>
      <c r="Z22" s="693"/>
      <c r="AA22" s="690" t="s">
        <v>174</v>
      </c>
      <c r="AB22" s="690"/>
      <c r="AC22" s="690"/>
      <c r="AD22" s="690"/>
      <c r="AE22" s="690"/>
      <c r="AF22" s="690"/>
      <c r="AG22" s="690"/>
      <c r="AH22" s="690"/>
      <c r="AI22" s="690"/>
      <c r="AJ22" s="690"/>
      <c r="AK22" s="690"/>
      <c r="AL22" s="690"/>
      <c r="AM22" s="490"/>
      <c r="AN22" s="691"/>
      <c r="AO22" s="691"/>
      <c r="AP22" s="691"/>
      <c r="AQ22" s="691"/>
      <c r="AR22" s="691"/>
      <c r="AS22" s="691"/>
      <c r="AT22" s="691"/>
      <c r="AU22" s="691"/>
      <c r="AV22" s="691"/>
      <c r="AW22" s="691"/>
      <c r="AX22" s="691"/>
      <c r="AY22" s="691"/>
      <c r="AZ22" s="691"/>
      <c r="BA22" s="691"/>
      <c r="BB22" s="691"/>
      <c r="BC22" s="691"/>
      <c r="BD22" s="691"/>
      <c r="BE22" s="691"/>
      <c r="BF22" s="691"/>
      <c r="BG22" s="691"/>
      <c r="BH22" s="691"/>
      <c r="BI22" s="691"/>
      <c r="BJ22" s="691"/>
      <c r="BK22" s="691"/>
      <c r="BL22" s="691"/>
      <c r="BM22" s="691"/>
      <c r="BN22" s="691"/>
      <c r="BO22" s="691"/>
      <c r="BP22" s="691"/>
      <c r="BQ22" s="691"/>
      <c r="BR22" s="691"/>
      <c r="BS22" s="691"/>
      <c r="BT22" s="692"/>
      <c r="CP22" s="381"/>
    </row>
    <row r="23" spans="25:105" ht="23.95" customHeight="1">
      <c r="Y23" s="693">
        <f t="shared" si="1"/>
        <v>0</v>
      </c>
      <c r="Z23" s="693"/>
      <c r="AA23" s="690" t="s">
        <v>192</v>
      </c>
      <c r="AB23" s="690"/>
      <c r="AC23" s="690"/>
      <c r="AD23" s="690"/>
      <c r="AE23" s="690"/>
      <c r="AF23" s="690"/>
      <c r="AG23" s="690"/>
      <c r="AH23" s="690"/>
      <c r="AI23" s="690"/>
      <c r="AJ23" s="690"/>
      <c r="AK23" s="690"/>
      <c r="AL23" s="690"/>
      <c r="AM23" s="715"/>
      <c r="AN23" s="691"/>
      <c r="AO23" s="691"/>
      <c r="AP23" s="691"/>
      <c r="AQ23" s="691"/>
      <c r="AR23" s="691"/>
      <c r="AS23" s="691"/>
      <c r="AT23" s="691"/>
      <c r="AU23" s="691"/>
      <c r="AV23" s="691"/>
      <c r="AW23" s="691"/>
      <c r="AX23" s="691"/>
      <c r="AY23" s="691"/>
      <c r="AZ23" s="691"/>
      <c r="BA23" s="691"/>
      <c r="BB23" s="691"/>
      <c r="BC23" s="691"/>
      <c r="BD23" s="691"/>
      <c r="BE23" s="691"/>
      <c r="BF23" s="691"/>
      <c r="BG23" s="691"/>
      <c r="BH23" s="691"/>
      <c r="BI23" s="691"/>
      <c r="BJ23" s="691"/>
      <c r="BK23" s="691"/>
      <c r="BL23" s="691"/>
      <c r="BM23" s="691"/>
      <c r="BN23" s="691"/>
      <c r="BO23" s="691"/>
      <c r="BP23" s="691"/>
      <c r="BQ23" s="691"/>
      <c r="BR23" s="691"/>
      <c r="BS23" s="691"/>
      <c r="BT23" s="692"/>
    </row>
    <row r="24" spans="25:105" ht="23.95" customHeight="1">
      <c r="Y24" s="693">
        <f t="shared" si="1"/>
        <v>0</v>
      </c>
      <c r="Z24" s="693"/>
      <c r="AA24" s="690" t="s">
        <v>180</v>
      </c>
      <c r="AB24" s="690"/>
      <c r="AC24" s="690"/>
      <c r="AD24" s="690"/>
      <c r="AE24" s="690"/>
      <c r="AF24" s="690"/>
      <c r="AG24" s="690"/>
      <c r="AH24" s="690"/>
      <c r="AI24" s="690"/>
      <c r="AJ24" s="690"/>
      <c r="AK24" s="690"/>
      <c r="AL24" s="690"/>
      <c r="AM24" s="709"/>
      <c r="AN24" s="709"/>
      <c r="AO24" s="709"/>
      <c r="AP24" s="709"/>
      <c r="AQ24" s="709"/>
      <c r="AR24" s="709"/>
      <c r="AS24" s="709"/>
      <c r="AT24" s="709"/>
      <c r="AU24" s="709"/>
      <c r="AV24" s="709"/>
      <c r="AW24" s="709"/>
      <c r="AX24" s="709"/>
      <c r="AY24" s="709"/>
      <c r="AZ24" s="709"/>
      <c r="BA24" s="709"/>
      <c r="BB24" s="709"/>
      <c r="BC24" s="709"/>
      <c r="BD24" s="709"/>
      <c r="BE24" s="709"/>
      <c r="BF24" s="709"/>
      <c r="BG24" s="709"/>
      <c r="BH24" s="709"/>
      <c r="BI24" s="709"/>
      <c r="BJ24" s="709"/>
      <c r="BK24" s="709"/>
      <c r="BL24" s="709"/>
      <c r="BM24" s="709"/>
      <c r="BN24" s="709"/>
      <c r="BO24" s="709"/>
      <c r="BP24" s="709"/>
      <c r="BQ24" s="709"/>
      <c r="BR24" s="709"/>
      <c r="BS24" s="709"/>
      <c r="BT24" s="709"/>
      <c r="CP24" s="381"/>
    </row>
    <row r="25" spans="25:105" ht="23.95" customHeight="1">
      <c r="Y25" s="693">
        <f t="shared" si="1"/>
        <v>0</v>
      </c>
      <c r="Z25" s="693"/>
      <c r="AA25" s="690" t="s">
        <v>181</v>
      </c>
      <c r="AB25" s="690"/>
      <c r="AC25" s="690"/>
      <c r="AD25" s="690"/>
      <c r="AE25" s="690"/>
      <c r="AF25" s="690"/>
      <c r="AG25" s="690"/>
      <c r="AH25" s="690"/>
      <c r="AI25" s="690"/>
      <c r="AJ25" s="690"/>
      <c r="AK25" s="690"/>
      <c r="AL25" s="690"/>
      <c r="AM25" s="704"/>
      <c r="AN25" s="705"/>
      <c r="AO25" s="705"/>
      <c r="AP25" s="705"/>
      <c r="AQ25" s="705"/>
      <c r="AR25" s="705"/>
      <c r="AS25" s="705"/>
      <c r="AT25" s="705"/>
      <c r="AU25" s="705"/>
      <c r="AV25" s="705"/>
      <c r="AW25" s="705"/>
      <c r="AX25" s="705"/>
      <c r="AY25" s="705"/>
      <c r="AZ25" s="705"/>
      <c r="BA25" s="705"/>
      <c r="BB25" s="705"/>
      <c r="BC25" s="705"/>
      <c r="BD25" s="705"/>
      <c r="BE25" s="705"/>
      <c r="BF25" s="705"/>
      <c r="BG25" s="705"/>
      <c r="BH25" s="705"/>
      <c r="BI25" s="705"/>
      <c r="BJ25" s="705"/>
      <c r="BK25" s="705"/>
      <c r="BL25" s="705"/>
      <c r="BM25" s="705"/>
      <c r="BN25" s="705"/>
      <c r="BO25" s="705"/>
      <c r="BP25" s="705"/>
      <c r="BQ25" s="705"/>
      <c r="BR25" s="705"/>
      <c r="BS25" s="705"/>
      <c r="BT25" s="706"/>
    </row>
    <row r="26" spans="25:105" ht="23.95" customHeight="1">
      <c r="Y26" s="693">
        <f t="shared" si="1"/>
        <v>0</v>
      </c>
      <c r="Z26" s="693"/>
      <c r="AA26" s="690" t="s">
        <v>845</v>
      </c>
      <c r="AB26" s="690"/>
      <c r="AC26" s="690"/>
      <c r="AD26" s="690"/>
      <c r="AE26" s="690"/>
      <c r="AF26" s="690"/>
      <c r="AG26" s="690"/>
      <c r="AH26" s="690"/>
      <c r="AI26" s="690"/>
      <c r="AJ26" s="690"/>
      <c r="AK26" s="690"/>
      <c r="AL26" s="690"/>
      <c r="AM26" s="710"/>
      <c r="AN26" s="710"/>
      <c r="AO26" s="710"/>
      <c r="AP26" s="710"/>
      <c r="AQ26" s="710"/>
      <c r="AR26" s="710"/>
      <c r="AS26" s="710"/>
      <c r="AT26" s="710"/>
      <c r="AU26" s="710"/>
      <c r="AV26" s="710"/>
      <c r="AW26" s="710"/>
      <c r="AX26" s="710"/>
      <c r="AY26" s="710"/>
      <c r="AZ26" s="710"/>
      <c r="BA26" s="710"/>
      <c r="BB26" s="710"/>
      <c r="BC26" s="710"/>
      <c r="BD26" s="710"/>
      <c r="BE26" s="710"/>
      <c r="BF26" s="710"/>
      <c r="BG26" s="710"/>
      <c r="BH26" s="710"/>
      <c r="BI26" s="710"/>
      <c r="BJ26" s="710"/>
      <c r="BK26" s="710"/>
      <c r="BL26" s="710"/>
      <c r="BM26" s="710"/>
      <c r="BN26" s="710"/>
      <c r="BO26" s="710"/>
      <c r="BP26" s="710"/>
      <c r="BQ26" s="710"/>
      <c r="BR26" s="710"/>
      <c r="BS26" s="710"/>
      <c r="BT26" s="710"/>
      <c r="BX26" s="703" t="s">
        <v>996</v>
      </c>
      <c r="BY26" s="703"/>
      <c r="BZ26" s="703"/>
      <c r="CA26" s="703"/>
      <c r="CB26" s="703"/>
      <c r="CC26" s="703"/>
      <c r="CD26" s="703"/>
      <c r="CE26" s="703"/>
      <c r="CF26" s="703"/>
      <c r="CG26" s="703"/>
      <c r="CH26" s="703"/>
      <c r="CI26" s="703"/>
      <c r="CJ26" s="703"/>
    </row>
    <row r="27" spans="25:105">
      <c r="CY27" s="7"/>
      <c r="CZ27" s="7"/>
      <c r="DA27" s="7"/>
    </row>
    <row r="28" spans="25:105">
      <c r="CY28" s="7"/>
      <c r="CZ28" s="7"/>
      <c r="DA28" s="7"/>
    </row>
    <row r="29" spans="25:105">
      <c r="CY29" s="7"/>
      <c r="CZ29" s="7"/>
      <c r="DA29" s="7"/>
    </row>
    <row r="30" spans="25:105">
      <c r="CY30" s="7"/>
      <c r="CZ30" s="7"/>
      <c r="DA30" s="7"/>
    </row>
    <row r="31" spans="25:105">
      <c r="CY31" s="7"/>
      <c r="CZ31" s="7"/>
      <c r="DA31" s="7"/>
    </row>
    <row r="32" spans="25:105">
      <c r="CZ32" s="3"/>
      <c r="DA32" s="3"/>
    </row>
    <row r="33" spans="99:160">
      <c r="CU33" s="2"/>
      <c r="CV33" s="2"/>
      <c r="CY33" s="2"/>
      <c r="CZ33" s="3"/>
      <c r="DA33" s="3"/>
    </row>
    <row r="34" spans="99:160">
      <c r="CU34" s="2"/>
      <c r="CV34" s="2"/>
      <c r="CY34" s="2"/>
      <c r="CZ34" s="3"/>
      <c r="DA34" s="3"/>
    </row>
    <row r="35" spans="99:160">
      <c r="CU35" s="2"/>
      <c r="CV35" s="2"/>
      <c r="CY35" s="2"/>
      <c r="CZ35" s="3"/>
      <c r="DA35" s="3"/>
    </row>
    <row r="36" spans="99:160">
      <c r="CU36" s="2"/>
      <c r="CV36" s="2"/>
      <c r="CY36" s="2"/>
      <c r="CZ36" s="3"/>
      <c r="DA36" s="3"/>
    </row>
    <row r="37" spans="99:160">
      <c r="CU37" s="2"/>
      <c r="CV37" s="2"/>
      <c r="CY37" s="2"/>
      <c r="CZ37" s="3"/>
      <c r="DA37" s="3"/>
    </row>
    <row r="38" spans="99:160">
      <c r="CU38" s="2"/>
      <c r="CV38" s="2"/>
      <c r="CY38" s="2"/>
      <c r="CZ38" s="3"/>
      <c r="DA38" s="2"/>
      <c r="EW38" s="2"/>
      <c r="EX38" s="2"/>
      <c r="EY38" s="2"/>
      <c r="EZ38" s="2"/>
      <c r="FA38" s="2"/>
      <c r="FB38" s="2"/>
      <c r="FC38" s="2"/>
      <c r="FD38" s="2"/>
    </row>
    <row r="39" spans="99:160">
      <c r="CU39" s="2"/>
      <c r="CV39" s="2"/>
      <c r="CY39" s="2"/>
      <c r="CZ39" s="3"/>
      <c r="DA39" s="2"/>
      <c r="DB39" s="2"/>
      <c r="DC39" s="2"/>
      <c r="DD39" s="2"/>
      <c r="DE39" s="2"/>
      <c r="DF39" s="2"/>
      <c r="DG39" s="2"/>
      <c r="DH39" s="2"/>
      <c r="DI39" s="2"/>
      <c r="DJ39" s="2"/>
      <c r="DK39" s="2"/>
      <c r="DL39" s="2"/>
      <c r="DM39" s="2"/>
      <c r="DN39" s="2"/>
      <c r="DO39" s="2"/>
      <c r="DY39" s="2"/>
      <c r="DZ39" s="2"/>
      <c r="EA39" s="2"/>
      <c r="EB39" s="2"/>
      <c r="EC39" s="2"/>
      <c r="ED39" s="2"/>
      <c r="EE39" s="2"/>
      <c r="EF39" s="2"/>
      <c r="EG39" s="2"/>
      <c r="EH39" s="2"/>
      <c r="EI39" s="2"/>
      <c r="EJ39" s="2"/>
      <c r="EK39" s="2"/>
      <c r="EL39" s="2"/>
      <c r="EM39" s="2"/>
      <c r="EN39" s="2"/>
      <c r="EO39" s="2"/>
      <c r="EP39" s="2"/>
      <c r="EQ39" s="2"/>
      <c r="ER39" s="2"/>
      <c r="ES39" s="2"/>
      <c r="EW39" s="2"/>
      <c r="EX39" s="2"/>
      <c r="EY39" s="2"/>
      <c r="EZ39" s="2"/>
      <c r="FA39" s="2"/>
      <c r="FB39" s="2"/>
      <c r="FC39" s="2"/>
      <c r="FD39" s="2"/>
    </row>
    <row r="40" spans="99:160">
      <c r="CU40" s="2"/>
      <c r="CV40" s="2"/>
      <c r="CY40" s="2"/>
      <c r="CZ40" s="3"/>
      <c r="DA40" s="2"/>
      <c r="DB40" s="2"/>
      <c r="DC40" s="2"/>
      <c r="DD40" s="2"/>
      <c r="DE40" s="2"/>
      <c r="DF40" s="2"/>
      <c r="DG40" s="2"/>
      <c r="DH40" s="2"/>
      <c r="DI40" s="2"/>
      <c r="DJ40" s="2"/>
      <c r="DK40" s="2"/>
      <c r="DL40" s="2"/>
      <c r="DM40" s="2"/>
      <c r="DN40" s="2"/>
      <c r="DO40" s="2"/>
      <c r="DY40" s="2"/>
      <c r="DZ40" s="2"/>
      <c r="EA40" s="2"/>
      <c r="EB40" s="2"/>
      <c r="EC40" s="2"/>
      <c r="ED40" s="2"/>
      <c r="EE40" s="2"/>
      <c r="EF40" s="2"/>
      <c r="EG40" s="2"/>
      <c r="EH40" s="2"/>
      <c r="EI40" s="2"/>
      <c r="EJ40" s="2"/>
      <c r="EK40" s="2"/>
      <c r="EL40" s="2"/>
      <c r="EM40" s="2"/>
      <c r="EN40" s="2"/>
      <c r="EO40" s="2"/>
      <c r="EP40" s="2"/>
      <c r="EQ40" s="2"/>
      <c r="ER40" s="2"/>
      <c r="ES40" s="2"/>
      <c r="EW40" s="2"/>
      <c r="EX40" s="2"/>
      <c r="EY40" s="2"/>
      <c r="EZ40" s="2"/>
      <c r="FA40" s="2"/>
      <c r="FB40" s="2"/>
      <c r="FC40" s="2"/>
      <c r="FD40" s="2"/>
    </row>
    <row r="41" spans="99:160">
      <c r="CU41" s="2"/>
      <c r="CV41" s="2"/>
      <c r="CY41" s="2"/>
      <c r="CZ41" s="2"/>
      <c r="DA41" s="2"/>
      <c r="DB41" s="2"/>
      <c r="DC41" s="2"/>
      <c r="DD41" s="2"/>
      <c r="DE41" s="2"/>
      <c r="DF41" s="2"/>
      <c r="DG41" s="2"/>
      <c r="DH41" s="2"/>
      <c r="DI41" s="2"/>
      <c r="DJ41" s="2"/>
      <c r="DK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W41" s="2"/>
      <c r="EX41" s="2"/>
      <c r="EY41" s="2"/>
      <c r="EZ41" s="2"/>
      <c r="FA41" s="2"/>
      <c r="FB41" s="2"/>
      <c r="FC41" s="2"/>
      <c r="FD41" s="2"/>
    </row>
    <row r="42" spans="99:160">
      <c r="CU42" s="2"/>
      <c r="CV42" s="2"/>
      <c r="CY42" s="2"/>
      <c r="CZ42" s="2"/>
      <c r="DA42" s="2"/>
      <c r="DB42" s="2"/>
      <c r="DC42" s="2"/>
      <c r="DD42" s="2"/>
      <c r="DE42" s="2"/>
      <c r="DF42" s="2"/>
      <c r="DG42" s="2"/>
      <c r="DH42" s="2"/>
      <c r="DI42" s="2"/>
      <c r="DJ42" s="2"/>
      <c r="DK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row>
    <row r="43" spans="99:160">
      <c r="CU43" s="2"/>
      <c r="CV43" s="2"/>
      <c r="CY43" s="2"/>
      <c r="CZ43" s="3"/>
      <c r="DA43" s="2"/>
      <c r="DB43" s="2"/>
      <c r="DC43" s="2"/>
      <c r="DD43" s="2"/>
      <c r="DE43" s="2"/>
      <c r="DF43" s="2"/>
      <c r="DG43" s="2"/>
      <c r="DH43" s="2"/>
      <c r="DI43" s="2"/>
      <c r="DJ43" s="2"/>
      <c r="DK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row>
    <row r="44" spans="99:160">
      <c r="CU44" s="2"/>
      <c r="CV44" s="2"/>
      <c r="CY44" s="2"/>
      <c r="CZ44" s="2"/>
      <c r="DA44" s="2"/>
      <c r="DB44" s="2"/>
      <c r="DC44" s="2"/>
      <c r="DD44" s="2"/>
      <c r="DE44" s="2"/>
      <c r="DF44" s="2"/>
      <c r="DG44" s="2"/>
      <c r="DH44" s="2"/>
      <c r="DI44" s="2"/>
      <c r="DJ44" s="2"/>
      <c r="DK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row>
    <row r="45" spans="99:160">
      <c r="CU45" s="2"/>
      <c r="CV45" s="2"/>
      <c r="CY45" s="2"/>
      <c r="CZ45" s="3"/>
      <c r="DA45" s="2"/>
      <c r="DB45" s="2"/>
      <c r="DC45" s="2"/>
      <c r="DD45" s="2"/>
      <c r="DE45" s="2"/>
      <c r="DF45" s="2"/>
      <c r="DG45" s="2"/>
      <c r="DH45" s="2"/>
      <c r="DI45" s="2"/>
      <c r="DJ45" s="2"/>
      <c r="DK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row>
    <row r="46" spans="99:160">
      <c r="CU46" s="2"/>
      <c r="CV46" s="2"/>
      <c r="CY46" s="2"/>
      <c r="CZ46" s="3"/>
      <c r="DA46" s="98"/>
      <c r="EA46" s="2"/>
      <c r="EB46" s="2"/>
      <c r="EC46" s="2"/>
      <c r="ED46" s="2"/>
      <c r="EE46" s="2"/>
      <c r="EF46" s="2"/>
      <c r="EG46" s="2"/>
      <c r="EH46" s="2"/>
      <c r="EI46" s="2"/>
      <c r="EJ46" s="2"/>
      <c r="EK46" s="2"/>
      <c r="EL46" s="2"/>
      <c r="EM46" s="2"/>
      <c r="EN46" s="2"/>
      <c r="EO46" s="2"/>
      <c r="EP46" s="2"/>
      <c r="EQ46" s="2"/>
      <c r="ER46" s="2"/>
      <c r="ES46" s="2"/>
      <c r="ET46" s="2"/>
      <c r="FC46" s="2"/>
      <c r="FD46" s="2"/>
    </row>
    <row r="47" spans="99:160">
      <c r="CU47" s="2"/>
      <c r="CV47" s="2"/>
      <c r="CY47" s="2"/>
      <c r="CZ47" s="3"/>
      <c r="DA47" s="2"/>
      <c r="DB47" s="2"/>
      <c r="DC47" s="2"/>
      <c r="DD47" s="2"/>
      <c r="DE47" s="2"/>
      <c r="DF47" s="2"/>
      <c r="DG47" s="2"/>
      <c r="DH47" s="2"/>
      <c r="DI47" s="2"/>
      <c r="DJ47" s="2"/>
      <c r="DK47" s="2"/>
      <c r="DW47" s="2"/>
      <c r="DX47" s="2"/>
      <c r="DY47" s="2"/>
      <c r="DZ47" s="2"/>
      <c r="EA47" s="2"/>
      <c r="EB47" s="2"/>
      <c r="EC47" s="2"/>
      <c r="ED47" s="2"/>
      <c r="EE47" s="2"/>
      <c r="EF47" s="2"/>
      <c r="EG47" s="2"/>
      <c r="EH47" s="2"/>
      <c r="EI47" s="2"/>
      <c r="EJ47" s="2"/>
      <c r="EK47" s="2"/>
      <c r="EL47" s="2"/>
      <c r="EM47" s="2"/>
      <c r="EN47" s="2"/>
      <c r="EO47" s="2"/>
      <c r="EP47" s="2"/>
      <c r="EQ47" s="2"/>
      <c r="ER47" s="2"/>
      <c r="ES47" s="2"/>
      <c r="ET47" s="2"/>
      <c r="EV47" s="2"/>
      <c r="EW47" s="2"/>
      <c r="EX47" s="2"/>
      <c r="EY47" s="2"/>
      <c r="EZ47" s="2"/>
      <c r="FA47" s="2"/>
      <c r="FB47" s="2"/>
      <c r="FC47" s="2"/>
      <c r="FD47" s="2"/>
    </row>
    <row r="48" spans="99:160">
      <c r="CU48" s="2"/>
      <c r="CV48" s="2"/>
      <c r="CY48" s="2"/>
      <c r="CZ48" s="3"/>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row>
    <row r="49" spans="99:160">
      <c r="CU49" s="2"/>
      <c r="CV49" s="2"/>
      <c r="CW49" s="3"/>
      <c r="CX49" s="2"/>
      <c r="CY49" s="2"/>
      <c r="CZ49" s="3"/>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row>
    <row r="50" spans="99:160">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row>
    <row r="51" spans="99:160">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row>
    <row r="52" spans="99:160">
      <c r="CU52" s="2"/>
      <c r="CV52" s="2"/>
      <c r="CW52" s="2"/>
      <c r="CX52" s="2"/>
      <c r="CY52" s="2"/>
      <c r="CZ52" s="2"/>
      <c r="DB52" s="98"/>
      <c r="EB52" s="2"/>
      <c r="EC52" s="2"/>
      <c r="ED52" s="2"/>
      <c r="EE52" s="2"/>
      <c r="EF52" s="2"/>
      <c r="EG52" s="2"/>
      <c r="EH52" s="2"/>
      <c r="EI52" s="2"/>
      <c r="EJ52" s="2"/>
      <c r="EK52" s="2"/>
      <c r="EL52" s="2"/>
      <c r="EM52" s="2"/>
      <c r="EN52" s="2"/>
      <c r="EO52" s="2"/>
      <c r="EP52" s="2"/>
      <c r="EQ52" s="2"/>
      <c r="ER52" s="2"/>
      <c r="ES52" s="2"/>
      <c r="ET52" s="2"/>
      <c r="EU52" s="2"/>
    </row>
    <row r="53" spans="99:160">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row>
  </sheetData>
  <sheetProtection formatCells="0" formatColumns="0" formatRows="0" insertColumns="0" insertHyperlinks="0" deleteColumns="0" deleteRows="0" selectLockedCells="1" sort="0" autoFilter="0"/>
  <mergeCells count="56">
    <mergeCell ref="Y26:Z26"/>
    <mergeCell ref="AA26:AL26"/>
    <mergeCell ref="AM26:BT26"/>
    <mergeCell ref="AA16:AL16"/>
    <mergeCell ref="AM16:AY16"/>
    <mergeCell ref="AZ16:BH16"/>
    <mergeCell ref="AM20:BT20"/>
    <mergeCell ref="Y22:Z22"/>
    <mergeCell ref="AM23:BT23"/>
    <mergeCell ref="Y18:BT18"/>
    <mergeCell ref="Y19:Z19"/>
    <mergeCell ref="Y25:Z25"/>
    <mergeCell ref="Y24:Z24"/>
    <mergeCell ref="Y23:Z23"/>
    <mergeCell ref="AM15:AY15"/>
    <mergeCell ref="AZ15:BH15"/>
    <mergeCell ref="BI15:BT15"/>
    <mergeCell ref="BX26:CJ26"/>
    <mergeCell ref="AA25:AL25"/>
    <mergeCell ref="AM25:BT25"/>
    <mergeCell ref="BI16:BT16"/>
    <mergeCell ref="AA24:AL24"/>
    <mergeCell ref="AM24:BT24"/>
    <mergeCell ref="AA23:AL23"/>
    <mergeCell ref="AA9:AL9"/>
    <mergeCell ref="AM19:BT19"/>
    <mergeCell ref="Y10:Z10"/>
    <mergeCell ref="Y14:Z14"/>
    <mergeCell ref="AA10:AL10"/>
    <mergeCell ref="AM10:BT10"/>
    <mergeCell ref="AM14:BT14"/>
    <mergeCell ref="Y13:Z13"/>
    <mergeCell ref="AA13:AL13"/>
    <mergeCell ref="AA12:AL12"/>
    <mergeCell ref="AM13:BT13"/>
    <mergeCell ref="Y12:Z12"/>
    <mergeCell ref="AM12:BT12"/>
    <mergeCell ref="AA14:AL14"/>
    <mergeCell ref="Y15:Z15"/>
    <mergeCell ref="AA15:AL15"/>
    <mergeCell ref="A3:V3"/>
    <mergeCell ref="Y6:BT6"/>
    <mergeCell ref="AA22:AL22"/>
    <mergeCell ref="AM22:BT22"/>
    <mergeCell ref="Y11:Z11"/>
    <mergeCell ref="AA11:AL11"/>
    <mergeCell ref="AM11:BT11"/>
    <mergeCell ref="Y21:Z21"/>
    <mergeCell ref="AA21:AL21"/>
    <mergeCell ref="AM21:BT21"/>
    <mergeCell ref="Y20:Z20"/>
    <mergeCell ref="AA20:AL20"/>
    <mergeCell ref="Y8:BT8"/>
    <mergeCell ref="AM9:BT9"/>
    <mergeCell ref="Y9:Z9"/>
    <mergeCell ref="AA19:AL19"/>
  </mergeCells>
  <printOptions horizontalCentered="1"/>
  <pageMargins left="0.7" right="0.7" top="0.75" bottom="0.75" header="0.3" footer="0.3"/>
  <pageSetup scale="29"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15" id="{497CF9E3-0FC0-4F05-9CCB-F15ECF70FAFF}">
            <x14:iconSet showValue="0" custom="1">
              <x14:cfvo type="percent">
                <xm:f>0</xm:f>
              </x14:cfvo>
              <x14:cfvo type="num">
                <xm:f>0</xm:f>
              </x14:cfvo>
              <x14:cfvo type="num">
                <xm:f>1</xm:f>
              </x14:cfvo>
              <x14:cfIcon iconSet="NoIcons" iconId="0"/>
              <x14:cfIcon iconSet="3Symbols2" iconId="1"/>
              <x14:cfIcon iconSet="3Symbols2" iconId="2"/>
            </x14:iconSet>
          </x14:cfRule>
          <xm:sqref>Y14</xm:sqref>
        </x14:conditionalFormatting>
        <x14:conditionalFormatting xmlns:xm="http://schemas.microsoft.com/office/excel/2006/main">
          <x14:cfRule type="iconSet" priority="14" id="{06F1FB81-C35A-4D6E-9ADB-57A4648BE512}">
            <x14:iconSet showValue="0" custom="1">
              <x14:cfvo type="percent">
                <xm:f>0</xm:f>
              </x14:cfvo>
              <x14:cfvo type="num">
                <xm:f>0</xm:f>
              </x14:cfvo>
              <x14:cfvo type="num">
                <xm:f>1</xm:f>
              </x14:cfvo>
              <x14:cfIcon iconSet="NoIcons" iconId="0"/>
              <x14:cfIcon iconSet="3Symbols2" iconId="1"/>
              <x14:cfIcon iconSet="3Symbols2" iconId="2"/>
            </x14:iconSet>
          </x14:cfRule>
          <xm:sqref>Y13</xm:sqref>
        </x14:conditionalFormatting>
        <x14:conditionalFormatting xmlns:xm="http://schemas.microsoft.com/office/excel/2006/main">
          <x14:cfRule type="iconSet" priority="13" id="{12771C99-FDC2-4ED5-97E8-BFFFECCED9A1}">
            <x14:iconSet showValue="0" custom="1">
              <x14:cfvo type="percent">
                <xm:f>0</xm:f>
              </x14:cfvo>
              <x14:cfvo type="num">
                <xm:f>0</xm:f>
              </x14:cfvo>
              <x14:cfvo type="num">
                <xm:f>1</xm:f>
              </x14:cfvo>
              <x14:cfIcon iconSet="NoIcons" iconId="0"/>
              <x14:cfIcon iconSet="3Symbols2" iconId="1"/>
              <x14:cfIcon iconSet="3Symbols2" iconId="2"/>
            </x14:iconSet>
          </x14:cfRule>
          <xm:sqref>Y12</xm:sqref>
        </x14:conditionalFormatting>
        <x14:conditionalFormatting xmlns:xm="http://schemas.microsoft.com/office/excel/2006/main">
          <x14:cfRule type="iconSet" priority="12" id="{F04A008B-BB0D-44F5-A703-9EE6AF6A7F11}">
            <x14:iconSet showValue="0" custom="1">
              <x14:cfvo type="percent">
                <xm:f>0</xm:f>
              </x14:cfvo>
              <x14:cfvo type="num">
                <xm:f>0</xm:f>
              </x14:cfvo>
              <x14:cfvo type="num">
                <xm:f>1</xm:f>
              </x14:cfvo>
              <x14:cfIcon iconSet="NoIcons" iconId="0"/>
              <x14:cfIcon iconSet="3Symbols2" iconId="1"/>
              <x14:cfIcon iconSet="3Symbols2" iconId="2"/>
            </x14:iconSet>
          </x14:cfRule>
          <xm:sqref>Y11</xm:sqref>
        </x14:conditionalFormatting>
        <x14:conditionalFormatting xmlns:xm="http://schemas.microsoft.com/office/excel/2006/main">
          <x14:cfRule type="iconSet" priority="11" id="{D0D4FE06-4B41-4B26-A200-5FECC19BABEB}">
            <x14:iconSet showValue="0" custom="1">
              <x14:cfvo type="percent">
                <xm:f>0</xm:f>
              </x14:cfvo>
              <x14:cfvo type="num">
                <xm:f>0</xm:f>
              </x14:cfvo>
              <x14:cfvo type="num">
                <xm:f>1</xm:f>
              </x14:cfvo>
              <x14:cfIcon iconSet="NoIcons" iconId="0"/>
              <x14:cfIcon iconSet="3Symbols2" iconId="1"/>
              <x14:cfIcon iconSet="3Symbols2" iconId="2"/>
            </x14:iconSet>
          </x14:cfRule>
          <xm:sqref>Y10</xm:sqref>
        </x14:conditionalFormatting>
        <x14:conditionalFormatting xmlns:xm="http://schemas.microsoft.com/office/excel/2006/main">
          <x14:cfRule type="iconSet" priority="10" id="{076E5AC1-AC22-4CE8-B024-B03F056CD70A}">
            <x14:iconSet showValue="0" custom="1">
              <x14:cfvo type="percent">
                <xm:f>0</xm:f>
              </x14:cfvo>
              <x14:cfvo type="num">
                <xm:f>0</xm:f>
              </x14:cfvo>
              <x14:cfvo type="num">
                <xm:f>1</xm:f>
              </x14:cfvo>
              <x14:cfIcon iconSet="NoIcons" iconId="0"/>
              <x14:cfIcon iconSet="3Symbols2" iconId="1"/>
              <x14:cfIcon iconSet="3Symbols2" iconId="2"/>
            </x14:iconSet>
          </x14:cfRule>
          <xm:sqref>Y9</xm:sqref>
        </x14:conditionalFormatting>
        <x14:conditionalFormatting xmlns:xm="http://schemas.microsoft.com/office/excel/2006/main">
          <x14:cfRule type="iconSet" priority="9" id="{5DF6A707-AF83-43FC-A9E1-9593F2454FA7}">
            <x14:iconSet showValue="0" custom="1">
              <x14:cfvo type="percent">
                <xm:f>0</xm:f>
              </x14:cfvo>
              <x14:cfvo type="num">
                <xm:f>0</xm:f>
              </x14:cfvo>
              <x14:cfvo type="num">
                <xm:f>1</xm:f>
              </x14:cfvo>
              <x14:cfIcon iconSet="NoIcons" iconId="0"/>
              <x14:cfIcon iconSet="3Symbols2" iconId="1"/>
              <x14:cfIcon iconSet="3Symbols2" iconId="2"/>
            </x14:iconSet>
          </x14:cfRule>
          <xm:sqref>Y15:Y16</xm:sqref>
        </x14:conditionalFormatting>
        <x14:conditionalFormatting xmlns:xm="http://schemas.microsoft.com/office/excel/2006/main">
          <x14:cfRule type="iconSet" priority="8" id="{D9DBDC27-53EA-4664-9886-9E198447E73B}">
            <x14:iconSet showValue="0" custom="1">
              <x14:cfvo type="percent">
                <xm:f>0</xm:f>
              </x14:cfvo>
              <x14:cfvo type="num">
                <xm:f>0</xm:f>
              </x14:cfvo>
              <x14:cfvo type="num">
                <xm:f>1</xm:f>
              </x14:cfvo>
              <x14:cfIcon iconSet="NoIcons" iconId="0"/>
              <x14:cfIcon iconSet="3Symbols2" iconId="1"/>
              <x14:cfIcon iconSet="3Symbols2" iconId="2"/>
            </x14:iconSet>
          </x14:cfRule>
          <xm:sqref>Y20</xm:sqref>
        </x14:conditionalFormatting>
        <x14:conditionalFormatting xmlns:xm="http://schemas.microsoft.com/office/excel/2006/main">
          <x14:cfRule type="iconSet" priority="7" id="{D45A7EF8-E5D1-4D0B-AC31-431B03B156DC}">
            <x14:iconSet showValue="0" custom="1">
              <x14:cfvo type="percent">
                <xm:f>0</xm:f>
              </x14:cfvo>
              <x14:cfvo type="num">
                <xm:f>0</xm:f>
              </x14:cfvo>
              <x14:cfvo type="num">
                <xm:f>1</xm:f>
              </x14:cfvo>
              <x14:cfIcon iconSet="NoIcons" iconId="0"/>
              <x14:cfIcon iconSet="3Symbols2" iconId="1"/>
              <x14:cfIcon iconSet="3Symbols2" iconId="2"/>
            </x14:iconSet>
          </x14:cfRule>
          <xm:sqref>Y21</xm:sqref>
        </x14:conditionalFormatting>
        <x14:conditionalFormatting xmlns:xm="http://schemas.microsoft.com/office/excel/2006/main">
          <x14:cfRule type="iconSet" priority="6" id="{5EBFA56C-4B42-4C5A-9904-29AF6C453382}">
            <x14:iconSet showValue="0" custom="1">
              <x14:cfvo type="percent">
                <xm:f>0</xm:f>
              </x14:cfvo>
              <x14:cfvo type="num">
                <xm:f>0</xm:f>
              </x14:cfvo>
              <x14:cfvo type="num">
                <xm:f>1</xm:f>
              </x14:cfvo>
              <x14:cfIcon iconSet="NoIcons" iconId="0"/>
              <x14:cfIcon iconSet="3Symbols2" iconId="1"/>
              <x14:cfIcon iconSet="3Symbols2" iconId="2"/>
            </x14:iconSet>
          </x14:cfRule>
          <xm:sqref>Y22</xm:sqref>
        </x14:conditionalFormatting>
        <x14:conditionalFormatting xmlns:xm="http://schemas.microsoft.com/office/excel/2006/main">
          <x14:cfRule type="iconSet" priority="5" id="{7FA828D0-EBFD-4168-9C7E-A4A989DFD378}">
            <x14:iconSet showValue="0" custom="1">
              <x14:cfvo type="percent">
                <xm:f>0</xm:f>
              </x14:cfvo>
              <x14:cfvo type="num">
                <xm:f>0</xm:f>
              </x14:cfvo>
              <x14:cfvo type="num">
                <xm:f>1</xm:f>
              </x14:cfvo>
              <x14:cfIcon iconSet="NoIcons" iconId="0"/>
              <x14:cfIcon iconSet="3Symbols2" iconId="1"/>
              <x14:cfIcon iconSet="3Symbols2" iconId="2"/>
            </x14:iconSet>
          </x14:cfRule>
          <xm:sqref>Y23</xm:sqref>
        </x14:conditionalFormatting>
        <x14:conditionalFormatting xmlns:xm="http://schemas.microsoft.com/office/excel/2006/main">
          <x14:cfRule type="iconSet" priority="4" id="{AB61494A-E7B6-4017-8E29-45CCA93F8707}">
            <x14:iconSet showValue="0" custom="1">
              <x14:cfvo type="percent">
                <xm:f>0</xm:f>
              </x14:cfvo>
              <x14:cfvo type="num">
                <xm:f>0</xm:f>
              </x14:cfvo>
              <x14:cfvo type="num">
                <xm:f>1</xm:f>
              </x14:cfvo>
              <x14:cfIcon iconSet="NoIcons" iconId="0"/>
              <x14:cfIcon iconSet="3Symbols2" iconId="1"/>
              <x14:cfIcon iconSet="3Symbols2" iconId="2"/>
            </x14:iconSet>
          </x14:cfRule>
          <xm:sqref>Y24</xm:sqref>
        </x14:conditionalFormatting>
        <x14:conditionalFormatting xmlns:xm="http://schemas.microsoft.com/office/excel/2006/main">
          <x14:cfRule type="iconSet" priority="3" id="{13E77671-D4C7-4B20-A84C-A95F6FA5F383}">
            <x14:iconSet showValue="0" custom="1">
              <x14:cfvo type="percent">
                <xm:f>0</xm:f>
              </x14:cfvo>
              <x14:cfvo type="num">
                <xm:f>0</xm:f>
              </x14:cfvo>
              <x14:cfvo type="num">
                <xm:f>1</xm:f>
              </x14:cfvo>
              <x14:cfIcon iconSet="NoIcons" iconId="0"/>
              <x14:cfIcon iconSet="3Symbols2" iconId="1"/>
              <x14:cfIcon iconSet="3Symbols2" iconId="2"/>
            </x14:iconSet>
          </x14:cfRule>
          <xm:sqref>Y25</xm:sqref>
        </x14:conditionalFormatting>
        <x14:conditionalFormatting xmlns:xm="http://schemas.microsoft.com/office/excel/2006/main">
          <x14:cfRule type="iconSet" priority="2" id="{6C548CD3-C315-41CE-A08F-6D77B86F28D2}">
            <x14:iconSet showValue="0" custom="1">
              <x14:cfvo type="percent">
                <xm:f>0</xm:f>
              </x14:cfvo>
              <x14:cfvo type="num">
                <xm:f>0</xm:f>
              </x14:cfvo>
              <x14:cfvo type="num">
                <xm:f>1</xm:f>
              </x14:cfvo>
              <x14:cfIcon iconSet="NoIcons" iconId="0"/>
              <x14:cfIcon iconSet="3Symbols2" iconId="1"/>
              <x14:cfIcon iconSet="3Symbols2" iconId="2"/>
            </x14:iconSet>
          </x14:cfRule>
          <xm:sqref>Y19</xm:sqref>
        </x14:conditionalFormatting>
        <x14:conditionalFormatting xmlns:xm="http://schemas.microsoft.com/office/excel/2006/main">
          <x14:cfRule type="iconSet" priority="1" id="{F463928E-CEA8-47F5-86FC-BBBB6FD4742C}">
            <x14:iconSet showValue="0" custom="1">
              <x14:cfvo type="percent">
                <xm:f>0</xm:f>
              </x14:cfvo>
              <x14:cfvo type="num">
                <xm:f>0</xm:f>
              </x14:cfvo>
              <x14:cfvo type="num">
                <xm:f>1</xm:f>
              </x14:cfvo>
              <x14:cfIcon iconSet="NoIcons" iconId="0"/>
              <x14:cfIcon iconSet="3Symbols2" iconId="1"/>
              <x14:cfIcon iconSet="3Symbols2" iconId="2"/>
            </x14:iconSet>
          </x14:cfRule>
          <xm:sqref>Y26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xr:uid="{00000000-0002-0000-0700-00000B000000}">
          <x14:formula1>
            <xm:f>LISTS!$M$8:$M$11</xm:f>
          </x14:formula1>
          <xm:sqref>AM10 AY20:BT20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wsREHAB_ANALYZER">
    <tabColor theme="4"/>
    <pageSetUpPr fitToPage="1"/>
  </sheetPr>
  <dimension ref="A1:GK156"/>
  <sheetViews>
    <sheetView showGridLines="0" showRowColHeaders="0" zoomScale="90" zoomScaleNormal="90" workbookViewId="0">
      <pane ySplit="4" topLeftCell="A5" activePane="bottomLeft" state="frozen"/>
      <selection pane="bottomLeft" activeCell="C9" sqref="C9:AH15"/>
    </sheetView>
  </sheetViews>
  <sheetFormatPr defaultColWidth="8.8984375" defaultRowHeight="13.6"/>
  <cols>
    <col min="1" max="1" width="2.69921875" style="72" customWidth="1"/>
    <col min="2" max="2" width="4.5" style="72" customWidth="1"/>
    <col min="3" max="99" width="1.8984375" style="72" customWidth="1"/>
    <col min="100" max="133" width="1.8984375" style="72" hidden="1" customWidth="1"/>
    <col min="134" max="134" width="1.8984375" style="73" customWidth="1"/>
    <col min="135" max="137" width="1.8984375" style="101" customWidth="1"/>
    <col min="138" max="138" width="2" style="101" customWidth="1"/>
    <col min="139" max="150" width="2" style="148" customWidth="1"/>
    <col min="151" max="164" width="2" style="101" customWidth="1"/>
    <col min="165" max="193" width="2" style="102" customWidth="1"/>
    <col min="194" max="264" width="2" style="72" customWidth="1"/>
    <col min="265" max="410" width="1.3984375" style="72" customWidth="1"/>
    <col min="411" max="16384" width="8.8984375" style="72"/>
  </cols>
  <sheetData>
    <row r="1" spans="1:193" s="89" customFormat="1" ht="45" customHeight="1">
      <c r="EE1" s="100"/>
      <c r="EF1" s="100"/>
      <c r="EG1" s="100"/>
      <c r="EH1" s="100"/>
      <c r="EI1" s="147"/>
      <c r="EJ1" s="147"/>
      <c r="EK1" s="147"/>
      <c r="EL1" s="147"/>
      <c r="EM1" s="147"/>
      <c r="EN1" s="147"/>
      <c r="EO1" s="147"/>
      <c r="EP1" s="147"/>
      <c r="EQ1" s="147"/>
      <c r="ER1" s="147"/>
      <c r="ES1" s="147"/>
      <c r="ET1" s="147"/>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row>
    <row r="2" spans="1:193" s="238" customFormat="1" ht="7.3" customHeight="1">
      <c r="EE2" s="239"/>
      <c r="EF2" s="239"/>
      <c r="EG2" s="239"/>
      <c r="EH2" s="239"/>
      <c r="EI2" s="240"/>
      <c r="EJ2" s="240"/>
      <c r="EK2" s="240"/>
      <c r="EL2" s="240"/>
      <c r="EM2" s="240"/>
      <c r="EN2" s="240"/>
      <c r="EO2" s="240"/>
      <c r="EP2" s="240"/>
      <c r="EQ2" s="240"/>
      <c r="ER2" s="240"/>
      <c r="ES2" s="240"/>
      <c r="ET2" s="240"/>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39"/>
      <c r="FT2" s="239"/>
      <c r="FU2" s="239"/>
      <c r="FV2" s="239"/>
      <c r="FW2" s="239"/>
      <c r="FX2" s="239"/>
      <c r="FY2" s="239"/>
      <c r="FZ2" s="239"/>
      <c r="GA2" s="239"/>
      <c r="GB2" s="239"/>
      <c r="GC2" s="239"/>
      <c r="GD2" s="239"/>
      <c r="GE2" s="239"/>
      <c r="GF2" s="239"/>
      <c r="GG2" s="239"/>
      <c r="GH2" s="239"/>
      <c r="GI2" s="239"/>
      <c r="GJ2" s="239"/>
      <c r="GK2" s="239"/>
    </row>
    <row r="3" spans="1:193" s="238" customFormat="1" ht="22.45" customHeight="1">
      <c r="A3" s="1088"/>
      <c r="B3" s="1088"/>
      <c r="C3" s="1088"/>
      <c r="D3" s="1088"/>
      <c r="E3" s="1088"/>
      <c r="F3" s="1088"/>
      <c r="G3" s="1088"/>
      <c r="H3" s="734" t="s">
        <v>642</v>
      </c>
      <c r="I3" s="734"/>
      <c r="J3" s="734"/>
      <c r="K3" s="734"/>
      <c r="L3" s="734"/>
      <c r="M3" s="734"/>
      <c r="N3" s="734"/>
      <c r="O3" s="734"/>
      <c r="P3" s="734"/>
      <c r="Q3" s="734"/>
      <c r="R3" s="734"/>
      <c r="S3" s="734"/>
      <c r="T3" s="734"/>
      <c r="EE3" s="239"/>
      <c r="EF3" s="239"/>
      <c r="EG3" s="239"/>
      <c r="EH3" s="239"/>
      <c r="EI3" s="240"/>
      <c r="EJ3" s="240"/>
      <c r="EK3" s="240"/>
      <c r="EL3" s="240"/>
      <c r="EM3" s="240"/>
      <c r="EN3" s="240"/>
      <c r="EO3" s="240"/>
      <c r="EP3" s="240"/>
      <c r="EQ3" s="240"/>
      <c r="ER3" s="240"/>
      <c r="ES3" s="240"/>
      <c r="ET3" s="240"/>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39"/>
      <c r="FT3" s="239"/>
      <c r="FU3" s="239"/>
      <c r="FV3" s="239"/>
      <c r="FW3" s="239"/>
      <c r="FX3" s="239"/>
      <c r="FY3" s="239"/>
      <c r="FZ3" s="239"/>
      <c r="GA3" s="239"/>
      <c r="GB3" s="239"/>
      <c r="GC3" s="239"/>
      <c r="GD3" s="239"/>
      <c r="GE3" s="239"/>
      <c r="GF3" s="239"/>
      <c r="GG3" s="239"/>
      <c r="GH3" s="239"/>
      <c r="GI3" s="239"/>
      <c r="GJ3" s="239"/>
      <c r="GK3" s="239"/>
    </row>
    <row r="4" spans="1:193" s="241" customFormat="1" ht="7.3" customHeight="1">
      <c r="EE4" s="242"/>
      <c r="EF4" s="242"/>
      <c r="EG4" s="242"/>
      <c r="EH4" s="242"/>
      <c r="EI4" s="243"/>
      <c r="EJ4" s="243"/>
      <c r="EK4" s="243"/>
      <c r="EL4" s="243"/>
      <c r="EM4" s="243"/>
      <c r="EN4" s="243"/>
      <c r="EO4" s="243"/>
      <c r="EP4" s="243"/>
      <c r="EQ4" s="243"/>
      <c r="ER4" s="243"/>
      <c r="ES4" s="243"/>
      <c r="ET4" s="243"/>
      <c r="EU4" s="242"/>
      <c r="EV4" s="242"/>
      <c r="EW4" s="242"/>
      <c r="EX4" s="242"/>
      <c r="EY4" s="242"/>
      <c r="EZ4" s="242"/>
      <c r="FA4" s="242"/>
      <c r="FB4" s="242"/>
      <c r="FC4" s="242"/>
      <c r="FD4" s="242"/>
      <c r="FE4" s="242"/>
      <c r="FF4" s="242"/>
      <c r="FG4" s="242"/>
      <c r="FH4" s="242"/>
      <c r="FI4" s="242"/>
      <c r="FJ4" s="242"/>
      <c r="FK4" s="242"/>
      <c r="FL4" s="242"/>
      <c r="FM4" s="242"/>
      <c r="FN4" s="242"/>
      <c r="FO4" s="242"/>
      <c r="FP4" s="242"/>
      <c r="FQ4" s="242"/>
      <c r="FR4" s="242"/>
      <c r="FS4" s="242"/>
      <c r="FT4" s="242"/>
      <c r="FU4" s="242"/>
      <c r="FV4" s="242"/>
      <c r="FW4" s="242"/>
      <c r="FX4" s="242"/>
      <c r="FY4" s="242"/>
      <c r="FZ4" s="242"/>
      <c r="GA4" s="242"/>
      <c r="GB4" s="242"/>
      <c r="GC4" s="242"/>
      <c r="GD4" s="242"/>
      <c r="GE4" s="242"/>
      <c r="GF4" s="242"/>
      <c r="GG4" s="242"/>
      <c r="GH4" s="242"/>
      <c r="GI4" s="242"/>
      <c r="GJ4" s="242"/>
      <c r="GK4" s="242"/>
    </row>
    <row r="5" spans="1:193" ht="11.25" customHeight="1" thickBot="1">
      <c r="BI5" s="104"/>
    </row>
    <row r="6" spans="1:193" ht="6.8" customHeight="1" thickTop="1">
      <c r="C6" s="970" t="s">
        <v>973</v>
      </c>
      <c r="D6" s="971"/>
      <c r="E6" s="971"/>
      <c r="F6" s="971"/>
      <c r="G6" s="971"/>
      <c r="H6" s="971"/>
      <c r="I6" s="971"/>
      <c r="J6" s="971"/>
      <c r="K6" s="971"/>
      <c r="L6" s="971"/>
      <c r="M6" s="971"/>
      <c r="N6" s="971"/>
      <c r="O6" s="971"/>
      <c r="P6" s="971"/>
      <c r="Q6" s="971"/>
      <c r="R6" s="971"/>
      <c r="S6" s="971"/>
      <c r="T6" s="971"/>
      <c r="U6" s="971"/>
      <c r="V6" s="971"/>
      <c r="W6" s="971"/>
      <c r="X6" s="971"/>
      <c r="Y6" s="971"/>
      <c r="Z6" s="971"/>
      <c r="AA6" s="971"/>
      <c r="AB6" s="971"/>
      <c r="AC6" s="971"/>
      <c r="AD6" s="971"/>
      <c r="AE6" s="971"/>
      <c r="AF6" s="971"/>
      <c r="AG6" s="971"/>
      <c r="AH6" s="972"/>
      <c r="AI6" s="245"/>
      <c r="AJ6" s="347"/>
      <c r="AK6" s="244"/>
      <c r="AL6" s="244"/>
      <c r="AM6" s="244"/>
      <c r="AN6" s="244"/>
      <c r="AO6" s="945" t="s">
        <v>976</v>
      </c>
      <c r="AP6" s="945"/>
      <c r="AQ6" s="945"/>
      <c r="AR6" s="945"/>
      <c r="AS6" s="945"/>
      <c r="AT6" s="945"/>
      <c r="AU6" s="945"/>
      <c r="AV6" s="945"/>
      <c r="AW6" s="945"/>
      <c r="AX6" s="945"/>
      <c r="AY6" s="945"/>
      <c r="AZ6" s="945"/>
      <c r="BA6" s="945"/>
      <c r="BB6" s="945"/>
      <c r="BC6" s="945"/>
      <c r="BD6" s="945"/>
      <c r="BE6" s="945"/>
      <c r="BF6" s="945"/>
      <c r="BG6" s="1142" t="s">
        <v>635</v>
      </c>
      <c r="BH6" s="1143"/>
      <c r="BI6" s="1143"/>
      <c r="BJ6" s="1143"/>
      <c r="BK6" s="1143"/>
      <c r="BL6" s="1143"/>
      <c r="BM6" s="1144"/>
      <c r="BN6" s="245"/>
      <c r="BO6" s="917" t="s">
        <v>980</v>
      </c>
      <c r="BP6" s="918"/>
      <c r="BQ6" s="918"/>
      <c r="BR6" s="918"/>
      <c r="BS6" s="918"/>
      <c r="BT6" s="918"/>
      <c r="BU6" s="918"/>
      <c r="BV6" s="918"/>
      <c r="BW6" s="918"/>
      <c r="BX6" s="918"/>
      <c r="BY6" s="918"/>
      <c r="BZ6" s="918"/>
      <c r="CA6" s="918"/>
      <c r="CB6" s="918"/>
      <c r="CC6" s="918"/>
      <c r="CD6" s="918"/>
      <c r="CE6" s="918"/>
      <c r="CF6" s="918"/>
      <c r="CG6" s="918"/>
      <c r="CH6" s="918"/>
      <c r="CI6" s="918"/>
      <c r="CJ6" s="918"/>
      <c r="CK6" s="918"/>
      <c r="CL6" s="918"/>
      <c r="CM6" s="918"/>
      <c r="CN6" s="918"/>
      <c r="CO6" s="918"/>
      <c r="CP6" s="918"/>
      <c r="CQ6" s="918"/>
      <c r="CR6" s="918"/>
      <c r="CS6" s="918"/>
      <c r="CT6" s="918"/>
      <c r="CU6" s="919"/>
      <c r="CV6" s="246"/>
      <c r="CW6" s="881" t="s">
        <v>390</v>
      </c>
      <c r="CX6" s="882"/>
      <c r="CY6" s="882"/>
      <c r="CZ6" s="882"/>
      <c r="DA6" s="882"/>
      <c r="DB6" s="882"/>
      <c r="DC6" s="882"/>
      <c r="DD6" s="882"/>
      <c r="DE6" s="882"/>
      <c r="DF6" s="882"/>
      <c r="DG6" s="882"/>
      <c r="DH6" s="882"/>
      <c r="DI6" s="882"/>
      <c r="DJ6" s="882"/>
      <c r="DK6" s="882"/>
      <c r="DL6" s="882"/>
      <c r="DM6" s="882"/>
      <c r="DN6" s="882"/>
      <c r="DO6" s="882"/>
      <c r="DP6" s="882"/>
      <c r="DQ6" s="882"/>
      <c r="DR6" s="882"/>
      <c r="DS6" s="882"/>
      <c r="DT6" s="882"/>
      <c r="DU6" s="882"/>
      <c r="DV6" s="882"/>
      <c r="DW6" s="882"/>
      <c r="DX6" s="882"/>
      <c r="DY6" s="882"/>
      <c r="DZ6" s="882"/>
      <c r="EA6" s="882"/>
      <c r="EB6" s="882"/>
      <c r="EC6" s="883"/>
    </row>
    <row r="7" spans="1:193" ht="6.8" customHeight="1">
      <c r="C7" s="973"/>
      <c r="D7" s="974"/>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5"/>
      <c r="AI7" s="245"/>
      <c r="AJ7" s="247"/>
      <c r="AK7" s="248"/>
      <c r="AL7" s="248"/>
      <c r="AM7" s="248"/>
      <c r="AN7" s="248"/>
      <c r="AO7" s="946"/>
      <c r="AP7" s="946"/>
      <c r="AQ7" s="946"/>
      <c r="AR7" s="946"/>
      <c r="AS7" s="946"/>
      <c r="AT7" s="946"/>
      <c r="AU7" s="946"/>
      <c r="AV7" s="946"/>
      <c r="AW7" s="946"/>
      <c r="AX7" s="946"/>
      <c r="AY7" s="946"/>
      <c r="AZ7" s="946"/>
      <c r="BA7" s="946"/>
      <c r="BB7" s="946"/>
      <c r="BC7" s="946"/>
      <c r="BD7" s="946"/>
      <c r="BE7" s="946"/>
      <c r="BF7" s="946"/>
      <c r="BG7" s="1145"/>
      <c r="BH7" s="1146"/>
      <c r="BI7" s="1146"/>
      <c r="BJ7" s="1146"/>
      <c r="BK7" s="1146"/>
      <c r="BL7" s="1146"/>
      <c r="BM7" s="1147"/>
      <c r="BN7" s="245"/>
      <c r="BO7" s="920"/>
      <c r="BP7" s="921"/>
      <c r="BQ7" s="921"/>
      <c r="BR7" s="921"/>
      <c r="BS7" s="921"/>
      <c r="BT7" s="921"/>
      <c r="BU7" s="921"/>
      <c r="BV7" s="921"/>
      <c r="BW7" s="921"/>
      <c r="BX7" s="921"/>
      <c r="BY7" s="921"/>
      <c r="BZ7" s="921"/>
      <c r="CA7" s="921"/>
      <c r="CB7" s="921"/>
      <c r="CC7" s="921"/>
      <c r="CD7" s="921"/>
      <c r="CE7" s="921"/>
      <c r="CF7" s="921"/>
      <c r="CG7" s="921"/>
      <c r="CH7" s="921"/>
      <c r="CI7" s="921"/>
      <c r="CJ7" s="921"/>
      <c r="CK7" s="921"/>
      <c r="CL7" s="921"/>
      <c r="CM7" s="921"/>
      <c r="CN7" s="921"/>
      <c r="CO7" s="921"/>
      <c r="CP7" s="921"/>
      <c r="CQ7" s="921"/>
      <c r="CR7" s="921"/>
      <c r="CS7" s="921"/>
      <c r="CT7" s="921"/>
      <c r="CU7" s="922"/>
      <c r="CV7" s="255"/>
      <c r="CW7" s="884"/>
      <c r="CX7" s="885"/>
      <c r="CY7" s="885"/>
      <c r="CZ7" s="885"/>
      <c r="DA7" s="885"/>
      <c r="DB7" s="885"/>
      <c r="DC7" s="885"/>
      <c r="DD7" s="885"/>
      <c r="DE7" s="885"/>
      <c r="DF7" s="885"/>
      <c r="DG7" s="885"/>
      <c r="DH7" s="885"/>
      <c r="DI7" s="885"/>
      <c r="DJ7" s="885"/>
      <c r="DK7" s="885"/>
      <c r="DL7" s="885"/>
      <c r="DM7" s="885"/>
      <c r="DN7" s="885"/>
      <c r="DO7" s="885"/>
      <c r="DP7" s="885"/>
      <c r="DQ7" s="885"/>
      <c r="DR7" s="885"/>
      <c r="DS7" s="885"/>
      <c r="DT7" s="885"/>
      <c r="DU7" s="885"/>
      <c r="DV7" s="885"/>
      <c r="DW7" s="885"/>
      <c r="DX7" s="885"/>
      <c r="DY7" s="885"/>
      <c r="DZ7" s="885"/>
      <c r="EA7" s="885"/>
      <c r="EB7" s="885"/>
      <c r="EC7" s="886"/>
    </row>
    <row r="8" spans="1:193" ht="6.8" customHeight="1" thickBot="1">
      <c r="C8" s="97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5"/>
      <c r="AI8" s="245"/>
      <c r="AJ8" s="249"/>
      <c r="AK8" s="250"/>
      <c r="AL8" s="250"/>
      <c r="AM8" s="250"/>
      <c r="AN8" s="250"/>
      <c r="AO8" s="947"/>
      <c r="AP8" s="947"/>
      <c r="AQ8" s="947"/>
      <c r="AR8" s="947"/>
      <c r="AS8" s="947"/>
      <c r="AT8" s="947"/>
      <c r="AU8" s="947"/>
      <c r="AV8" s="947"/>
      <c r="AW8" s="947"/>
      <c r="AX8" s="947"/>
      <c r="AY8" s="947"/>
      <c r="AZ8" s="947"/>
      <c r="BA8" s="947"/>
      <c r="BB8" s="947"/>
      <c r="BC8" s="947"/>
      <c r="BD8" s="947"/>
      <c r="BE8" s="947"/>
      <c r="BF8" s="947"/>
      <c r="BG8" s="1145"/>
      <c r="BH8" s="1146"/>
      <c r="BI8" s="1146"/>
      <c r="BJ8" s="1146"/>
      <c r="BK8" s="1146"/>
      <c r="BL8" s="1146"/>
      <c r="BM8" s="1147"/>
      <c r="BN8" s="245"/>
      <c r="BO8" s="920"/>
      <c r="BP8" s="921"/>
      <c r="BQ8" s="921"/>
      <c r="BR8" s="921"/>
      <c r="BS8" s="921"/>
      <c r="BT8" s="921"/>
      <c r="BU8" s="921"/>
      <c r="BV8" s="921"/>
      <c r="BW8" s="921"/>
      <c r="BX8" s="921"/>
      <c r="BY8" s="921"/>
      <c r="BZ8" s="921"/>
      <c r="CA8" s="921"/>
      <c r="CB8" s="921"/>
      <c r="CC8" s="921"/>
      <c r="CD8" s="921"/>
      <c r="CE8" s="921"/>
      <c r="CF8" s="921"/>
      <c r="CG8" s="921"/>
      <c r="CH8" s="921"/>
      <c r="CI8" s="921"/>
      <c r="CJ8" s="921"/>
      <c r="CK8" s="921"/>
      <c r="CL8" s="921"/>
      <c r="CM8" s="921"/>
      <c r="CN8" s="921"/>
      <c r="CO8" s="921"/>
      <c r="CP8" s="921"/>
      <c r="CQ8" s="921"/>
      <c r="CR8" s="921"/>
      <c r="CS8" s="921"/>
      <c r="CT8" s="921"/>
      <c r="CU8" s="922"/>
      <c r="CV8" s="255"/>
      <c r="CW8" s="884"/>
      <c r="CX8" s="885"/>
      <c r="CY8" s="885"/>
      <c r="CZ8" s="885"/>
      <c r="DA8" s="885"/>
      <c r="DB8" s="885"/>
      <c r="DC8" s="885"/>
      <c r="DD8" s="885"/>
      <c r="DE8" s="885"/>
      <c r="DF8" s="885"/>
      <c r="DG8" s="885"/>
      <c r="DH8" s="885"/>
      <c r="DI8" s="885"/>
      <c r="DJ8" s="885"/>
      <c r="DK8" s="885"/>
      <c r="DL8" s="885"/>
      <c r="DM8" s="885"/>
      <c r="DN8" s="885"/>
      <c r="DO8" s="885"/>
      <c r="DP8" s="885"/>
      <c r="DQ8" s="885"/>
      <c r="DR8" s="885"/>
      <c r="DS8" s="885"/>
      <c r="DT8" s="885"/>
      <c r="DU8" s="885"/>
      <c r="DV8" s="885"/>
      <c r="DW8" s="885"/>
      <c r="DX8" s="885"/>
      <c r="DY8" s="885"/>
      <c r="DZ8" s="885"/>
      <c r="EA8" s="885"/>
      <c r="EB8" s="885"/>
      <c r="EC8" s="886"/>
    </row>
    <row r="9" spans="1:193" ht="6.8" customHeight="1" thickTop="1">
      <c r="A9" s="289"/>
      <c r="B9" s="289"/>
      <c r="C9" s="1096"/>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097"/>
      <c r="AG9" s="1097"/>
      <c r="AH9" s="1098"/>
      <c r="AI9" s="245"/>
      <c r="AJ9" s="1158" t="str">
        <f>T('3 REPAIR ESTIMATOR'!N75:T75)</f>
        <v>GENERAL CONDITIONS</v>
      </c>
      <c r="AK9" s="1159"/>
      <c r="AL9" s="1159"/>
      <c r="AM9" s="1159"/>
      <c r="AN9" s="1159"/>
      <c r="AO9" s="1159"/>
      <c r="AP9" s="1159"/>
      <c r="AQ9" s="1159"/>
      <c r="AR9" s="1159"/>
      <c r="AS9" s="1159"/>
      <c r="AT9" s="1159"/>
      <c r="AU9" s="1159"/>
      <c r="AV9" s="1159"/>
      <c r="AW9" s="1159"/>
      <c r="AX9" s="1159"/>
      <c r="AY9" s="1159"/>
      <c r="AZ9" s="1159"/>
      <c r="BA9" s="1159"/>
      <c r="BB9" s="1159"/>
      <c r="BC9" s="1159"/>
      <c r="BD9" s="1159"/>
      <c r="BE9" s="1159"/>
      <c r="BF9" s="1159"/>
      <c r="BG9" s="718">
        <f>Estimate_Scope_1_Result</f>
        <v>0</v>
      </c>
      <c r="BH9" s="719"/>
      <c r="BI9" s="719"/>
      <c r="BJ9" s="719"/>
      <c r="BK9" s="719"/>
      <c r="BL9" s="719"/>
      <c r="BM9" s="720"/>
      <c r="BN9" s="245"/>
      <c r="BO9" s="251"/>
      <c r="BP9" s="252"/>
      <c r="BQ9" s="252"/>
      <c r="BR9" s="252"/>
      <c r="BS9" s="252"/>
      <c r="BT9" s="252"/>
      <c r="BU9" s="252"/>
      <c r="BV9" s="252"/>
      <c r="BW9" s="252"/>
      <c r="BX9" s="252"/>
      <c r="BY9" s="252"/>
      <c r="BZ9" s="252"/>
      <c r="CA9" s="252"/>
      <c r="CB9" s="252"/>
      <c r="CC9" s="252"/>
      <c r="CD9" s="252"/>
      <c r="CE9" s="252"/>
      <c r="CF9" s="252"/>
      <c r="CG9" s="252"/>
      <c r="CH9" s="252"/>
      <c r="CI9" s="252"/>
      <c r="CJ9" s="252"/>
      <c r="CK9" s="253">
        <v>0.05</v>
      </c>
      <c r="CL9" s="254"/>
      <c r="CM9" s="923">
        <v>0.15</v>
      </c>
      <c r="CN9" s="924"/>
      <c r="CO9" s="924"/>
      <c r="CP9" s="924"/>
      <c r="CQ9" s="924"/>
      <c r="CR9" s="924"/>
      <c r="CS9" s="924"/>
      <c r="CT9" s="924"/>
      <c r="CU9" s="925"/>
      <c r="CV9" s="255"/>
      <c r="CW9" s="896" t="s">
        <v>678</v>
      </c>
      <c r="CX9" s="897"/>
      <c r="CY9" s="897"/>
      <c r="CZ9" s="897"/>
      <c r="DA9" s="897"/>
      <c r="DB9" s="897"/>
      <c r="DC9" s="897"/>
      <c r="DD9" s="897"/>
      <c r="DE9" s="897"/>
      <c r="DF9" s="897"/>
      <c r="DG9" s="897"/>
      <c r="DH9" s="897"/>
      <c r="DI9" s="897"/>
      <c r="DJ9" s="897"/>
      <c r="DK9" s="897"/>
      <c r="DL9" s="897"/>
      <c r="DM9" s="897"/>
      <c r="DN9" s="897"/>
      <c r="DO9" s="897"/>
      <c r="DP9" s="897"/>
      <c r="DQ9" s="897"/>
      <c r="DR9" s="897"/>
      <c r="DS9" s="897"/>
      <c r="DT9" s="897"/>
      <c r="DU9" s="897"/>
      <c r="DV9" s="897"/>
      <c r="DW9" s="897"/>
      <c r="DX9" s="897"/>
      <c r="DY9" s="897"/>
      <c r="DZ9" s="897"/>
      <c r="EA9" s="897"/>
      <c r="EB9" s="897"/>
      <c r="EC9" s="898"/>
    </row>
    <row r="10" spans="1:193" ht="6.8" customHeight="1">
      <c r="A10" s="289"/>
      <c r="B10" s="289"/>
      <c r="C10" s="1096"/>
      <c r="D10" s="1097"/>
      <c r="E10" s="1097"/>
      <c r="F10" s="1097"/>
      <c r="G10" s="1097"/>
      <c r="H10" s="1097"/>
      <c r="I10" s="1097"/>
      <c r="J10" s="1097"/>
      <c r="K10" s="1097"/>
      <c r="L10" s="1097"/>
      <c r="M10" s="1097"/>
      <c r="N10" s="1097"/>
      <c r="O10" s="1097"/>
      <c r="P10" s="1097"/>
      <c r="Q10" s="1097"/>
      <c r="R10" s="1097"/>
      <c r="S10" s="1097"/>
      <c r="T10" s="1097"/>
      <c r="U10" s="1097"/>
      <c r="V10" s="1097"/>
      <c r="W10" s="1097"/>
      <c r="X10" s="1097"/>
      <c r="Y10" s="1097"/>
      <c r="Z10" s="1097"/>
      <c r="AA10" s="1097"/>
      <c r="AB10" s="1097"/>
      <c r="AC10" s="1097"/>
      <c r="AD10" s="1097"/>
      <c r="AE10" s="1097"/>
      <c r="AF10" s="1097"/>
      <c r="AG10" s="1097"/>
      <c r="AH10" s="1098"/>
      <c r="AI10" s="245"/>
      <c r="AJ10" s="1015"/>
      <c r="AK10" s="1016"/>
      <c r="AL10" s="1016"/>
      <c r="AM10" s="1016"/>
      <c r="AN10" s="1016"/>
      <c r="AO10" s="1016"/>
      <c r="AP10" s="1016"/>
      <c r="AQ10" s="1016"/>
      <c r="AR10" s="1016"/>
      <c r="AS10" s="1016"/>
      <c r="AT10" s="1016"/>
      <c r="AU10" s="1016"/>
      <c r="AV10" s="1016"/>
      <c r="AW10" s="1016"/>
      <c r="AX10" s="1016"/>
      <c r="AY10" s="1016"/>
      <c r="AZ10" s="1016"/>
      <c r="BA10" s="1016"/>
      <c r="BB10" s="1016"/>
      <c r="BC10" s="1016"/>
      <c r="BD10" s="1016"/>
      <c r="BE10" s="1016"/>
      <c r="BF10" s="1016"/>
      <c r="BG10" s="721"/>
      <c r="BH10" s="722"/>
      <c r="BI10" s="722"/>
      <c r="BJ10" s="722"/>
      <c r="BK10" s="722"/>
      <c r="BL10" s="722"/>
      <c r="BM10" s="723"/>
      <c r="BN10" s="245"/>
      <c r="BO10" s="56"/>
      <c r="BP10" s="57"/>
      <c r="BQ10" s="57"/>
      <c r="BR10" s="57"/>
      <c r="BS10" s="57"/>
      <c r="BT10" s="57"/>
      <c r="BU10" s="57"/>
      <c r="BV10" s="57"/>
      <c r="BW10" s="57"/>
      <c r="BX10" s="57"/>
      <c r="BY10" s="57"/>
      <c r="BZ10" s="57"/>
      <c r="CA10" s="57"/>
      <c r="CB10" s="57"/>
      <c r="CC10" s="57"/>
      <c r="CD10" s="57"/>
      <c r="CE10" s="57"/>
      <c r="CF10" s="57"/>
      <c r="CG10" s="57"/>
      <c r="CH10" s="57"/>
      <c r="CI10" s="57"/>
      <c r="CJ10" s="57"/>
      <c r="CK10" s="57"/>
      <c r="CL10" s="58"/>
      <c r="CM10" s="926"/>
      <c r="CN10" s="927"/>
      <c r="CO10" s="927"/>
      <c r="CP10" s="927"/>
      <c r="CQ10" s="927"/>
      <c r="CR10" s="927"/>
      <c r="CS10" s="927"/>
      <c r="CT10" s="927"/>
      <c r="CU10" s="928"/>
      <c r="CV10" s="255"/>
      <c r="CW10" s="899"/>
      <c r="CX10" s="900"/>
      <c r="CY10" s="900"/>
      <c r="CZ10" s="900"/>
      <c r="DA10" s="900"/>
      <c r="DB10" s="900"/>
      <c r="DC10" s="900"/>
      <c r="DD10" s="900"/>
      <c r="DE10" s="900"/>
      <c r="DF10" s="900"/>
      <c r="DG10" s="900"/>
      <c r="DH10" s="900"/>
      <c r="DI10" s="900"/>
      <c r="DJ10" s="900"/>
      <c r="DK10" s="900"/>
      <c r="DL10" s="900"/>
      <c r="DM10" s="900"/>
      <c r="DN10" s="900"/>
      <c r="DO10" s="900"/>
      <c r="DP10" s="900"/>
      <c r="DQ10" s="900"/>
      <c r="DR10" s="900"/>
      <c r="DS10" s="900"/>
      <c r="DT10" s="900"/>
      <c r="DU10" s="900"/>
      <c r="DV10" s="900"/>
      <c r="DW10" s="900"/>
      <c r="DX10" s="900"/>
      <c r="DY10" s="900"/>
      <c r="DZ10" s="900"/>
      <c r="EA10" s="900"/>
      <c r="EB10" s="900"/>
      <c r="EC10" s="901"/>
    </row>
    <row r="11" spans="1:193" ht="6.8" customHeight="1" thickBot="1">
      <c r="C11" s="1096"/>
      <c r="D11" s="1097"/>
      <c r="E11" s="1097"/>
      <c r="F11" s="1097"/>
      <c r="G11" s="1097"/>
      <c r="H11" s="1097"/>
      <c r="I11" s="1097"/>
      <c r="J11" s="1097"/>
      <c r="K11" s="1097"/>
      <c r="L11" s="1097"/>
      <c r="M11" s="1097"/>
      <c r="N11" s="1097"/>
      <c r="O11" s="1097"/>
      <c r="P11" s="1097"/>
      <c r="Q11" s="1097"/>
      <c r="R11" s="1097"/>
      <c r="S11" s="1097"/>
      <c r="T11" s="1097"/>
      <c r="U11" s="1097"/>
      <c r="V11" s="1097"/>
      <c r="W11" s="1097"/>
      <c r="X11" s="1097"/>
      <c r="Y11" s="1097"/>
      <c r="Z11" s="1097"/>
      <c r="AA11" s="1097"/>
      <c r="AB11" s="1097"/>
      <c r="AC11" s="1097"/>
      <c r="AD11" s="1097"/>
      <c r="AE11" s="1097"/>
      <c r="AF11" s="1097"/>
      <c r="AG11" s="1097"/>
      <c r="AH11" s="1098"/>
      <c r="AI11" s="245"/>
      <c r="AJ11" s="992" t="str">
        <f>T('3 REPAIR ESTIMATOR'!N76:T76)</f>
        <v>DEMOLITION</v>
      </c>
      <c r="AK11" s="993"/>
      <c r="AL11" s="993"/>
      <c r="AM11" s="993"/>
      <c r="AN11" s="993"/>
      <c r="AO11" s="993"/>
      <c r="AP11" s="993"/>
      <c r="AQ11" s="993"/>
      <c r="AR11" s="993"/>
      <c r="AS11" s="993"/>
      <c r="AT11" s="993"/>
      <c r="AU11" s="993"/>
      <c r="AV11" s="993"/>
      <c r="AW11" s="993"/>
      <c r="AX11" s="993"/>
      <c r="AY11" s="993"/>
      <c r="AZ11" s="993"/>
      <c r="BA11" s="993"/>
      <c r="BB11" s="993"/>
      <c r="BC11" s="993"/>
      <c r="BD11" s="993"/>
      <c r="BE11" s="993"/>
      <c r="BF11" s="993"/>
      <c r="BG11" s="727">
        <f>Estimate_Scope_2_Result</f>
        <v>0</v>
      </c>
      <c r="BH11" s="728"/>
      <c r="BI11" s="728"/>
      <c r="BJ11" s="728"/>
      <c r="BK11" s="728"/>
      <c r="BL11" s="728"/>
      <c r="BM11" s="729"/>
      <c r="BN11" s="245"/>
      <c r="BO11" s="256"/>
      <c r="BP11" s="257"/>
      <c r="BQ11" s="257"/>
      <c r="BR11" s="257"/>
      <c r="BS11" s="257"/>
      <c r="BT11" s="257"/>
      <c r="BU11" s="257"/>
      <c r="BV11" s="257"/>
      <c r="BW11" s="257"/>
      <c r="BX11" s="257"/>
      <c r="BY11" s="257"/>
      <c r="BZ11" s="257"/>
      <c r="CA11" s="257"/>
      <c r="CB11" s="257"/>
      <c r="CC11" s="257"/>
      <c r="CD11" s="257"/>
      <c r="CE11" s="257"/>
      <c r="CF11" s="257"/>
      <c r="CG11" s="257"/>
      <c r="CH11" s="257"/>
      <c r="CI11" s="257"/>
      <c r="CJ11" s="257"/>
      <c r="CK11" s="257"/>
      <c r="CL11" s="258"/>
      <c r="CM11" s="929"/>
      <c r="CN11" s="930"/>
      <c r="CO11" s="930"/>
      <c r="CP11" s="930"/>
      <c r="CQ11" s="930"/>
      <c r="CR11" s="930"/>
      <c r="CS11" s="930"/>
      <c r="CT11" s="930"/>
      <c r="CU11" s="931"/>
      <c r="CV11" s="255"/>
      <c r="CW11" s="902"/>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4"/>
    </row>
    <row r="12" spans="1:193" ht="6.8" customHeight="1">
      <c r="C12" s="1096"/>
      <c r="D12" s="1097"/>
      <c r="E12" s="1097"/>
      <c r="F12" s="1097"/>
      <c r="G12" s="1097"/>
      <c r="H12" s="1097"/>
      <c r="I12" s="1097"/>
      <c r="J12" s="1097"/>
      <c r="K12" s="1097"/>
      <c r="L12" s="1097"/>
      <c r="M12" s="1097"/>
      <c r="N12" s="1097"/>
      <c r="O12" s="1097"/>
      <c r="P12" s="1097"/>
      <c r="Q12" s="1097"/>
      <c r="R12" s="1097"/>
      <c r="S12" s="1097"/>
      <c r="T12" s="1097"/>
      <c r="U12" s="1097"/>
      <c r="V12" s="1097"/>
      <c r="W12" s="1097"/>
      <c r="X12" s="1097"/>
      <c r="Y12" s="1097"/>
      <c r="Z12" s="1097"/>
      <c r="AA12" s="1097"/>
      <c r="AB12" s="1097"/>
      <c r="AC12" s="1097"/>
      <c r="AD12" s="1097"/>
      <c r="AE12" s="1097"/>
      <c r="AF12" s="1097"/>
      <c r="AG12" s="1097"/>
      <c r="AH12" s="1098"/>
      <c r="AI12" s="245"/>
      <c r="AJ12" s="992"/>
      <c r="AK12" s="993"/>
      <c r="AL12" s="993"/>
      <c r="AM12" s="993"/>
      <c r="AN12" s="993"/>
      <c r="AO12" s="993"/>
      <c r="AP12" s="993"/>
      <c r="AQ12" s="993"/>
      <c r="AR12" s="993"/>
      <c r="AS12" s="993"/>
      <c r="AT12" s="993"/>
      <c r="AU12" s="993"/>
      <c r="AV12" s="993"/>
      <c r="AW12" s="993"/>
      <c r="AX12" s="993"/>
      <c r="AY12" s="993"/>
      <c r="AZ12" s="993"/>
      <c r="BA12" s="993"/>
      <c r="BB12" s="993"/>
      <c r="BC12" s="993"/>
      <c r="BD12" s="993"/>
      <c r="BE12" s="993"/>
      <c r="BF12" s="993"/>
      <c r="BG12" s="727"/>
      <c r="BH12" s="728"/>
      <c r="BI12" s="728"/>
      <c r="BJ12" s="728"/>
      <c r="BK12" s="728"/>
      <c r="BL12" s="728"/>
      <c r="BM12" s="729"/>
      <c r="BN12" s="348"/>
      <c r="BO12" s="932">
        <f>AFTER_REPAIR_VALUE_ESTIMATED*Profit_Percentage_Cell</f>
        <v>0</v>
      </c>
      <c r="BP12" s="933"/>
      <c r="BQ12" s="933"/>
      <c r="BR12" s="933"/>
      <c r="BS12" s="933"/>
      <c r="BT12" s="933"/>
      <c r="BU12" s="933"/>
      <c r="BV12" s="933"/>
      <c r="BW12" s="933"/>
      <c r="BX12" s="933"/>
      <c r="BY12" s="933"/>
      <c r="BZ12" s="933"/>
      <c r="CA12" s="933"/>
      <c r="CB12" s="933"/>
      <c r="CC12" s="933"/>
      <c r="CD12" s="933"/>
      <c r="CE12" s="933"/>
      <c r="CF12" s="933"/>
      <c r="CG12" s="933"/>
      <c r="CH12" s="933"/>
      <c r="CI12" s="933"/>
      <c r="CJ12" s="933"/>
      <c r="CK12" s="933"/>
      <c r="CL12" s="933"/>
      <c r="CM12" s="933"/>
      <c r="CN12" s="933"/>
      <c r="CO12" s="933"/>
      <c r="CP12" s="933"/>
      <c r="CQ12" s="933"/>
      <c r="CR12" s="933"/>
      <c r="CS12" s="933"/>
      <c r="CT12" s="933"/>
      <c r="CU12" s="934"/>
      <c r="CV12" s="255"/>
      <c r="CW12" s="887">
        <v>0</v>
      </c>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9"/>
      <c r="ED12" s="96"/>
    </row>
    <row r="13" spans="1:193" ht="6.8" customHeight="1">
      <c r="C13" s="1096"/>
      <c r="D13" s="1097"/>
      <c r="E13" s="1097"/>
      <c r="F13" s="1097"/>
      <c r="G13" s="1097"/>
      <c r="H13" s="1097"/>
      <c r="I13" s="1097"/>
      <c r="J13" s="1097"/>
      <c r="K13" s="1097"/>
      <c r="L13" s="1097"/>
      <c r="M13" s="1097"/>
      <c r="N13" s="1097"/>
      <c r="O13" s="1097"/>
      <c r="P13" s="1097"/>
      <c r="Q13" s="1097"/>
      <c r="R13" s="1097"/>
      <c r="S13" s="1097"/>
      <c r="T13" s="1097"/>
      <c r="U13" s="1097"/>
      <c r="V13" s="1097"/>
      <c r="W13" s="1097"/>
      <c r="X13" s="1097"/>
      <c r="Y13" s="1097"/>
      <c r="Z13" s="1097"/>
      <c r="AA13" s="1097"/>
      <c r="AB13" s="1097"/>
      <c r="AC13" s="1097"/>
      <c r="AD13" s="1097"/>
      <c r="AE13" s="1097"/>
      <c r="AF13" s="1097"/>
      <c r="AG13" s="1097"/>
      <c r="AH13" s="1098"/>
      <c r="AI13" s="245"/>
      <c r="AJ13" s="1015" t="str">
        <f>T('3 REPAIR ESTIMATOR'!N77:T77)</f>
        <v>STRUCTURAL CONCRETE</v>
      </c>
      <c r="AK13" s="1016"/>
      <c r="AL13" s="1016"/>
      <c r="AM13" s="1016"/>
      <c r="AN13" s="1016"/>
      <c r="AO13" s="1016"/>
      <c r="AP13" s="1016"/>
      <c r="AQ13" s="1016"/>
      <c r="AR13" s="1016"/>
      <c r="AS13" s="1016"/>
      <c r="AT13" s="1016"/>
      <c r="AU13" s="1016"/>
      <c r="AV13" s="1016"/>
      <c r="AW13" s="1016"/>
      <c r="AX13" s="1016"/>
      <c r="AY13" s="1016"/>
      <c r="AZ13" s="1016"/>
      <c r="BA13" s="1016"/>
      <c r="BB13" s="1016"/>
      <c r="BC13" s="1016"/>
      <c r="BD13" s="1016"/>
      <c r="BE13" s="1016"/>
      <c r="BF13" s="1016"/>
      <c r="BG13" s="721">
        <f>Estimate_Scope_3_Result</f>
        <v>0</v>
      </c>
      <c r="BH13" s="722"/>
      <c r="BI13" s="722"/>
      <c r="BJ13" s="722"/>
      <c r="BK13" s="722"/>
      <c r="BL13" s="722"/>
      <c r="BM13" s="723"/>
      <c r="BN13" s="348"/>
      <c r="BO13" s="935"/>
      <c r="BP13" s="936"/>
      <c r="BQ13" s="936"/>
      <c r="BR13" s="936"/>
      <c r="BS13" s="936"/>
      <c r="BT13" s="936"/>
      <c r="BU13" s="936"/>
      <c r="BV13" s="936"/>
      <c r="BW13" s="936"/>
      <c r="BX13" s="936"/>
      <c r="BY13" s="936"/>
      <c r="BZ13" s="936"/>
      <c r="CA13" s="936"/>
      <c r="CB13" s="936"/>
      <c r="CC13" s="936"/>
      <c r="CD13" s="936"/>
      <c r="CE13" s="936"/>
      <c r="CF13" s="936"/>
      <c r="CG13" s="936"/>
      <c r="CH13" s="936"/>
      <c r="CI13" s="936"/>
      <c r="CJ13" s="936"/>
      <c r="CK13" s="936"/>
      <c r="CL13" s="936"/>
      <c r="CM13" s="936"/>
      <c r="CN13" s="936"/>
      <c r="CO13" s="936"/>
      <c r="CP13" s="936"/>
      <c r="CQ13" s="936"/>
      <c r="CR13" s="936"/>
      <c r="CS13" s="936"/>
      <c r="CT13" s="936"/>
      <c r="CU13" s="937"/>
      <c r="CV13" s="255"/>
      <c r="CW13" s="890"/>
      <c r="CX13" s="891"/>
      <c r="CY13" s="891"/>
      <c r="CZ13" s="891"/>
      <c r="DA13" s="891"/>
      <c r="DB13" s="891"/>
      <c r="DC13" s="891"/>
      <c r="DD13" s="891"/>
      <c r="DE13" s="891"/>
      <c r="DF13" s="891"/>
      <c r="DG13" s="891"/>
      <c r="DH13" s="891"/>
      <c r="DI13" s="891"/>
      <c r="DJ13" s="891"/>
      <c r="DK13" s="891"/>
      <c r="DL13" s="891"/>
      <c r="DM13" s="891"/>
      <c r="DN13" s="891"/>
      <c r="DO13" s="891"/>
      <c r="DP13" s="891"/>
      <c r="DQ13" s="891"/>
      <c r="DR13" s="891"/>
      <c r="DS13" s="891"/>
      <c r="DT13" s="891"/>
      <c r="DU13" s="891"/>
      <c r="DV13" s="891"/>
      <c r="DW13" s="891"/>
      <c r="DX13" s="891"/>
      <c r="DY13" s="891"/>
      <c r="DZ13" s="891"/>
      <c r="EA13" s="891"/>
      <c r="EB13" s="891"/>
      <c r="EC13" s="892"/>
      <c r="ED13" s="96"/>
    </row>
    <row r="14" spans="1:193" ht="6.8" customHeight="1">
      <c r="C14" s="1096"/>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097"/>
      <c r="AB14" s="1097"/>
      <c r="AC14" s="1097"/>
      <c r="AD14" s="1097"/>
      <c r="AE14" s="1097"/>
      <c r="AF14" s="1097"/>
      <c r="AG14" s="1097"/>
      <c r="AH14" s="1098"/>
      <c r="AI14" s="245"/>
      <c r="AJ14" s="1015"/>
      <c r="AK14" s="1016"/>
      <c r="AL14" s="1016"/>
      <c r="AM14" s="1016"/>
      <c r="AN14" s="1016"/>
      <c r="AO14" s="1016"/>
      <c r="AP14" s="1016"/>
      <c r="AQ14" s="1016"/>
      <c r="AR14" s="1016"/>
      <c r="AS14" s="1016"/>
      <c r="AT14" s="1016"/>
      <c r="AU14" s="1016"/>
      <c r="AV14" s="1016"/>
      <c r="AW14" s="1016"/>
      <c r="AX14" s="1016"/>
      <c r="AY14" s="1016"/>
      <c r="AZ14" s="1016"/>
      <c r="BA14" s="1016"/>
      <c r="BB14" s="1016"/>
      <c r="BC14" s="1016"/>
      <c r="BD14" s="1016"/>
      <c r="BE14" s="1016"/>
      <c r="BF14" s="1016"/>
      <c r="BG14" s="721"/>
      <c r="BH14" s="722"/>
      <c r="BI14" s="722"/>
      <c r="BJ14" s="722"/>
      <c r="BK14" s="722"/>
      <c r="BL14" s="722"/>
      <c r="BM14" s="723"/>
      <c r="BN14" s="245"/>
      <c r="BO14" s="935"/>
      <c r="BP14" s="936"/>
      <c r="BQ14" s="936"/>
      <c r="BR14" s="936"/>
      <c r="BS14" s="936"/>
      <c r="BT14" s="936"/>
      <c r="BU14" s="936"/>
      <c r="BV14" s="936"/>
      <c r="BW14" s="936"/>
      <c r="BX14" s="936"/>
      <c r="BY14" s="936"/>
      <c r="BZ14" s="936"/>
      <c r="CA14" s="936"/>
      <c r="CB14" s="936"/>
      <c r="CC14" s="936"/>
      <c r="CD14" s="936"/>
      <c r="CE14" s="936"/>
      <c r="CF14" s="936"/>
      <c r="CG14" s="936"/>
      <c r="CH14" s="936"/>
      <c r="CI14" s="936"/>
      <c r="CJ14" s="936"/>
      <c r="CK14" s="936"/>
      <c r="CL14" s="936"/>
      <c r="CM14" s="936"/>
      <c r="CN14" s="936"/>
      <c r="CO14" s="936"/>
      <c r="CP14" s="936"/>
      <c r="CQ14" s="936"/>
      <c r="CR14" s="936"/>
      <c r="CS14" s="936"/>
      <c r="CT14" s="936"/>
      <c r="CU14" s="937"/>
      <c r="CV14" s="255"/>
      <c r="CW14" s="890"/>
      <c r="CX14" s="891"/>
      <c r="CY14" s="891"/>
      <c r="CZ14" s="891"/>
      <c r="DA14" s="891"/>
      <c r="DB14" s="891"/>
      <c r="DC14" s="891"/>
      <c r="DD14" s="891"/>
      <c r="DE14" s="891"/>
      <c r="DF14" s="891"/>
      <c r="DG14" s="891"/>
      <c r="DH14" s="891"/>
      <c r="DI14" s="891"/>
      <c r="DJ14" s="891"/>
      <c r="DK14" s="891"/>
      <c r="DL14" s="891"/>
      <c r="DM14" s="891"/>
      <c r="DN14" s="891"/>
      <c r="DO14" s="891"/>
      <c r="DP14" s="891"/>
      <c r="DQ14" s="891"/>
      <c r="DR14" s="891"/>
      <c r="DS14" s="891"/>
      <c r="DT14" s="891"/>
      <c r="DU14" s="891"/>
      <c r="DV14" s="891"/>
      <c r="DW14" s="891"/>
      <c r="DX14" s="891"/>
      <c r="DY14" s="891"/>
      <c r="DZ14" s="891"/>
      <c r="EA14" s="891"/>
      <c r="EB14" s="891"/>
      <c r="EC14" s="892"/>
      <c r="ED14" s="96"/>
    </row>
    <row r="15" spans="1:193" ht="6.8" customHeight="1" thickBot="1">
      <c r="C15" s="1099"/>
      <c r="D15" s="1100"/>
      <c r="E15" s="1100"/>
      <c r="F15" s="1100"/>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1"/>
      <c r="AI15" s="245"/>
      <c r="AJ15" s="992" t="str">
        <f>T('3 REPAIR ESTIMATOR'!N78:T78)</f>
        <v>CONCRETE &amp; FLATWORK</v>
      </c>
      <c r="AK15" s="993"/>
      <c r="AL15" s="993"/>
      <c r="AM15" s="993"/>
      <c r="AN15" s="993"/>
      <c r="AO15" s="993"/>
      <c r="AP15" s="993"/>
      <c r="AQ15" s="993"/>
      <c r="AR15" s="993"/>
      <c r="AS15" s="993"/>
      <c r="AT15" s="993"/>
      <c r="AU15" s="993"/>
      <c r="AV15" s="993"/>
      <c r="AW15" s="993"/>
      <c r="AX15" s="993"/>
      <c r="AY15" s="993"/>
      <c r="AZ15" s="993"/>
      <c r="BA15" s="993"/>
      <c r="BB15" s="993"/>
      <c r="BC15" s="993"/>
      <c r="BD15" s="993"/>
      <c r="BE15" s="993"/>
      <c r="BF15" s="993"/>
      <c r="BG15" s="727">
        <f>Estimate_Scope_4_Result</f>
        <v>0</v>
      </c>
      <c r="BH15" s="728"/>
      <c r="BI15" s="728"/>
      <c r="BJ15" s="728"/>
      <c r="BK15" s="728"/>
      <c r="BL15" s="728"/>
      <c r="BM15" s="729"/>
      <c r="BN15" s="245"/>
      <c r="BO15" s="935"/>
      <c r="BP15" s="936"/>
      <c r="BQ15" s="936"/>
      <c r="BR15" s="936"/>
      <c r="BS15" s="936"/>
      <c r="BT15" s="936"/>
      <c r="BU15" s="936"/>
      <c r="BV15" s="936"/>
      <c r="BW15" s="936"/>
      <c r="BX15" s="936"/>
      <c r="BY15" s="936"/>
      <c r="BZ15" s="936"/>
      <c r="CA15" s="936"/>
      <c r="CB15" s="936"/>
      <c r="CC15" s="936"/>
      <c r="CD15" s="936"/>
      <c r="CE15" s="936"/>
      <c r="CF15" s="936"/>
      <c r="CG15" s="936"/>
      <c r="CH15" s="936"/>
      <c r="CI15" s="936"/>
      <c r="CJ15" s="936"/>
      <c r="CK15" s="936"/>
      <c r="CL15" s="936"/>
      <c r="CM15" s="936"/>
      <c r="CN15" s="936"/>
      <c r="CO15" s="936"/>
      <c r="CP15" s="936"/>
      <c r="CQ15" s="936"/>
      <c r="CR15" s="936"/>
      <c r="CS15" s="936"/>
      <c r="CT15" s="936"/>
      <c r="CU15" s="937"/>
      <c r="CV15" s="255"/>
      <c r="CW15" s="890"/>
      <c r="CX15" s="891"/>
      <c r="CY15" s="891"/>
      <c r="CZ15" s="891"/>
      <c r="DA15" s="891"/>
      <c r="DB15" s="891"/>
      <c r="DC15" s="891"/>
      <c r="DD15" s="891"/>
      <c r="DE15" s="891"/>
      <c r="DF15" s="891"/>
      <c r="DG15" s="891"/>
      <c r="DH15" s="891"/>
      <c r="DI15" s="891"/>
      <c r="DJ15" s="891"/>
      <c r="DK15" s="891"/>
      <c r="DL15" s="891"/>
      <c r="DM15" s="891"/>
      <c r="DN15" s="891"/>
      <c r="DO15" s="891"/>
      <c r="DP15" s="891"/>
      <c r="DQ15" s="891"/>
      <c r="DR15" s="891"/>
      <c r="DS15" s="891"/>
      <c r="DT15" s="891"/>
      <c r="DU15" s="891"/>
      <c r="DV15" s="891"/>
      <c r="DW15" s="891"/>
      <c r="DX15" s="891"/>
      <c r="DY15" s="891"/>
      <c r="DZ15" s="891"/>
      <c r="EA15" s="891"/>
      <c r="EB15" s="891"/>
      <c r="EC15" s="892"/>
      <c r="ED15" s="96"/>
    </row>
    <row r="16" spans="1:193" ht="6.8" customHeight="1">
      <c r="C16" s="949" t="s">
        <v>974</v>
      </c>
      <c r="D16" s="950"/>
      <c r="E16" s="950"/>
      <c r="F16" s="950"/>
      <c r="G16" s="950"/>
      <c r="H16" s="950"/>
      <c r="I16" s="950"/>
      <c r="J16" s="950"/>
      <c r="K16" s="950"/>
      <c r="L16" s="950"/>
      <c r="M16" s="950"/>
      <c r="N16" s="950"/>
      <c r="O16" s="950"/>
      <c r="P16" s="950"/>
      <c r="Q16" s="950"/>
      <c r="R16" s="950"/>
      <c r="S16" s="950"/>
      <c r="T16" s="950"/>
      <c r="U16" s="950"/>
      <c r="V16" s="950"/>
      <c r="W16" s="950"/>
      <c r="X16" s="977" t="s">
        <v>635</v>
      </c>
      <c r="Y16" s="977"/>
      <c r="Z16" s="977"/>
      <c r="AA16" s="977"/>
      <c r="AB16" s="977"/>
      <c r="AC16" s="977"/>
      <c r="AD16" s="976"/>
      <c r="AE16" s="948">
        <v>0.15</v>
      </c>
      <c r="AF16" s="948"/>
      <c r="AG16" s="948"/>
      <c r="AH16" s="976"/>
      <c r="AI16" s="245"/>
      <c r="AJ16" s="992"/>
      <c r="AK16" s="993"/>
      <c r="AL16" s="993"/>
      <c r="AM16" s="993"/>
      <c r="AN16" s="993"/>
      <c r="AO16" s="993"/>
      <c r="AP16" s="993"/>
      <c r="AQ16" s="993"/>
      <c r="AR16" s="993"/>
      <c r="AS16" s="993"/>
      <c r="AT16" s="993"/>
      <c r="AU16" s="993"/>
      <c r="AV16" s="993"/>
      <c r="AW16" s="993"/>
      <c r="AX16" s="993"/>
      <c r="AY16" s="993"/>
      <c r="AZ16" s="993"/>
      <c r="BA16" s="993"/>
      <c r="BB16" s="993"/>
      <c r="BC16" s="993"/>
      <c r="BD16" s="993"/>
      <c r="BE16" s="993"/>
      <c r="BF16" s="993"/>
      <c r="BG16" s="727"/>
      <c r="BH16" s="728"/>
      <c r="BI16" s="728"/>
      <c r="BJ16" s="728"/>
      <c r="BK16" s="728"/>
      <c r="BL16" s="728"/>
      <c r="BM16" s="729"/>
      <c r="BN16" s="245"/>
      <c r="BO16" s="935"/>
      <c r="BP16" s="936"/>
      <c r="BQ16" s="936"/>
      <c r="BR16" s="936"/>
      <c r="BS16" s="936"/>
      <c r="BT16" s="936"/>
      <c r="BU16" s="936"/>
      <c r="BV16" s="936"/>
      <c r="BW16" s="936"/>
      <c r="BX16" s="936"/>
      <c r="BY16" s="936"/>
      <c r="BZ16" s="936"/>
      <c r="CA16" s="936"/>
      <c r="CB16" s="936"/>
      <c r="CC16" s="936"/>
      <c r="CD16" s="936"/>
      <c r="CE16" s="936"/>
      <c r="CF16" s="936"/>
      <c r="CG16" s="936"/>
      <c r="CH16" s="936"/>
      <c r="CI16" s="936"/>
      <c r="CJ16" s="936"/>
      <c r="CK16" s="936"/>
      <c r="CL16" s="936"/>
      <c r="CM16" s="936"/>
      <c r="CN16" s="936"/>
      <c r="CO16" s="936"/>
      <c r="CP16" s="936"/>
      <c r="CQ16" s="936"/>
      <c r="CR16" s="936"/>
      <c r="CS16" s="936"/>
      <c r="CT16" s="936"/>
      <c r="CU16" s="937"/>
      <c r="CV16" s="255"/>
      <c r="CW16" s="890"/>
      <c r="CX16" s="891"/>
      <c r="CY16" s="891"/>
      <c r="CZ16" s="891"/>
      <c r="DA16" s="891"/>
      <c r="DB16" s="891"/>
      <c r="DC16" s="891"/>
      <c r="DD16" s="891"/>
      <c r="DE16" s="891"/>
      <c r="DF16" s="891"/>
      <c r="DG16" s="891"/>
      <c r="DH16" s="891"/>
      <c r="DI16" s="891"/>
      <c r="DJ16" s="891"/>
      <c r="DK16" s="891"/>
      <c r="DL16" s="891"/>
      <c r="DM16" s="891"/>
      <c r="DN16" s="891"/>
      <c r="DO16" s="891"/>
      <c r="DP16" s="891"/>
      <c r="DQ16" s="891"/>
      <c r="DR16" s="891"/>
      <c r="DS16" s="891"/>
      <c r="DT16" s="891"/>
      <c r="DU16" s="891"/>
      <c r="DV16" s="891"/>
      <c r="DW16" s="891"/>
      <c r="DX16" s="891"/>
      <c r="DY16" s="891"/>
      <c r="DZ16" s="891"/>
      <c r="EA16" s="891"/>
      <c r="EB16" s="891"/>
      <c r="EC16" s="892"/>
      <c r="ED16" s="96"/>
    </row>
    <row r="17" spans="3:150" ht="6.8" customHeight="1">
      <c r="C17" s="949"/>
      <c r="D17" s="950"/>
      <c r="E17" s="950"/>
      <c r="F17" s="950"/>
      <c r="G17" s="950"/>
      <c r="H17" s="950"/>
      <c r="I17" s="950"/>
      <c r="J17" s="950"/>
      <c r="K17" s="950"/>
      <c r="L17" s="950"/>
      <c r="M17" s="950"/>
      <c r="N17" s="950"/>
      <c r="O17" s="950"/>
      <c r="P17" s="950"/>
      <c r="Q17" s="950"/>
      <c r="R17" s="950"/>
      <c r="S17" s="950"/>
      <c r="T17" s="950"/>
      <c r="U17" s="950"/>
      <c r="V17" s="950"/>
      <c r="W17" s="950"/>
      <c r="X17" s="977"/>
      <c r="Y17" s="977"/>
      <c r="Z17" s="977"/>
      <c r="AA17" s="977"/>
      <c r="AB17" s="977"/>
      <c r="AC17" s="977"/>
      <c r="AD17" s="976"/>
      <c r="AE17" s="948"/>
      <c r="AF17" s="948"/>
      <c r="AG17" s="948"/>
      <c r="AH17" s="976"/>
      <c r="AI17" s="245"/>
      <c r="AJ17" s="1015" t="str">
        <f>T('3 REPAIR ESTIMATOR'!N79:T79)</f>
        <v>MASONRY</v>
      </c>
      <c r="AK17" s="1016"/>
      <c r="AL17" s="1016"/>
      <c r="AM17" s="1016"/>
      <c r="AN17" s="1016"/>
      <c r="AO17" s="1016"/>
      <c r="AP17" s="1016"/>
      <c r="AQ17" s="1016"/>
      <c r="AR17" s="1016"/>
      <c r="AS17" s="1016"/>
      <c r="AT17" s="1016"/>
      <c r="AU17" s="1016"/>
      <c r="AV17" s="1016"/>
      <c r="AW17" s="1016"/>
      <c r="AX17" s="1016"/>
      <c r="AY17" s="1016"/>
      <c r="AZ17" s="1016"/>
      <c r="BA17" s="1016"/>
      <c r="BB17" s="1016"/>
      <c r="BC17" s="1016"/>
      <c r="BD17" s="1016"/>
      <c r="BE17" s="1016"/>
      <c r="BF17" s="1016"/>
      <c r="BG17" s="721">
        <f>Estimate_Scope_5_Result</f>
        <v>0</v>
      </c>
      <c r="BH17" s="722"/>
      <c r="BI17" s="722"/>
      <c r="BJ17" s="722"/>
      <c r="BK17" s="722"/>
      <c r="BL17" s="722"/>
      <c r="BM17" s="723"/>
      <c r="BN17" s="245"/>
      <c r="BO17" s="935"/>
      <c r="BP17" s="936"/>
      <c r="BQ17" s="936"/>
      <c r="BR17" s="936"/>
      <c r="BS17" s="936"/>
      <c r="BT17" s="936"/>
      <c r="BU17" s="936"/>
      <c r="BV17" s="936"/>
      <c r="BW17" s="936"/>
      <c r="BX17" s="936"/>
      <c r="BY17" s="936"/>
      <c r="BZ17" s="936"/>
      <c r="CA17" s="936"/>
      <c r="CB17" s="936"/>
      <c r="CC17" s="936"/>
      <c r="CD17" s="936"/>
      <c r="CE17" s="936"/>
      <c r="CF17" s="936"/>
      <c r="CG17" s="936"/>
      <c r="CH17" s="936"/>
      <c r="CI17" s="936"/>
      <c r="CJ17" s="936"/>
      <c r="CK17" s="936"/>
      <c r="CL17" s="936"/>
      <c r="CM17" s="936"/>
      <c r="CN17" s="936"/>
      <c r="CO17" s="936"/>
      <c r="CP17" s="936"/>
      <c r="CQ17" s="936"/>
      <c r="CR17" s="936"/>
      <c r="CS17" s="936"/>
      <c r="CT17" s="936"/>
      <c r="CU17" s="937"/>
      <c r="CV17" s="255"/>
      <c r="CW17" s="890"/>
      <c r="CX17" s="891"/>
      <c r="CY17" s="891"/>
      <c r="CZ17" s="891"/>
      <c r="DA17" s="891"/>
      <c r="DB17" s="891"/>
      <c r="DC17" s="891"/>
      <c r="DD17" s="891"/>
      <c r="DE17" s="891"/>
      <c r="DF17" s="891"/>
      <c r="DG17" s="891"/>
      <c r="DH17" s="891"/>
      <c r="DI17" s="891"/>
      <c r="DJ17" s="891"/>
      <c r="DK17" s="891"/>
      <c r="DL17" s="891"/>
      <c r="DM17" s="891"/>
      <c r="DN17" s="891"/>
      <c r="DO17" s="891"/>
      <c r="DP17" s="891"/>
      <c r="DQ17" s="891"/>
      <c r="DR17" s="891"/>
      <c r="DS17" s="891"/>
      <c r="DT17" s="891"/>
      <c r="DU17" s="891"/>
      <c r="DV17" s="891"/>
      <c r="DW17" s="891"/>
      <c r="DX17" s="891"/>
      <c r="DY17" s="891"/>
      <c r="DZ17" s="891"/>
      <c r="EA17" s="891"/>
      <c r="EB17" s="891"/>
      <c r="EC17" s="892"/>
      <c r="ED17" s="96"/>
    </row>
    <row r="18" spans="3:150" ht="6.8" customHeight="1" thickBot="1">
      <c r="C18" s="949"/>
      <c r="D18" s="950"/>
      <c r="E18" s="950"/>
      <c r="F18" s="950"/>
      <c r="G18" s="950"/>
      <c r="H18" s="950"/>
      <c r="I18" s="950"/>
      <c r="J18" s="950"/>
      <c r="K18" s="950"/>
      <c r="L18" s="950"/>
      <c r="M18" s="950"/>
      <c r="N18" s="950"/>
      <c r="O18" s="950"/>
      <c r="P18" s="950"/>
      <c r="Q18" s="950"/>
      <c r="R18" s="950"/>
      <c r="S18" s="950"/>
      <c r="T18" s="950"/>
      <c r="U18" s="950"/>
      <c r="V18" s="950"/>
      <c r="W18" s="950"/>
      <c r="X18" s="977"/>
      <c r="Y18" s="977"/>
      <c r="Z18" s="977"/>
      <c r="AA18" s="977"/>
      <c r="AB18" s="977"/>
      <c r="AC18" s="977"/>
      <c r="AD18" s="976"/>
      <c r="AE18" s="948"/>
      <c r="AF18" s="948"/>
      <c r="AG18" s="948"/>
      <c r="AH18" s="976"/>
      <c r="AI18" s="245"/>
      <c r="AJ18" s="1015"/>
      <c r="AK18" s="1016"/>
      <c r="AL18" s="1016"/>
      <c r="AM18" s="1016"/>
      <c r="AN18" s="1016"/>
      <c r="AO18" s="1016"/>
      <c r="AP18" s="1016"/>
      <c r="AQ18" s="1016"/>
      <c r="AR18" s="1016"/>
      <c r="AS18" s="1016"/>
      <c r="AT18" s="1016"/>
      <c r="AU18" s="1016"/>
      <c r="AV18" s="1016"/>
      <c r="AW18" s="1016"/>
      <c r="AX18" s="1016"/>
      <c r="AY18" s="1016"/>
      <c r="AZ18" s="1016"/>
      <c r="BA18" s="1016"/>
      <c r="BB18" s="1016"/>
      <c r="BC18" s="1016"/>
      <c r="BD18" s="1016"/>
      <c r="BE18" s="1016"/>
      <c r="BF18" s="1016"/>
      <c r="BG18" s="721"/>
      <c r="BH18" s="722"/>
      <c r="BI18" s="722"/>
      <c r="BJ18" s="722"/>
      <c r="BK18" s="722"/>
      <c r="BL18" s="722"/>
      <c r="BM18" s="723"/>
      <c r="BN18" s="245"/>
      <c r="BO18" s="938"/>
      <c r="BP18" s="939"/>
      <c r="BQ18" s="939"/>
      <c r="BR18" s="939"/>
      <c r="BS18" s="939"/>
      <c r="BT18" s="939"/>
      <c r="BU18" s="939"/>
      <c r="BV18" s="939"/>
      <c r="BW18" s="939"/>
      <c r="BX18" s="939"/>
      <c r="BY18" s="939"/>
      <c r="BZ18" s="939"/>
      <c r="CA18" s="939"/>
      <c r="CB18" s="939"/>
      <c r="CC18" s="939"/>
      <c r="CD18" s="939"/>
      <c r="CE18" s="939"/>
      <c r="CF18" s="939"/>
      <c r="CG18" s="939"/>
      <c r="CH18" s="939"/>
      <c r="CI18" s="939"/>
      <c r="CJ18" s="939"/>
      <c r="CK18" s="939"/>
      <c r="CL18" s="939"/>
      <c r="CM18" s="939"/>
      <c r="CN18" s="939"/>
      <c r="CO18" s="939"/>
      <c r="CP18" s="939"/>
      <c r="CQ18" s="939"/>
      <c r="CR18" s="939"/>
      <c r="CS18" s="939"/>
      <c r="CT18" s="939"/>
      <c r="CU18" s="940"/>
      <c r="CV18" s="255"/>
      <c r="CW18" s="893"/>
      <c r="CX18" s="894"/>
      <c r="CY18" s="894"/>
      <c r="CZ18" s="894"/>
      <c r="DA18" s="894"/>
      <c r="DB18" s="894"/>
      <c r="DC18" s="894"/>
      <c r="DD18" s="894"/>
      <c r="DE18" s="894"/>
      <c r="DF18" s="894"/>
      <c r="DG18" s="894"/>
      <c r="DH18" s="894"/>
      <c r="DI18" s="894"/>
      <c r="DJ18" s="894"/>
      <c r="DK18" s="894"/>
      <c r="DL18" s="894"/>
      <c r="DM18" s="894"/>
      <c r="DN18" s="894"/>
      <c r="DO18" s="894"/>
      <c r="DP18" s="894"/>
      <c r="DQ18" s="894"/>
      <c r="DR18" s="894"/>
      <c r="DS18" s="894"/>
      <c r="DT18" s="894"/>
      <c r="DU18" s="894"/>
      <c r="DV18" s="894"/>
      <c r="DW18" s="894"/>
      <c r="DX18" s="894"/>
      <c r="DY18" s="894"/>
      <c r="DZ18" s="894"/>
      <c r="EA18" s="894"/>
      <c r="EB18" s="894"/>
      <c r="EC18" s="895"/>
      <c r="ED18" s="96"/>
    </row>
    <row r="19" spans="3:150" ht="6.8" customHeight="1" thickTop="1">
      <c r="C19" s="1102" t="s">
        <v>1026</v>
      </c>
      <c r="D19" s="1103"/>
      <c r="E19" s="1103"/>
      <c r="F19" s="1103"/>
      <c r="G19" s="1103"/>
      <c r="H19" s="1103"/>
      <c r="I19" s="1103"/>
      <c r="J19" s="1103"/>
      <c r="K19" s="1103"/>
      <c r="L19" s="1103"/>
      <c r="M19" s="1103"/>
      <c r="N19" s="1103"/>
      <c r="O19" s="1103"/>
      <c r="P19" s="1103"/>
      <c r="Q19" s="1103"/>
      <c r="R19" s="1103"/>
      <c r="S19" s="1103"/>
      <c r="T19" s="1103"/>
      <c r="U19" s="1103"/>
      <c r="V19" s="1103"/>
      <c r="W19" s="1103"/>
      <c r="X19" s="1103"/>
      <c r="Y19" s="1103"/>
      <c r="Z19" s="1103"/>
      <c r="AA19" s="1103"/>
      <c r="AB19" s="1103"/>
      <c r="AC19" s="1103"/>
      <c r="AD19" s="1103"/>
      <c r="AE19" s="1103"/>
      <c r="AF19" s="1103"/>
      <c r="AG19" s="1103"/>
      <c r="AH19" s="1104"/>
      <c r="AI19" s="380"/>
      <c r="AJ19" s="992" t="str">
        <f>T('3 REPAIR ESTIMATOR'!N80:T80)</f>
        <v>SIDING</v>
      </c>
      <c r="AK19" s="993"/>
      <c r="AL19" s="993"/>
      <c r="AM19" s="993"/>
      <c r="AN19" s="993"/>
      <c r="AO19" s="993"/>
      <c r="AP19" s="993"/>
      <c r="AQ19" s="993"/>
      <c r="AR19" s="993"/>
      <c r="AS19" s="993"/>
      <c r="AT19" s="993"/>
      <c r="AU19" s="993"/>
      <c r="AV19" s="993"/>
      <c r="AW19" s="993"/>
      <c r="AX19" s="993"/>
      <c r="AY19" s="993"/>
      <c r="AZ19" s="993"/>
      <c r="BA19" s="993"/>
      <c r="BB19" s="993"/>
      <c r="BC19" s="993"/>
      <c r="BD19" s="993"/>
      <c r="BE19" s="993"/>
      <c r="BF19" s="993"/>
      <c r="BG19" s="727">
        <f>Estimate_Scope_6_Result</f>
        <v>0</v>
      </c>
      <c r="BH19" s="728"/>
      <c r="BI19" s="728"/>
      <c r="BJ19" s="728"/>
      <c r="BK19" s="728"/>
      <c r="BL19" s="728"/>
      <c r="BM19" s="729"/>
      <c r="BN19" s="380"/>
      <c r="BO19" s="859" t="s">
        <v>190</v>
      </c>
      <c r="BP19" s="860"/>
      <c r="BQ19" s="860"/>
      <c r="BR19" s="860"/>
      <c r="BS19" s="860"/>
      <c r="BT19" s="860"/>
      <c r="BU19" s="860"/>
      <c r="BV19" s="860"/>
      <c r="BW19" s="860"/>
      <c r="BX19" s="860"/>
      <c r="BY19" s="861"/>
      <c r="BZ19" s="859" t="s">
        <v>227</v>
      </c>
      <c r="CA19" s="860"/>
      <c r="CB19" s="860"/>
      <c r="CC19" s="860"/>
      <c r="CD19" s="860"/>
      <c r="CE19" s="860"/>
      <c r="CF19" s="860"/>
      <c r="CG19" s="860"/>
      <c r="CH19" s="860"/>
      <c r="CI19" s="860"/>
      <c r="CJ19" s="861"/>
      <c r="CK19" s="859" t="s">
        <v>154</v>
      </c>
      <c r="CL19" s="860"/>
      <c r="CM19" s="860"/>
      <c r="CN19" s="860"/>
      <c r="CO19" s="860"/>
      <c r="CP19" s="860"/>
      <c r="CQ19" s="860"/>
      <c r="CR19" s="860"/>
      <c r="CS19" s="860"/>
      <c r="CT19" s="860"/>
      <c r="CU19" s="861"/>
      <c r="CV19" s="384"/>
      <c r="CW19" s="868"/>
      <c r="CX19" s="869"/>
      <c r="CY19" s="869"/>
      <c r="CZ19" s="869"/>
      <c r="DA19" s="869"/>
      <c r="DB19" s="869"/>
      <c r="DC19" s="869"/>
      <c r="DD19" s="869"/>
      <c r="DE19" s="869"/>
      <c r="DF19" s="869"/>
      <c r="DG19" s="869"/>
      <c r="DH19" s="869"/>
      <c r="DI19" s="869"/>
      <c r="DJ19" s="869"/>
      <c r="DK19" s="869"/>
      <c r="DL19" s="869"/>
      <c r="DM19" s="908" t="s">
        <v>193</v>
      </c>
      <c r="DN19" s="909"/>
      <c r="DO19" s="909"/>
      <c r="DP19" s="909"/>
      <c r="DQ19" s="909"/>
      <c r="DR19" s="909"/>
      <c r="DS19" s="909"/>
      <c r="DT19" s="909"/>
      <c r="DU19" s="909"/>
      <c r="DV19" s="909"/>
      <c r="DW19" s="909"/>
      <c r="DX19" s="909"/>
      <c r="DY19" s="909"/>
      <c r="DZ19" s="909"/>
      <c r="EA19" s="909"/>
      <c r="EB19" s="909"/>
      <c r="EC19" s="910"/>
      <c r="ED19" s="96"/>
    </row>
    <row r="20" spans="3:150" ht="6.8" customHeight="1">
      <c r="C20" s="951"/>
      <c r="D20" s="952"/>
      <c r="E20" s="952"/>
      <c r="F20" s="952"/>
      <c r="G20" s="952"/>
      <c r="H20" s="952"/>
      <c r="I20" s="952"/>
      <c r="J20" s="952"/>
      <c r="K20" s="952"/>
      <c r="L20" s="952"/>
      <c r="M20" s="952"/>
      <c r="N20" s="952"/>
      <c r="O20" s="952"/>
      <c r="P20" s="952"/>
      <c r="Q20" s="952"/>
      <c r="R20" s="952"/>
      <c r="S20" s="952"/>
      <c r="T20" s="952"/>
      <c r="U20" s="952"/>
      <c r="V20" s="952"/>
      <c r="W20" s="952"/>
      <c r="X20" s="952"/>
      <c r="Y20" s="952"/>
      <c r="Z20" s="952"/>
      <c r="AA20" s="952"/>
      <c r="AB20" s="952"/>
      <c r="AC20" s="952"/>
      <c r="AD20" s="952"/>
      <c r="AE20" s="952"/>
      <c r="AF20" s="952"/>
      <c r="AG20" s="952"/>
      <c r="AH20" s="1014"/>
      <c r="AI20" s="380"/>
      <c r="AJ20" s="992"/>
      <c r="AK20" s="993"/>
      <c r="AL20" s="993"/>
      <c r="AM20" s="993"/>
      <c r="AN20" s="993"/>
      <c r="AO20" s="993"/>
      <c r="AP20" s="993"/>
      <c r="AQ20" s="993"/>
      <c r="AR20" s="993"/>
      <c r="AS20" s="993"/>
      <c r="AT20" s="993"/>
      <c r="AU20" s="993"/>
      <c r="AV20" s="993"/>
      <c r="AW20" s="993"/>
      <c r="AX20" s="993"/>
      <c r="AY20" s="993"/>
      <c r="AZ20" s="993"/>
      <c r="BA20" s="993"/>
      <c r="BB20" s="993"/>
      <c r="BC20" s="993"/>
      <c r="BD20" s="993"/>
      <c r="BE20" s="993"/>
      <c r="BF20" s="993"/>
      <c r="BG20" s="727"/>
      <c r="BH20" s="728"/>
      <c r="BI20" s="728"/>
      <c r="BJ20" s="728"/>
      <c r="BK20" s="728"/>
      <c r="BL20" s="728"/>
      <c r="BM20" s="729"/>
      <c r="BN20" s="380"/>
      <c r="BO20" s="862"/>
      <c r="BP20" s="863"/>
      <c r="BQ20" s="863"/>
      <c r="BR20" s="863"/>
      <c r="BS20" s="863"/>
      <c r="BT20" s="863"/>
      <c r="BU20" s="863"/>
      <c r="BV20" s="863"/>
      <c r="BW20" s="863"/>
      <c r="BX20" s="863"/>
      <c r="BY20" s="864"/>
      <c r="BZ20" s="862"/>
      <c r="CA20" s="863"/>
      <c r="CB20" s="863"/>
      <c r="CC20" s="863"/>
      <c r="CD20" s="863"/>
      <c r="CE20" s="863"/>
      <c r="CF20" s="863"/>
      <c r="CG20" s="863"/>
      <c r="CH20" s="863"/>
      <c r="CI20" s="863"/>
      <c r="CJ20" s="864"/>
      <c r="CK20" s="862"/>
      <c r="CL20" s="863"/>
      <c r="CM20" s="863"/>
      <c r="CN20" s="863"/>
      <c r="CO20" s="863"/>
      <c r="CP20" s="863"/>
      <c r="CQ20" s="863"/>
      <c r="CR20" s="863"/>
      <c r="CS20" s="863"/>
      <c r="CT20" s="863"/>
      <c r="CU20" s="864"/>
      <c r="CV20" s="384"/>
      <c r="CW20" s="868"/>
      <c r="CX20" s="869"/>
      <c r="CY20" s="869"/>
      <c r="CZ20" s="869"/>
      <c r="DA20" s="869"/>
      <c r="DB20" s="869"/>
      <c r="DC20" s="869"/>
      <c r="DD20" s="869"/>
      <c r="DE20" s="869"/>
      <c r="DF20" s="869"/>
      <c r="DG20" s="869"/>
      <c r="DH20" s="869"/>
      <c r="DI20" s="869"/>
      <c r="DJ20" s="869"/>
      <c r="DK20" s="869"/>
      <c r="DL20" s="869"/>
      <c r="DM20" s="908"/>
      <c r="DN20" s="909"/>
      <c r="DO20" s="909"/>
      <c r="DP20" s="909"/>
      <c r="DQ20" s="909"/>
      <c r="DR20" s="909"/>
      <c r="DS20" s="909"/>
      <c r="DT20" s="909"/>
      <c r="DU20" s="909"/>
      <c r="DV20" s="909"/>
      <c r="DW20" s="909"/>
      <c r="DX20" s="909"/>
      <c r="DY20" s="909"/>
      <c r="DZ20" s="909"/>
      <c r="EA20" s="909"/>
      <c r="EB20" s="909"/>
      <c r="EC20" s="910"/>
      <c r="ED20" s="96"/>
    </row>
    <row r="21" spans="3:150" ht="6.8" customHeight="1" thickBot="1">
      <c r="C21" s="760" t="s">
        <v>554</v>
      </c>
      <c r="D21" s="761"/>
      <c r="E21" s="761"/>
      <c r="F21" s="761"/>
      <c r="G21" s="761"/>
      <c r="H21" s="761"/>
      <c r="I21" s="761"/>
      <c r="J21" s="761"/>
      <c r="K21" s="761"/>
      <c r="L21" s="761"/>
      <c r="M21" s="761"/>
      <c r="N21" s="761"/>
      <c r="O21" s="761"/>
      <c r="P21" s="761"/>
      <c r="Q21" s="761"/>
      <c r="R21" s="761"/>
      <c r="S21" s="761"/>
      <c r="T21" s="761"/>
      <c r="U21" s="761"/>
      <c r="V21" s="761"/>
      <c r="W21" s="761"/>
      <c r="X21" s="761"/>
      <c r="Y21" s="761"/>
      <c r="Z21" s="761"/>
      <c r="AA21" s="746"/>
      <c r="AB21" s="747"/>
      <c r="AC21" s="747"/>
      <c r="AD21" s="747"/>
      <c r="AE21" s="747"/>
      <c r="AF21" s="747"/>
      <c r="AG21" s="747"/>
      <c r="AH21" s="748"/>
      <c r="AI21" s="380"/>
      <c r="AJ21" s="1015" t="str">
        <f>T('3 REPAIR ESTIMATOR'!N81:T81)</f>
        <v>DECKING AND PATIOS</v>
      </c>
      <c r="AK21" s="1016"/>
      <c r="AL21" s="1016"/>
      <c r="AM21" s="1016"/>
      <c r="AN21" s="1016"/>
      <c r="AO21" s="1016"/>
      <c r="AP21" s="1016"/>
      <c r="AQ21" s="1016"/>
      <c r="AR21" s="1016"/>
      <c r="AS21" s="1016"/>
      <c r="AT21" s="1016"/>
      <c r="AU21" s="1016"/>
      <c r="AV21" s="1016"/>
      <c r="AW21" s="1016"/>
      <c r="AX21" s="1016"/>
      <c r="AY21" s="1016"/>
      <c r="AZ21" s="1016"/>
      <c r="BA21" s="1016"/>
      <c r="BB21" s="1016"/>
      <c r="BC21" s="1016"/>
      <c r="BD21" s="1016"/>
      <c r="BE21" s="1016"/>
      <c r="BF21" s="1016"/>
      <c r="BG21" s="721">
        <f>Estimate_Scope_7_Result</f>
        <v>0</v>
      </c>
      <c r="BH21" s="722"/>
      <c r="BI21" s="722"/>
      <c r="BJ21" s="722"/>
      <c r="BK21" s="722"/>
      <c r="BL21" s="722"/>
      <c r="BM21" s="723"/>
      <c r="BN21" s="380"/>
      <c r="BO21" s="865"/>
      <c r="BP21" s="866"/>
      <c r="BQ21" s="866"/>
      <c r="BR21" s="866"/>
      <c r="BS21" s="866"/>
      <c r="BT21" s="866"/>
      <c r="BU21" s="866"/>
      <c r="BV21" s="866"/>
      <c r="BW21" s="866"/>
      <c r="BX21" s="866"/>
      <c r="BY21" s="867"/>
      <c r="BZ21" s="865"/>
      <c r="CA21" s="866"/>
      <c r="CB21" s="866"/>
      <c r="CC21" s="866"/>
      <c r="CD21" s="866"/>
      <c r="CE21" s="866"/>
      <c r="CF21" s="866"/>
      <c r="CG21" s="866"/>
      <c r="CH21" s="866"/>
      <c r="CI21" s="866"/>
      <c r="CJ21" s="867"/>
      <c r="CK21" s="865"/>
      <c r="CL21" s="866"/>
      <c r="CM21" s="866"/>
      <c r="CN21" s="866"/>
      <c r="CO21" s="866"/>
      <c r="CP21" s="866"/>
      <c r="CQ21" s="866"/>
      <c r="CR21" s="866"/>
      <c r="CS21" s="866"/>
      <c r="CT21" s="866"/>
      <c r="CU21" s="867"/>
      <c r="CV21" s="384"/>
      <c r="CW21" s="868"/>
      <c r="CX21" s="869"/>
      <c r="CY21" s="869"/>
      <c r="CZ21" s="869"/>
      <c r="DA21" s="869"/>
      <c r="DB21" s="869"/>
      <c r="DC21" s="869"/>
      <c r="DD21" s="869"/>
      <c r="DE21" s="869"/>
      <c r="DF21" s="869"/>
      <c r="DG21" s="869"/>
      <c r="DH21" s="869"/>
      <c r="DI21" s="869"/>
      <c r="DJ21" s="869"/>
      <c r="DK21" s="869"/>
      <c r="DL21" s="869"/>
      <c r="DM21" s="908"/>
      <c r="DN21" s="909"/>
      <c r="DO21" s="909"/>
      <c r="DP21" s="909"/>
      <c r="DQ21" s="909"/>
      <c r="DR21" s="909"/>
      <c r="DS21" s="909"/>
      <c r="DT21" s="909"/>
      <c r="DU21" s="909"/>
      <c r="DV21" s="909"/>
      <c r="DW21" s="909"/>
      <c r="DX21" s="909"/>
      <c r="DY21" s="909"/>
      <c r="DZ21" s="909"/>
      <c r="EA21" s="909"/>
      <c r="EB21" s="909"/>
      <c r="EC21" s="910"/>
    </row>
    <row r="22" spans="3:150" ht="6.8" customHeight="1">
      <c r="C22" s="760"/>
      <c r="D22" s="761"/>
      <c r="E22" s="761"/>
      <c r="F22" s="761"/>
      <c r="G22" s="761"/>
      <c r="H22" s="761"/>
      <c r="I22" s="761"/>
      <c r="J22" s="761"/>
      <c r="K22" s="761"/>
      <c r="L22" s="761"/>
      <c r="M22" s="761"/>
      <c r="N22" s="761"/>
      <c r="O22" s="761"/>
      <c r="P22" s="761"/>
      <c r="Q22" s="761"/>
      <c r="R22" s="761"/>
      <c r="S22" s="761"/>
      <c r="T22" s="761"/>
      <c r="U22" s="761"/>
      <c r="V22" s="761"/>
      <c r="W22" s="761"/>
      <c r="X22" s="761"/>
      <c r="Y22" s="761"/>
      <c r="Z22" s="761"/>
      <c r="AA22" s="749"/>
      <c r="AB22" s="750"/>
      <c r="AC22" s="750"/>
      <c r="AD22" s="750"/>
      <c r="AE22" s="750"/>
      <c r="AF22" s="750"/>
      <c r="AG22" s="750"/>
      <c r="AH22" s="751"/>
      <c r="AI22" s="380"/>
      <c r="AJ22" s="1015"/>
      <c r="AK22" s="1016"/>
      <c r="AL22" s="1016"/>
      <c r="AM22" s="1016"/>
      <c r="AN22" s="1016"/>
      <c r="AO22" s="1016"/>
      <c r="AP22" s="1016"/>
      <c r="AQ22" s="1016"/>
      <c r="AR22" s="1016"/>
      <c r="AS22" s="1016"/>
      <c r="AT22" s="1016"/>
      <c r="AU22" s="1016"/>
      <c r="AV22" s="1016"/>
      <c r="AW22" s="1016"/>
      <c r="AX22" s="1016"/>
      <c r="AY22" s="1016"/>
      <c r="AZ22" s="1016"/>
      <c r="BA22" s="1016"/>
      <c r="BB22" s="1016"/>
      <c r="BC22" s="1016"/>
      <c r="BD22" s="1016"/>
      <c r="BE22" s="1016"/>
      <c r="BF22" s="1016"/>
      <c r="BG22" s="721"/>
      <c r="BH22" s="722"/>
      <c r="BI22" s="722"/>
      <c r="BJ22" s="722"/>
      <c r="BK22" s="722"/>
      <c r="BL22" s="722"/>
      <c r="BM22" s="723"/>
      <c r="BN22" s="380"/>
      <c r="BO22" s="841" t="str">
        <f>IF(Total_Schedule_Cell=0,"",BO12/Total_Schedule_Cell)</f>
        <v/>
      </c>
      <c r="BP22" s="842"/>
      <c r="BQ22" s="842"/>
      <c r="BR22" s="842"/>
      <c r="BS22" s="842"/>
      <c r="BT22" s="842"/>
      <c r="BU22" s="842"/>
      <c r="BV22" s="842"/>
      <c r="BW22" s="842"/>
      <c r="BX22" s="842"/>
      <c r="BY22" s="843"/>
      <c r="BZ22" s="850">
        <f>IFERROR(IF(Total_Cash_Needed&lt;0,"Infinite ROI",REHAB_PROFIT_ESTIMATED/Total_Cash_Needed),0)</f>
        <v>0</v>
      </c>
      <c r="CA22" s="851"/>
      <c r="CB22" s="851"/>
      <c r="CC22" s="851"/>
      <c r="CD22" s="851"/>
      <c r="CE22" s="851"/>
      <c r="CF22" s="851"/>
      <c r="CG22" s="851"/>
      <c r="CH22" s="851"/>
      <c r="CI22" s="851"/>
      <c r="CJ22" s="851"/>
      <c r="CK22" s="850">
        <f>IFERROR(IF(Total_Cash_Needed&lt;0,"Infinite ROI",((REHAB_PROFIT_ESTIMATED/Total_Cash_Needed)/(Total_Schedule_Cell/12))),0)</f>
        <v>0</v>
      </c>
      <c r="CL22" s="851"/>
      <c r="CM22" s="851"/>
      <c r="CN22" s="851"/>
      <c r="CO22" s="851"/>
      <c r="CP22" s="851"/>
      <c r="CQ22" s="851"/>
      <c r="CR22" s="851"/>
      <c r="CS22" s="851"/>
      <c r="CT22" s="851"/>
      <c r="CU22" s="856"/>
      <c r="CV22" s="384"/>
      <c r="CW22" s="868"/>
      <c r="CX22" s="869"/>
      <c r="CY22" s="869"/>
      <c r="CZ22" s="869"/>
      <c r="DA22" s="869"/>
      <c r="DB22" s="869"/>
      <c r="DC22" s="869"/>
      <c r="DD22" s="869"/>
      <c r="DE22" s="869"/>
      <c r="DF22" s="869"/>
      <c r="DG22" s="869"/>
      <c r="DH22" s="869"/>
      <c r="DI22" s="869"/>
      <c r="DJ22" s="869"/>
      <c r="DK22" s="869"/>
      <c r="DL22" s="869"/>
      <c r="DM22" s="832" t="s">
        <v>629</v>
      </c>
      <c r="DN22" s="833"/>
      <c r="DO22" s="833"/>
      <c r="DP22" s="833"/>
      <c r="DQ22" s="833"/>
      <c r="DR22" s="833"/>
      <c r="DS22" s="833"/>
      <c r="DT22" s="833"/>
      <c r="DU22" s="833"/>
      <c r="DV22" s="833"/>
      <c r="DW22" s="833"/>
      <c r="DX22" s="833"/>
      <c r="DY22" s="833"/>
      <c r="DZ22" s="833"/>
      <c r="EA22" s="833"/>
      <c r="EB22" s="833"/>
      <c r="EC22" s="834"/>
    </row>
    <row r="23" spans="3:150" ht="6.8" customHeight="1">
      <c r="C23" s="760" t="s">
        <v>555</v>
      </c>
      <c r="D23" s="761"/>
      <c r="E23" s="761"/>
      <c r="F23" s="761"/>
      <c r="G23" s="761"/>
      <c r="H23" s="761"/>
      <c r="I23" s="761"/>
      <c r="J23" s="761"/>
      <c r="K23" s="761"/>
      <c r="L23" s="761"/>
      <c r="M23" s="761"/>
      <c r="N23" s="761"/>
      <c r="O23" s="761"/>
      <c r="P23" s="761"/>
      <c r="Q23" s="761"/>
      <c r="R23" s="761"/>
      <c r="S23" s="761"/>
      <c r="T23" s="761"/>
      <c r="U23" s="761"/>
      <c r="V23" s="761"/>
      <c r="W23" s="761"/>
      <c r="X23" s="761"/>
      <c r="Y23" s="761"/>
      <c r="Z23" s="761"/>
      <c r="AA23" s="746"/>
      <c r="AB23" s="747"/>
      <c r="AC23" s="747"/>
      <c r="AD23" s="747"/>
      <c r="AE23" s="747"/>
      <c r="AF23" s="747"/>
      <c r="AG23" s="747"/>
      <c r="AH23" s="748"/>
      <c r="AI23" s="380"/>
      <c r="AJ23" s="992" t="str">
        <f>T('3 REPAIR ESTIMATOR'!N82:T82)</f>
        <v>ROOFING</v>
      </c>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727">
        <f>Estimate_Scope_8_Result</f>
        <v>0</v>
      </c>
      <c r="BH23" s="728"/>
      <c r="BI23" s="728"/>
      <c r="BJ23" s="728"/>
      <c r="BK23" s="728"/>
      <c r="BL23" s="728"/>
      <c r="BM23" s="729"/>
      <c r="BN23" s="380"/>
      <c r="BO23" s="844"/>
      <c r="BP23" s="845"/>
      <c r="BQ23" s="845"/>
      <c r="BR23" s="845"/>
      <c r="BS23" s="845"/>
      <c r="BT23" s="845"/>
      <c r="BU23" s="845"/>
      <c r="BV23" s="845"/>
      <c r="BW23" s="845"/>
      <c r="BX23" s="845"/>
      <c r="BY23" s="846"/>
      <c r="BZ23" s="852"/>
      <c r="CA23" s="853"/>
      <c r="CB23" s="853"/>
      <c r="CC23" s="853"/>
      <c r="CD23" s="853"/>
      <c r="CE23" s="853"/>
      <c r="CF23" s="853"/>
      <c r="CG23" s="853"/>
      <c r="CH23" s="853"/>
      <c r="CI23" s="853"/>
      <c r="CJ23" s="853"/>
      <c r="CK23" s="852"/>
      <c r="CL23" s="853"/>
      <c r="CM23" s="853"/>
      <c r="CN23" s="853"/>
      <c r="CO23" s="853"/>
      <c r="CP23" s="853"/>
      <c r="CQ23" s="853"/>
      <c r="CR23" s="853"/>
      <c r="CS23" s="853"/>
      <c r="CT23" s="853"/>
      <c r="CU23" s="857"/>
      <c r="CV23" s="384"/>
      <c r="CW23" s="868"/>
      <c r="CX23" s="869"/>
      <c r="CY23" s="869"/>
      <c r="CZ23" s="869"/>
      <c r="DA23" s="869"/>
      <c r="DB23" s="869"/>
      <c r="DC23" s="869"/>
      <c r="DD23" s="869"/>
      <c r="DE23" s="869"/>
      <c r="DF23" s="869"/>
      <c r="DG23" s="869"/>
      <c r="DH23" s="869"/>
      <c r="DI23" s="869"/>
      <c r="DJ23" s="869"/>
      <c r="DK23" s="869"/>
      <c r="DL23" s="869"/>
      <c r="DM23" s="832"/>
      <c r="DN23" s="833"/>
      <c r="DO23" s="833"/>
      <c r="DP23" s="833"/>
      <c r="DQ23" s="833"/>
      <c r="DR23" s="833"/>
      <c r="DS23" s="833"/>
      <c r="DT23" s="833"/>
      <c r="DU23" s="833"/>
      <c r="DV23" s="833"/>
      <c r="DW23" s="833"/>
      <c r="DX23" s="833"/>
      <c r="DY23" s="833"/>
      <c r="DZ23" s="833"/>
      <c r="EA23" s="833"/>
      <c r="EB23" s="833"/>
      <c r="EC23" s="834"/>
    </row>
    <row r="24" spans="3:150" ht="6.8" customHeight="1" thickBot="1">
      <c r="C24" s="760"/>
      <c r="D24" s="761"/>
      <c r="E24" s="761"/>
      <c r="F24" s="761"/>
      <c r="G24" s="761"/>
      <c r="H24" s="761"/>
      <c r="I24" s="761"/>
      <c r="J24" s="761"/>
      <c r="K24" s="761"/>
      <c r="L24" s="761"/>
      <c r="M24" s="761"/>
      <c r="N24" s="761"/>
      <c r="O24" s="761"/>
      <c r="P24" s="761"/>
      <c r="Q24" s="761"/>
      <c r="R24" s="761"/>
      <c r="S24" s="761"/>
      <c r="T24" s="761"/>
      <c r="U24" s="761"/>
      <c r="V24" s="761"/>
      <c r="W24" s="761"/>
      <c r="X24" s="761"/>
      <c r="Y24" s="761"/>
      <c r="Z24" s="761"/>
      <c r="AA24" s="749"/>
      <c r="AB24" s="750"/>
      <c r="AC24" s="750"/>
      <c r="AD24" s="750"/>
      <c r="AE24" s="750"/>
      <c r="AF24" s="750"/>
      <c r="AG24" s="750"/>
      <c r="AH24" s="751"/>
      <c r="AI24" s="380"/>
      <c r="AJ24" s="992"/>
      <c r="AK24" s="993"/>
      <c r="AL24" s="993"/>
      <c r="AM24" s="993"/>
      <c r="AN24" s="993"/>
      <c r="AO24" s="993"/>
      <c r="AP24" s="993"/>
      <c r="AQ24" s="993"/>
      <c r="AR24" s="993"/>
      <c r="AS24" s="993"/>
      <c r="AT24" s="993"/>
      <c r="AU24" s="993"/>
      <c r="AV24" s="993"/>
      <c r="AW24" s="993"/>
      <c r="AX24" s="993"/>
      <c r="AY24" s="993"/>
      <c r="AZ24" s="993"/>
      <c r="BA24" s="993"/>
      <c r="BB24" s="993"/>
      <c r="BC24" s="993"/>
      <c r="BD24" s="993"/>
      <c r="BE24" s="993"/>
      <c r="BF24" s="993"/>
      <c r="BG24" s="727"/>
      <c r="BH24" s="728"/>
      <c r="BI24" s="728"/>
      <c r="BJ24" s="728"/>
      <c r="BK24" s="728"/>
      <c r="BL24" s="728"/>
      <c r="BM24" s="729"/>
      <c r="BN24" s="380"/>
      <c r="BO24" s="844"/>
      <c r="BP24" s="845"/>
      <c r="BQ24" s="845"/>
      <c r="BR24" s="845"/>
      <c r="BS24" s="845"/>
      <c r="BT24" s="845"/>
      <c r="BU24" s="845"/>
      <c r="BV24" s="845"/>
      <c r="BW24" s="845"/>
      <c r="BX24" s="845"/>
      <c r="BY24" s="846"/>
      <c r="BZ24" s="852"/>
      <c r="CA24" s="853"/>
      <c r="CB24" s="853"/>
      <c r="CC24" s="853"/>
      <c r="CD24" s="853"/>
      <c r="CE24" s="853"/>
      <c r="CF24" s="853"/>
      <c r="CG24" s="853"/>
      <c r="CH24" s="853"/>
      <c r="CI24" s="853"/>
      <c r="CJ24" s="853"/>
      <c r="CK24" s="852"/>
      <c r="CL24" s="853"/>
      <c r="CM24" s="853"/>
      <c r="CN24" s="853"/>
      <c r="CO24" s="853"/>
      <c r="CP24" s="853"/>
      <c r="CQ24" s="853"/>
      <c r="CR24" s="853"/>
      <c r="CS24" s="853"/>
      <c r="CT24" s="853"/>
      <c r="CU24" s="857"/>
      <c r="CV24" s="384"/>
      <c r="CW24" s="868"/>
      <c r="CX24" s="869"/>
      <c r="CY24" s="869"/>
      <c r="CZ24" s="869"/>
      <c r="DA24" s="869"/>
      <c r="DB24" s="869"/>
      <c r="DC24" s="869"/>
      <c r="DD24" s="869"/>
      <c r="DE24" s="869"/>
      <c r="DF24" s="869"/>
      <c r="DG24" s="869"/>
      <c r="DH24" s="869"/>
      <c r="DI24" s="869"/>
      <c r="DJ24" s="869"/>
      <c r="DK24" s="869"/>
      <c r="DL24" s="869"/>
      <c r="DM24" s="835"/>
      <c r="DN24" s="836"/>
      <c r="DO24" s="836"/>
      <c r="DP24" s="836"/>
      <c r="DQ24" s="836"/>
      <c r="DR24" s="836"/>
      <c r="DS24" s="836"/>
      <c r="DT24" s="836"/>
      <c r="DU24" s="836"/>
      <c r="DV24" s="836"/>
      <c r="DW24" s="836"/>
      <c r="DX24" s="836"/>
      <c r="DY24" s="836"/>
      <c r="DZ24" s="836"/>
      <c r="EA24" s="836"/>
      <c r="EB24" s="836"/>
      <c r="EC24" s="837"/>
      <c r="EH24" s="103"/>
      <c r="EI24" s="149"/>
    </row>
    <row r="25" spans="3:150" ht="6.8" customHeight="1">
      <c r="C25" s="760" t="s">
        <v>556</v>
      </c>
      <c r="D25" s="761"/>
      <c r="E25" s="761"/>
      <c r="F25" s="761"/>
      <c r="G25" s="761"/>
      <c r="H25" s="761"/>
      <c r="I25" s="761"/>
      <c r="J25" s="761"/>
      <c r="K25" s="761"/>
      <c r="L25" s="761"/>
      <c r="M25" s="761"/>
      <c r="N25" s="761"/>
      <c r="O25" s="761"/>
      <c r="P25" s="761"/>
      <c r="Q25" s="761"/>
      <c r="R25" s="761"/>
      <c r="S25" s="761"/>
      <c r="T25" s="761"/>
      <c r="U25" s="761"/>
      <c r="V25" s="761"/>
      <c r="W25" s="761"/>
      <c r="X25" s="761"/>
      <c r="Y25" s="761"/>
      <c r="Z25" s="761"/>
      <c r="AA25" s="746"/>
      <c r="AB25" s="747"/>
      <c r="AC25" s="747"/>
      <c r="AD25" s="747"/>
      <c r="AE25" s="747"/>
      <c r="AF25" s="747"/>
      <c r="AG25" s="747"/>
      <c r="AH25" s="748"/>
      <c r="AI25" s="380"/>
      <c r="AJ25" s="1015" t="str">
        <f>T('3 REPAIR ESTIMATOR'!Y75:AE75)</f>
        <v>EXTERIOR DOORS &amp; WINDOWS</v>
      </c>
      <c r="AK25" s="1016"/>
      <c r="AL25" s="1016"/>
      <c r="AM25" s="1016"/>
      <c r="AN25" s="1016"/>
      <c r="AO25" s="1016"/>
      <c r="AP25" s="1016"/>
      <c r="AQ25" s="1016"/>
      <c r="AR25" s="1016"/>
      <c r="AS25" s="1016"/>
      <c r="AT25" s="1016"/>
      <c r="AU25" s="1016"/>
      <c r="AV25" s="1016"/>
      <c r="AW25" s="1016"/>
      <c r="AX25" s="1016"/>
      <c r="AY25" s="1016"/>
      <c r="AZ25" s="1016"/>
      <c r="BA25" s="1016"/>
      <c r="BB25" s="1016"/>
      <c r="BC25" s="1016"/>
      <c r="BD25" s="1016"/>
      <c r="BE25" s="1016"/>
      <c r="BF25" s="1016"/>
      <c r="BG25" s="721">
        <f>Estimate_Scope_9_Result</f>
        <v>0</v>
      </c>
      <c r="BH25" s="722"/>
      <c r="BI25" s="722"/>
      <c r="BJ25" s="722"/>
      <c r="BK25" s="722"/>
      <c r="BL25" s="722"/>
      <c r="BM25" s="723"/>
      <c r="BN25" s="380"/>
      <c r="BO25" s="844"/>
      <c r="BP25" s="845"/>
      <c r="BQ25" s="845"/>
      <c r="BR25" s="845"/>
      <c r="BS25" s="845"/>
      <c r="BT25" s="845"/>
      <c r="BU25" s="845"/>
      <c r="BV25" s="845"/>
      <c r="BW25" s="845"/>
      <c r="BX25" s="845"/>
      <c r="BY25" s="846"/>
      <c r="BZ25" s="852"/>
      <c r="CA25" s="853"/>
      <c r="CB25" s="853"/>
      <c r="CC25" s="853"/>
      <c r="CD25" s="853"/>
      <c r="CE25" s="853"/>
      <c r="CF25" s="853"/>
      <c r="CG25" s="853"/>
      <c r="CH25" s="853"/>
      <c r="CI25" s="853"/>
      <c r="CJ25" s="853"/>
      <c r="CK25" s="852"/>
      <c r="CL25" s="853"/>
      <c r="CM25" s="853"/>
      <c r="CN25" s="853"/>
      <c r="CO25" s="853"/>
      <c r="CP25" s="853"/>
      <c r="CQ25" s="853"/>
      <c r="CR25" s="853"/>
      <c r="CS25" s="853"/>
      <c r="CT25" s="853"/>
      <c r="CU25" s="857"/>
      <c r="CV25" s="384"/>
      <c r="CW25" s="868"/>
      <c r="CX25" s="869"/>
      <c r="CY25" s="869"/>
      <c r="CZ25" s="869"/>
      <c r="DA25" s="869"/>
      <c r="DB25" s="869"/>
      <c r="DC25" s="869"/>
      <c r="DD25" s="869"/>
      <c r="DE25" s="869"/>
      <c r="DF25" s="869"/>
      <c r="DG25" s="869"/>
      <c r="DH25" s="869"/>
      <c r="DI25" s="869"/>
      <c r="DJ25" s="869"/>
      <c r="DK25" s="869"/>
      <c r="DL25" s="869"/>
      <c r="DM25" s="872" t="str">
        <f>IF(AFTER_REPAIR_VALUE_CELL=0,"",((Known_Purchase_Price_Cell+TOTAL_REPAIRS_ESTIMATE)/AFTER_REPAIR_VALUE_CELL))</f>
        <v/>
      </c>
      <c r="DN25" s="873"/>
      <c r="DO25" s="873"/>
      <c r="DP25" s="873"/>
      <c r="DQ25" s="873"/>
      <c r="DR25" s="873"/>
      <c r="DS25" s="873"/>
      <c r="DT25" s="873"/>
      <c r="DU25" s="873"/>
      <c r="DV25" s="873"/>
      <c r="DW25" s="873"/>
      <c r="DX25" s="873"/>
      <c r="DY25" s="873"/>
      <c r="DZ25" s="873"/>
      <c r="EA25" s="873"/>
      <c r="EB25" s="873"/>
      <c r="EC25" s="874"/>
    </row>
    <row r="26" spans="3:150" ht="6.8" customHeight="1">
      <c r="C26" s="760"/>
      <c r="D26" s="761"/>
      <c r="E26" s="761"/>
      <c r="F26" s="761"/>
      <c r="G26" s="761"/>
      <c r="H26" s="761"/>
      <c r="I26" s="761"/>
      <c r="J26" s="761"/>
      <c r="K26" s="761"/>
      <c r="L26" s="761"/>
      <c r="M26" s="761"/>
      <c r="N26" s="761"/>
      <c r="O26" s="761"/>
      <c r="P26" s="761"/>
      <c r="Q26" s="761"/>
      <c r="R26" s="761"/>
      <c r="S26" s="761"/>
      <c r="T26" s="761"/>
      <c r="U26" s="761"/>
      <c r="V26" s="761"/>
      <c r="W26" s="761"/>
      <c r="X26" s="761"/>
      <c r="Y26" s="761"/>
      <c r="Z26" s="761"/>
      <c r="AA26" s="749"/>
      <c r="AB26" s="750"/>
      <c r="AC26" s="750"/>
      <c r="AD26" s="750"/>
      <c r="AE26" s="750"/>
      <c r="AF26" s="750"/>
      <c r="AG26" s="750"/>
      <c r="AH26" s="751"/>
      <c r="AI26" s="380"/>
      <c r="AJ26" s="1015"/>
      <c r="AK26" s="1016"/>
      <c r="AL26" s="1016"/>
      <c r="AM26" s="1016"/>
      <c r="AN26" s="1016"/>
      <c r="AO26" s="1016"/>
      <c r="AP26" s="1016"/>
      <c r="AQ26" s="1016"/>
      <c r="AR26" s="1016"/>
      <c r="AS26" s="1016"/>
      <c r="AT26" s="1016"/>
      <c r="AU26" s="1016"/>
      <c r="AV26" s="1016"/>
      <c r="AW26" s="1016"/>
      <c r="AX26" s="1016"/>
      <c r="AY26" s="1016"/>
      <c r="AZ26" s="1016"/>
      <c r="BA26" s="1016"/>
      <c r="BB26" s="1016"/>
      <c r="BC26" s="1016"/>
      <c r="BD26" s="1016"/>
      <c r="BE26" s="1016"/>
      <c r="BF26" s="1016"/>
      <c r="BG26" s="721"/>
      <c r="BH26" s="722"/>
      <c r="BI26" s="722"/>
      <c r="BJ26" s="722"/>
      <c r="BK26" s="722"/>
      <c r="BL26" s="722"/>
      <c r="BM26" s="723"/>
      <c r="BN26" s="380"/>
      <c r="BO26" s="844"/>
      <c r="BP26" s="845"/>
      <c r="BQ26" s="845"/>
      <c r="BR26" s="845"/>
      <c r="BS26" s="845"/>
      <c r="BT26" s="845"/>
      <c r="BU26" s="845"/>
      <c r="BV26" s="845"/>
      <c r="BW26" s="845"/>
      <c r="BX26" s="845"/>
      <c r="BY26" s="846"/>
      <c r="BZ26" s="852"/>
      <c r="CA26" s="853"/>
      <c r="CB26" s="853"/>
      <c r="CC26" s="853"/>
      <c r="CD26" s="853"/>
      <c r="CE26" s="853"/>
      <c r="CF26" s="853"/>
      <c r="CG26" s="853"/>
      <c r="CH26" s="853"/>
      <c r="CI26" s="853"/>
      <c r="CJ26" s="853"/>
      <c r="CK26" s="852"/>
      <c r="CL26" s="853"/>
      <c r="CM26" s="853"/>
      <c r="CN26" s="853"/>
      <c r="CO26" s="853"/>
      <c r="CP26" s="853"/>
      <c r="CQ26" s="853"/>
      <c r="CR26" s="853"/>
      <c r="CS26" s="853"/>
      <c r="CT26" s="853"/>
      <c r="CU26" s="857"/>
      <c r="CV26" s="384"/>
      <c r="CW26" s="868"/>
      <c r="CX26" s="869"/>
      <c r="CY26" s="869"/>
      <c r="CZ26" s="869"/>
      <c r="DA26" s="869"/>
      <c r="DB26" s="869"/>
      <c r="DC26" s="869"/>
      <c r="DD26" s="869"/>
      <c r="DE26" s="869"/>
      <c r="DF26" s="869"/>
      <c r="DG26" s="869"/>
      <c r="DH26" s="869"/>
      <c r="DI26" s="869"/>
      <c r="DJ26" s="869"/>
      <c r="DK26" s="869"/>
      <c r="DL26" s="869"/>
      <c r="DM26" s="875"/>
      <c r="DN26" s="876"/>
      <c r="DO26" s="876"/>
      <c r="DP26" s="876"/>
      <c r="DQ26" s="876"/>
      <c r="DR26" s="876"/>
      <c r="DS26" s="876"/>
      <c r="DT26" s="876"/>
      <c r="DU26" s="876"/>
      <c r="DV26" s="876"/>
      <c r="DW26" s="876"/>
      <c r="DX26" s="876"/>
      <c r="DY26" s="876"/>
      <c r="DZ26" s="876"/>
      <c r="EA26" s="876"/>
      <c r="EB26" s="876"/>
      <c r="EC26" s="877"/>
    </row>
    <row r="27" spans="3:150" ht="6.8" customHeight="1">
      <c r="C27" s="760" t="s">
        <v>1024</v>
      </c>
      <c r="D27" s="761"/>
      <c r="E27" s="761"/>
      <c r="F27" s="761"/>
      <c r="G27" s="761"/>
      <c r="H27" s="761"/>
      <c r="I27" s="761"/>
      <c r="J27" s="761"/>
      <c r="K27" s="761"/>
      <c r="L27" s="761"/>
      <c r="M27" s="761"/>
      <c r="N27" s="761"/>
      <c r="O27" s="761"/>
      <c r="P27" s="761"/>
      <c r="Q27" s="761"/>
      <c r="R27" s="761"/>
      <c r="S27" s="761"/>
      <c r="T27" s="761"/>
      <c r="U27" s="761"/>
      <c r="V27" s="761"/>
      <c r="W27" s="761"/>
      <c r="X27" s="761"/>
      <c r="Y27" s="761"/>
      <c r="Z27" s="761"/>
      <c r="AA27" s="746"/>
      <c r="AB27" s="747"/>
      <c r="AC27" s="747"/>
      <c r="AD27" s="747"/>
      <c r="AE27" s="747"/>
      <c r="AF27" s="747"/>
      <c r="AG27" s="747"/>
      <c r="AH27" s="748"/>
      <c r="AI27" s="380"/>
      <c r="AJ27" s="992" t="str">
        <f>T('3 REPAIR ESTIMATOR'!Y76:AE76)</f>
        <v>GARAGE DOORS</v>
      </c>
      <c r="AK27" s="993"/>
      <c r="AL27" s="993"/>
      <c r="AM27" s="993"/>
      <c r="AN27" s="993"/>
      <c r="AO27" s="993"/>
      <c r="AP27" s="993"/>
      <c r="AQ27" s="993"/>
      <c r="AR27" s="993"/>
      <c r="AS27" s="993"/>
      <c r="AT27" s="993"/>
      <c r="AU27" s="993"/>
      <c r="AV27" s="993"/>
      <c r="AW27" s="993"/>
      <c r="AX27" s="993"/>
      <c r="AY27" s="993"/>
      <c r="AZ27" s="993"/>
      <c r="BA27" s="993"/>
      <c r="BB27" s="993"/>
      <c r="BC27" s="993"/>
      <c r="BD27" s="993"/>
      <c r="BE27" s="993"/>
      <c r="BF27" s="993"/>
      <c r="BG27" s="727">
        <f>Estimate_Scope_10_Result</f>
        <v>0</v>
      </c>
      <c r="BH27" s="728"/>
      <c r="BI27" s="728"/>
      <c r="BJ27" s="728"/>
      <c r="BK27" s="728"/>
      <c r="BL27" s="728"/>
      <c r="BM27" s="729"/>
      <c r="BN27" s="380"/>
      <c r="BO27" s="844"/>
      <c r="BP27" s="845"/>
      <c r="BQ27" s="845"/>
      <c r="BR27" s="845"/>
      <c r="BS27" s="845"/>
      <c r="BT27" s="845"/>
      <c r="BU27" s="845"/>
      <c r="BV27" s="845"/>
      <c r="BW27" s="845"/>
      <c r="BX27" s="845"/>
      <c r="BY27" s="846"/>
      <c r="BZ27" s="852"/>
      <c r="CA27" s="853"/>
      <c r="CB27" s="853"/>
      <c r="CC27" s="853"/>
      <c r="CD27" s="853"/>
      <c r="CE27" s="853"/>
      <c r="CF27" s="853"/>
      <c r="CG27" s="853"/>
      <c r="CH27" s="853"/>
      <c r="CI27" s="853"/>
      <c r="CJ27" s="853"/>
      <c r="CK27" s="852"/>
      <c r="CL27" s="853"/>
      <c r="CM27" s="853"/>
      <c r="CN27" s="853"/>
      <c r="CO27" s="853"/>
      <c r="CP27" s="853"/>
      <c r="CQ27" s="853"/>
      <c r="CR27" s="853"/>
      <c r="CS27" s="853"/>
      <c r="CT27" s="853"/>
      <c r="CU27" s="857"/>
      <c r="CV27" s="384"/>
      <c r="CW27" s="868"/>
      <c r="CX27" s="869"/>
      <c r="CY27" s="869"/>
      <c r="CZ27" s="869"/>
      <c r="DA27" s="869"/>
      <c r="DB27" s="869"/>
      <c r="DC27" s="869"/>
      <c r="DD27" s="869"/>
      <c r="DE27" s="869"/>
      <c r="DF27" s="869"/>
      <c r="DG27" s="869"/>
      <c r="DH27" s="869"/>
      <c r="DI27" s="869"/>
      <c r="DJ27" s="869"/>
      <c r="DK27" s="869"/>
      <c r="DL27" s="869"/>
      <c r="DM27" s="875"/>
      <c r="DN27" s="876"/>
      <c r="DO27" s="876"/>
      <c r="DP27" s="876"/>
      <c r="DQ27" s="876"/>
      <c r="DR27" s="876"/>
      <c r="DS27" s="876"/>
      <c r="DT27" s="876"/>
      <c r="DU27" s="876"/>
      <c r="DV27" s="876"/>
      <c r="DW27" s="876"/>
      <c r="DX27" s="876"/>
      <c r="DY27" s="876"/>
      <c r="DZ27" s="876"/>
      <c r="EA27" s="876"/>
      <c r="EB27" s="876"/>
      <c r="EC27" s="877"/>
    </row>
    <row r="28" spans="3:150" ht="6.8" customHeight="1" thickBot="1">
      <c r="C28" s="760"/>
      <c r="D28" s="761"/>
      <c r="E28" s="761"/>
      <c r="F28" s="761"/>
      <c r="G28" s="761"/>
      <c r="H28" s="761"/>
      <c r="I28" s="761"/>
      <c r="J28" s="761"/>
      <c r="K28" s="761"/>
      <c r="L28" s="761"/>
      <c r="M28" s="761"/>
      <c r="N28" s="761"/>
      <c r="O28" s="761"/>
      <c r="P28" s="761"/>
      <c r="Q28" s="761"/>
      <c r="R28" s="761"/>
      <c r="S28" s="761"/>
      <c r="T28" s="761"/>
      <c r="U28" s="761"/>
      <c r="V28" s="761"/>
      <c r="W28" s="761"/>
      <c r="X28" s="761"/>
      <c r="Y28" s="761"/>
      <c r="Z28" s="761"/>
      <c r="AA28" s="749"/>
      <c r="AB28" s="750"/>
      <c r="AC28" s="750"/>
      <c r="AD28" s="750"/>
      <c r="AE28" s="750"/>
      <c r="AF28" s="750"/>
      <c r="AG28" s="750"/>
      <c r="AH28" s="751"/>
      <c r="AI28" s="380"/>
      <c r="AJ28" s="992"/>
      <c r="AK28" s="993"/>
      <c r="AL28" s="993"/>
      <c r="AM28" s="993"/>
      <c r="AN28" s="993"/>
      <c r="AO28" s="993"/>
      <c r="AP28" s="993"/>
      <c r="AQ28" s="993"/>
      <c r="AR28" s="993"/>
      <c r="AS28" s="993"/>
      <c r="AT28" s="993"/>
      <c r="AU28" s="993"/>
      <c r="AV28" s="993"/>
      <c r="AW28" s="993"/>
      <c r="AX28" s="993"/>
      <c r="AY28" s="993"/>
      <c r="AZ28" s="993"/>
      <c r="BA28" s="993"/>
      <c r="BB28" s="993"/>
      <c r="BC28" s="993"/>
      <c r="BD28" s="993"/>
      <c r="BE28" s="993"/>
      <c r="BF28" s="993"/>
      <c r="BG28" s="727"/>
      <c r="BH28" s="728"/>
      <c r="BI28" s="728"/>
      <c r="BJ28" s="728"/>
      <c r="BK28" s="728"/>
      <c r="BL28" s="728"/>
      <c r="BM28" s="729"/>
      <c r="BN28" s="380"/>
      <c r="BO28" s="847"/>
      <c r="BP28" s="848"/>
      <c r="BQ28" s="848"/>
      <c r="BR28" s="848"/>
      <c r="BS28" s="848"/>
      <c r="BT28" s="848"/>
      <c r="BU28" s="848"/>
      <c r="BV28" s="848"/>
      <c r="BW28" s="848"/>
      <c r="BX28" s="848"/>
      <c r="BY28" s="849"/>
      <c r="BZ28" s="854"/>
      <c r="CA28" s="855"/>
      <c r="CB28" s="855"/>
      <c r="CC28" s="855"/>
      <c r="CD28" s="855"/>
      <c r="CE28" s="855"/>
      <c r="CF28" s="855"/>
      <c r="CG28" s="855"/>
      <c r="CH28" s="855"/>
      <c r="CI28" s="855"/>
      <c r="CJ28" s="855"/>
      <c r="CK28" s="854"/>
      <c r="CL28" s="855"/>
      <c r="CM28" s="855"/>
      <c r="CN28" s="855"/>
      <c r="CO28" s="855"/>
      <c r="CP28" s="855"/>
      <c r="CQ28" s="855"/>
      <c r="CR28" s="855"/>
      <c r="CS28" s="855"/>
      <c r="CT28" s="855"/>
      <c r="CU28" s="858"/>
      <c r="CV28" s="384"/>
      <c r="CW28" s="868"/>
      <c r="CX28" s="869"/>
      <c r="CY28" s="869"/>
      <c r="CZ28" s="869"/>
      <c r="DA28" s="869"/>
      <c r="DB28" s="869"/>
      <c r="DC28" s="869"/>
      <c r="DD28" s="869"/>
      <c r="DE28" s="869"/>
      <c r="DF28" s="869"/>
      <c r="DG28" s="869"/>
      <c r="DH28" s="869"/>
      <c r="DI28" s="869"/>
      <c r="DJ28" s="869"/>
      <c r="DK28" s="869"/>
      <c r="DL28" s="869"/>
      <c r="DM28" s="875"/>
      <c r="DN28" s="876"/>
      <c r="DO28" s="876"/>
      <c r="DP28" s="876"/>
      <c r="DQ28" s="876"/>
      <c r="DR28" s="876"/>
      <c r="DS28" s="876"/>
      <c r="DT28" s="876"/>
      <c r="DU28" s="876"/>
      <c r="DV28" s="876"/>
      <c r="DW28" s="876"/>
      <c r="DX28" s="876"/>
      <c r="DY28" s="876"/>
      <c r="DZ28" s="876"/>
      <c r="EA28" s="876"/>
      <c r="EB28" s="876"/>
      <c r="EC28" s="877"/>
    </row>
    <row r="29" spans="3:150" ht="6.8" customHeight="1">
      <c r="C29" s="760" t="s">
        <v>1025</v>
      </c>
      <c r="D29" s="761"/>
      <c r="E29" s="761"/>
      <c r="F29" s="761"/>
      <c r="G29" s="761"/>
      <c r="H29" s="761"/>
      <c r="I29" s="761"/>
      <c r="J29" s="761"/>
      <c r="K29" s="761"/>
      <c r="L29" s="761"/>
      <c r="M29" s="761"/>
      <c r="N29" s="761"/>
      <c r="O29" s="761"/>
      <c r="P29" s="761"/>
      <c r="Q29" s="761"/>
      <c r="R29" s="761"/>
      <c r="S29" s="761"/>
      <c r="T29" s="761"/>
      <c r="U29" s="761"/>
      <c r="V29" s="761"/>
      <c r="W29" s="761"/>
      <c r="X29" s="761"/>
      <c r="Y29" s="761"/>
      <c r="Z29" s="761"/>
      <c r="AA29" s="746"/>
      <c r="AB29" s="747"/>
      <c r="AC29" s="747"/>
      <c r="AD29" s="747"/>
      <c r="AE29" s="747"/>
      <c r="AF29" s="747"/>
      <c r="AG29" s="747"/>
      <c r="AH29" s="748"/>
      <c r="AI29" s="380"/>
      <c r="AJ29" s="1015" t="str">
        <f>T('3 REPAIR ESTIMATOR'!Y77:AE77)</f>
        <v>LANDSCAPING</v>
      </c>
      <c r="AK29" s="1016"/>
      <c r="AL29" s="1016"/>
      <c r="AM29" s="1016"/>
      <c r="AN29" s="1016"/>
      <c r="AO29" s="1016"/>
      <c r="AP29" s="1016"/>
      <c r="AQ29" s="1016"/>
      <c r="AR29" s="1016"/>
      <c r="AS29" s="1016"/>
      <c r="AT29" s="1016"/>
      <c r="AU29" s="1016"/>
      <c r="AV29" s="1016"/>
      <c r="AW29" s="1016"/>
      <c r="AX29" s="1016"/>
      <c r="AY29" s="1016"/>
      <c r="AZ29" s="1016"/>
      <c r="BA29" s="1016"/>
      <c r="BB29" s="1016"/>
      <c r="BC29" s="1016"/>
      <c r="BD29" s="1016"/>
      <c r="BE29" s="1016"/>
      <c r="BF29" s="1016"/>
      <c r="BG29" s="721">
        <f>Estimate_Scope_11_Result</f>
        <v>0</v>
      </c>
      <c r="BH29" s="722"/>
      <c r="BI29" s="722"/>
      <c r="BJ29" s="722"/>
      <c r="BK29" s="722"/>
      <c r="BL29" s="722"/>
      <c r="BM29" s="723"/>
      <c r="BN29" s="380"/>
      <c r="BO29" s="911" t="s">
        <v>153</v>
      </c>
      <c r="BP29" s="912"/>
      <c r="BQ29" s="912"/>
      <c r="BR29" s="912"/>
      <c r="BS29" s="912"/>
      <c r="BT29" s="912"/>
      <c r="BU29" s="912"/>
      <c r="BV29" s="912"/>
      <c r="BW29" s="912"/>
      <c r="BX29" s="912"/>
      <c r="BY29" s="912"/>
      <c r="BZ29" s="912"/>
      <c r="CA29" s="912"/>
      <c r="CB29" s="912"/>
      <c r="CC29" s="912"/>
      <c r="CD29" s="912"/>
      <c r="CE29" s="912"/>
      <c r="CF29" s="912"/>
      <c r="CG29" s="912"/>
      <c r="CH29" s="912"/>
      <c r="CI29" s="912"/>
      <c r="CJ29" s="912"/>
      <c r="CK29" s="912"/>
      <c r="CL29" s="912"/>
      <c r="CM29" s="912"/>
      <c r="CN29" s="912"/>
      <c r="CO29" s="912"/>
      <c r="CP29" s="912"/>
      <c r="CQ29" s="912"/>
      <c r="CR29" s="912"/>
      <c r="CS29" s="912"/>
      <c r="CT29" s="912"/>
      <c r="CU29" s="913"/>
      <c r="CV29" s="384"/>
      <c r="CW29" s="868"/>
      <c r="CX29" s="869"/>
      <c r="CY29" s="869"/>
      <c r="CZ29" s="869"/>
      <c r="DA29" s="869"/>
      <c r="DB29" s="869"/>
      <c r="DC29" s="869"/>
      <c r="DD29" s="869"/>
      <c r="DE29" s="869"/>
      <c r="DF29" s="869"/>
      <c r="DG29" s="869"/>
      <c r="DH29" s="869"/>
      <c r="DI29" s="869"/>
      <c r="DJ29" s="869"/>
      <c r="DK29" s="869"/>
      <c r="DL29" s="869"/>
      <c r="DM29" s="875"/>
      <c r="DN29" s="876"/>
      <c r="DO29" s="876"/>
      <c r="DP29" s="876"/>
      <c r="DQ29" s="876"/>
      <c r="DR29" s="876"/>
      <c r="DS29" s="876"/>
      <c r="DT29" s="876"/>
      <c r="DU29" s="876"/>
      <c r="DV29" s="876"/>
      <c r="DW29" s="876"/>
      <c r="DX29" s="876"/>
      <c r="DY29" s="876"/>
      <c r="DZ29" s="876"/>
      <c r="EA29" s="876"/>
      <c r="EB29" s="876"/>
      <c r="EC29" s="877"/>
    </row>
    <row r="30" spans="3:150" ht="6.8" customHeight="1">
      <c r="C30" s="760"/>
      <c r="D30" s="761"/>
      <c r="E30" s="761"/>
      <c r="F30" s="761"/>
      <c r="G30" s="761"/>
      <c r="H30" s="761"/>
      <c r="I30" s="761"/>
      <c r="J30" s="761"/>
      <c r="K30" s="761"/>
      <c r="L30" s="761"/>
      <c r="M30" s="761"/>
      <c r="N30" s="761"/>
      <c r="O30" s="761"/>
      <c r="P30" s="761"/>
      <c r="Q30" s="761"/>
      <c r="R30" s="761"/>
      <c r="S30" s="761"/>
      <c r="T30" s="761"/>
      <c r="U30" s="761"/>
      <c r="V30" s="761"/>
      <c r="W30" s="761"/>
      <c r="X30" s="761"/>
      <c r="Y30" s="761"/>
      <c r="Z30" s="761"/>
      <c r="AA30" s="749"/>
      <c r="AB30" s="750"/>
      <c r="AC30" s="750"/>
      <c r="AD30" s="750"/>
      <c r="AE30" s="750"/>
      <c r="AF30" s="750"/>
      <c r="AG30" s="750"/>
      <c r="AH30" s="751"/>
      <c r="AI30" s="380"/>
      <c r="AJ30" s="1015"/>
      <c r="AK30" s="1016"/>
      <c r="AL30" s="1016"/>
      <c r="AM30" s="1016"/>
      <c r="AN30" s="1016"/>
      <c r="AO30" s="1016"/>
      <c r="AP30" s="1016"/>
      <c r="AQ30" s="1016"/>
      <c r="AR30" s="1016"/>
      <c r="AS30" s="1016"/>
      <c r="AT30" s="1016"/>
      <c r="AU30" s="1016"/>
      <c r="AV30" s="1016"/>
      <c r="AW30" s="1016"/>
      <c r="AX30" s="1016"/>
      <c r="AY30" s="1016"/>
      <c r="AZ30" s="1016"/>
      <c r="BA30" s="1016"/>
      <c r="BB30" s="1016"/>
      <c r="BC30" s="1016"/>
      <c r="BD30" s="1016"/>
      <c r="BE30" s="1016"/>
      <c r="BF30" s="1016"/>
      <c r="BG30" s="721"/>
      <c r="BH30" s="722"/>
      <c r="BI30" s="722"/>
      <c r="BJ30" s="722"/>
      <c r="BK30" s="722"/>
      <c r="BL30" s="722"/>
      <c r="BM30" s="723"/>
      <c r="BN30" s="380"/>
      <c r="BO30" s="914"/>
      <c r="BP30" s="915"/>
      <c r="BQ30" s="915"/>
      <c r="BR30" s="915"/>
      <c r="BS30" s="915"/>
      <c r="BT30" s="915"/>
      <c r="BU30" s="915"/>
      <c r="BV30" s="915"/>
      <c r="BW30" s="915"/>
      <c r="BX30" s="915"/>
      <c r="BY30" s="915"/>
      <c r="BZ30" s="915"/>
      <c r="CA30" s="915"/>
      <c r="CB30" s="915"/>
      <c r="CC30" s="915"/>
      <c r="CD30" s="915"/>
      <c r="CE30" s="915"/>
      <c r="CF30" s="915"/>
      <c r="CG30" s="915"/>
      <c r="CH30" s="915"/>
      <c r="CI30" s="915"/>
      <c r="CJ30" s="915"/>
      <c r="CK30" s="915"/>
      <c r="CL30" s="915"/>
      <c r="CM30" s="915"/>
      <c r="CN30" s="915"/>
      <c r="CO30" s="915"/>
      <c r="CP30" s="915"/>
      <c r="CQ30" s="915"/>
      <c r="CR30" s="915"/>
      <c r="CS30" s="915"/>
      <c r="CT30" s="915"/>
      <c r="CU30" s="916"/>
      <c r="CV30" s="384"/>
      <c r="CW30" s="868"/>
      <c r="CX30" s="869"/>
      <c r="CY30" s="869"/>
      <c r="CZ30" s="869"/>
      <c r="DA30" s="869"/>
      <c r="DB30" s="869"/>
      <c r="DC30" s="869"/>
      <c r="DD30" s="869"/>
      <c r="DE30" s="869"/>
      <c r="DF30" s="869"/>
      <c r="DG30" s="869"/>
      <c r="DH30" s="869"/>
      <c r="DI30" s="869"/>
      <c r="DJ30" s="869"/>
      <c r="DK30" s="869"/>
      <c r="DL30" s="869"/>
      <c r="DM30" s="875"/>
      <c r="DN30" s="876"/>
      <c r="DO30" s="876"/>
      <c r="DP30" s="876"/>
      <c r="DQ30" s="876"/>
      <c r="DR30" s="876"/>
      <c r="DS30" s="876"/>
      <c r="DT30" s="876"/>
      <c r="DU30" s="876"/>
      <c r="DV30" s="876"/>
      <c r="DW30" s="876"/>
      <c r="DX30" s="876"/>
      <c r="DY30" s="876"/>
      <c r="DZ30" s="876"/>
      <c r="EA30" s="876"/>
      <c r="EB30" s="876"/>
      <c r="EC30" s="877"/>
    </row>
    <row r="31" spans="3:150" ht="6.8" customHeight="1">
      <c r="C31" s="760" t="s">
        <v>323</v>
      </c>
      <c r="D31" s="761"/>
      <c r="E31" s="761"/>
      <c r="F31" s="761"/>
      <c r="G31" s="761"/>
      <c r="H31" s="761"/>
      <c r="I31" s="761"/>
      <c r="J31" s="761"/>
      <c r="K31" s="761"/>
      <c r="L31" s="761"/>
      <c r="M31" s="761"/>
      <c r="N31" s="761"/>
      <c r="O31" s="761"/>
      <c r="P31" s="761"/>
      <c r="Q31" s="761"/>
      <c r="R31" s="761"/>
      <c r="S31" s="761"/>
      <c r="T31" s="761"/>
      <c r="U31" s="761"/>
      <c r="V31" s="761"/>
      <c r="W31" s="761"/>
      <c r="X31" s="761"/>
      <c r="Y31" s="761"/>
      <c r="Z31" s="761"/>
      <c r="AA31" s="1161"/>
      <c r="AB31" s="1162"/>
      <c r="AC31" s="1162"/>
      <c r="AD31" s="1162"/>
      <c r="AE31" s="1162"/>
      <c r="AF31" s="1162"/>
      <c r="AG31" s="1162"/>
      <c r="AH31" s="1163"/>
      <c r="AI31" s="380"/>
      <c r="AJ31" s="992" t="str">
        <f>T('3 REPAIR ESTIMATOR'!Y78:AE78)</f>
        <v>MISC. EXTERIOR ITEMS</v>
      </c>
      <c r="AK31" s="993"/>
      <c r="AL31" s="993"/>
      <c r="AM31" s="993"/>
      <c r="AN31" s="993"/>
      <c r="AO31" s="993"/>
      <c r="AP31" s="993"/>
      <c r="AQ31" s="993"/>
      <c r="AR31" s="993"/>
      <c r="AS31" s="993"/>
      <c r="AT31" s="993"/>
      <c r="AU31" s="993"/>
      <c r="AV31" s="993"/>
      <c r="AW31" s="993"/>
      <c r="AX31" s="993"/>
      <c r="AY31" s="993"/>
      <c r="AZ31" s="993"/>
      <c r="BA31" s="993"/>
      <c r="BB31" s="993"/>
      <c r="BC31" s="993"/>
      <c r="BD31" s="993"/>
      <c r="BE31" s="993"/>
      <c r="BF31" s="993"/>
      <c r="BG31" s="727">
        <f>Estimate_Scope_12_Result</f>
        <v>0</v>
      </c>
      <c r="BH31" s="728"/>
      <c r="BI31" s="728"/>
      <c r="BJ31" s="728"/>
      <c r="BK31" s="728"/>
      <c r="BL31" s="728"/>
      <c r="BM31" s="729"/>
      <c r="BN31" s="380"/>
      <c r="BO31" s="914"/>
      <c r="BP31" s="915"/>
      <c r="BQ31" s="915"/>
      <c r="BR31" s="915"/>
      <c r="BS31" s="915"/>
      <c r="BT31" s="915"/>
      <c r="BU31" s="915"/>
      <c r="BV31" s="915"/>
      <c r="BW31" s="915"/>
      <c r="BX31" s="915"/>
      <c r="BY31" s="915"/>
      <c r="BZ31" s="915"/>
      <c r="CA31" s="915"/>
      <c r="CB31" s="915"/>
      <c r="CC31" s="915"/>
      <c r="CD31" s="915"/>
      <c r="CE31" s="915"/>
      <c r="CF31" s="915"/>
      <c r="CG31" s="915"/>
      <c r="CH31" s="915"/>
      <c r="CI31" s="915"/>
      <c r="CJ31" s="915"/>
      <c r="CK31" s="915"/>
      <c r="CL31" s="915"/>
      <c r="CM31" s="915"/>
      <c r="CN31" s="915"/>
      <c r="CO31" s="915"/>
      <c r="CP31" s="915"/>
      <c r="CQ31" s="915"/>
      <c r="CR31" s="915"/>
      <c r="CS31" s="915"/>
      <c r="CT31" s="915"/>
      <c r="CU31" s="916"/>
      <c r="CV31" s="384"/>
      <c r="CW31" s="868"/>
      <c r="CX31" s="869"/>
      <c r="CY31" s="869"/>
      <c r="CZ31" s="869"/>
      <c r="DA31" s="869"/>
      <c r="DB31" s="869"/>
      <c r="DC31" s="869"/>
      <c r="DD31" s="869"/>
      <c r="DE31" s="869"/>
      <c r="DF31" s="869"/>
      <c r="DG31" s="869"/>
      <c r="DH31" s="869"/>
      <c r="DI31" s="869"/>
      <c r="DJ31" s="869"/>
      <c r="DK31" s="869"/>
      <c r="DL31" s="869"/>
      <c r="DM31" s="875"/>
      <c r="DN31" s="876"/>
      <c r="DO31" s="876"/>
      <c r="DP31" s="876"/>
      <c r="DQ31" s="876"/>
      <c r="DR31" s="876"/>
      <c r="DS31" s="876"/>
      <c r="DT31" s="876"/>
      <c r="DU31" s="876"/>
      <c r="DV31" s="876"/>
      <c r="DW31" s="876"/>
      <c r="DX31" s="876"/>
      <c r="DY31" s="876"/>
      <c r="DZ31" s="876"/>
      <c r="EA31" s="876"/>
      <c r="EB31" s="876"/>
      <c r="EC31" s="877"/>
    </row>
    <row r="32" spans="3:150" ht="6.8" customHeight="1" thickBot="1">
      <c r="C32" s="760"/>
      <c r="D32" s="761"/>
      <c r="E32" s="761"/>
      <c r="F32" s="761"/>
      <c r="G32" s="761"/>
      <c r="H32" s="761"/>
      <c r="I32" s="761"/>
      <c r="J32" s="761"/>
      <c r="K32" s="761"/>
      <c r="L32" s="761"/>
      <c r="M32" s="761"/>
      <c r="N32" s="761"/>
      <c r="O32" s="761"/>
      <c r="P32" s="761"/>
      <c r="Q32" s="761"/>
      <c r="R32" s="761"/>
      <c r="S32" s="761"/>
      <c r="T32" s="761"/>
      <c r="U32" s="761"/>
      <c r="V32" s="761"/>
      <c r="W32" s="761"/>
      <c r="X32" s="761"/>
      <c r="Y32" s="761"/>
      <c r="Z32" s="761"/>
      <c r="AA32" s="1161"/>
      <c r="AB32" s="1162"/>
      <c r="AC32" s="1162"/>
      <c r="AD32" s="1162"/>
      <c r="AE32" s="1162"/>
      <c r="AF32" s="1162"/>
      <c r="AG32" s="1162"/>
      <c r="AH32" s="1163"/>
      <c r="AI32" s="380"/>
      <c r="AJ32" s="992"/>
      <c r="AK32" s="993"/>
      <c r="AL32" s="993"/>
      <c r="AM32" s="993"/>
      <c r="AN32" s="993"/>
      <c r="AO32" s="993"/>
      <c r="AP32" s="993"/>
      <c r="AQ32" s="993"/>
      <c r="AR32" s="993"/>
      <c r="AS32" s="993"/>
      <c r="AT32" s="993"/>
      <c r="AU32" s="993"/>
      <c r="AV32" s="993"/>
      <c r="AW32" s="993"/>
      <c r="AX32" s="993"/>
      <c r="AY32" s="993"/>
      <c r="AZ32" s="993"/>
      <c r="BA32" s="993"/>
      <c r="BB32" s="993"/>
      <c r="BC32" s="993"/>
      <c r="BD32" s="993"/>
      <c r="BE32" s="993"/>
      <c r="BF32" s="993"/>
      <c r="BG32" s="727"/>
      <c r="BH32" s="728"/>
      <c r="BI32" s="728"/>
      <c r="BJ32" s="728"/>
      <c r="BK32" s="728"/>
      <c r="BL32" s="728"/>
      <c r="BM32" s="729"/>
      <c r="BN32" s="380"/>
      <c r="BO32" s="838">
        <f>AFTER_REPAIR_VALUE_CELL-TOTAL_FIXED_COSTS_ESTIMATED-TOTAL_REMODEL_ESTIMATE-REHAB_PROFIT_ESTIMATED</f>
        <v>0</v>
      </c>
      <c r="BP32" s="839"/>
      <c r="BQ32" s="839"/>
      <c r="BR32" s="839"/>
      <c r="BS32" s="839"/>
      <c r="BT32" s="839"/>
      <c r="BU32" s="839"/>
      <c r="BV32" s="839"/>
      <c r="BW32" s="839"/>
      <c r="BX32" s="839"/>
      <c r="BY32" s="839"/>
      <c r="BZ32" s="839"/>
      <c r="CA32" s="839"/>
      <c r="CB32" s="839"/>
      <c r="CC32" s="839"/>
      <c r="CD32" s="839"/>
      <c r="CE32" s="839"/>
      <c r="CF32" s="839"/>
      <c r="CG32" s="839"/>
      <c r="CH32" s="839"/>
      <c r="CI32" s="839"/>
      <c r="CJ32" s="839"/>
      <c r="CK32" s="839"/>
      <c r="CL32" s="839"/>
      <c r="CM32" s="839"/>
      <c r="CN32" s="839"/>
      <c r="CO32" s="839"/>
      <c r="CP32" s="839"/>
      <c r="CQ32" s="839"/>
      <c r="CR32" s="839"/>
      <c r="CS32" s="839"/>
      <c r="CT32" s="839"/>
      <c r="CU32" s="840"/>
      <c r="CV32" s="384"/>
      <c r="CW32" s="868"/>
      <c r="CX32" s="869"/>
      <c r="CY32" s="869"/>
      <c r="CZ32" s="869"/>
      <c r="DA32" s="869"/>
      <c r="DB32" s="869"/>
      <c r="DC32" s="869"/>
      <c r="DD32" s="869"/>
      <c r="DE32" s="869"/>
      <c r="DF32" s="869"/>
      <c r="DG32" s="869"/>
      <c r="DH32" s="869"/>
      <c r="DI32" s="869"/>
      <c r="DJ32" s="869"/>
      <c r="DK32" s="869"/>
      <c r="DL32" s="869"/>
      <c r="DM32" s="875"/>
      <c r="DN32" s="876"/>
      <c r="DO32" s="876"/>
      <c r="DP32" s="876"/>
      <c r="DQ32" s="876"/>
      <c r="DR32" s="876"/>
      <c r="DS32" s="876"/>
      <c r="DT32" s="876"/>
      <c r="DU32" s="876"/>
      <c r="DV32" s="876"/>
      <c r="DW32" s="876"/>
      <c r="DX32" s="876"/>
      <c r="DY32" s="876"/>
      <c r="DZ32" s="876"/>
      <c r="EA32" s="876"/>
      <c r="EB32" s="876"/>
      <c r="EC32" s="877"/>
      <c r="EK32" s="150" t="str">
        <f>IF(AY57="DIYED","DIY SAVINGS","")</f>
        <v/>
      </c>
      <c r="EL32" s="150"/>
      <c r="EM32" s="150"/>
      <c r="EN32" s="150"/>
      <c r="EO32" s="150"/>
      <c r="EP32" s="150"/>
      <c r="EQ32" s="150"/>
      <c r="ER32" s="150"/>
      <c r="ES32" s="150"/>
      <c r="ET32" s="150"/>
    </row>
    <row r="33" spans="2:150" ht="6.8" customHeight="1" thickTop="1">
      <c r="C33" s="825" t="s">
        <v>184</v>
      </c>
      <c r="D33" s="826"/>
      <c r="E33" s="826"/>
      <c r="F33" s="826"/>
      <c r="G33" s="826"/>
      <c r="H33" s="826"/>
      <c r="I33" s="826"/>
      <c r="J33" s="826"/>
      <c r="K33" s="826"/>
      <c r="L33" s="826"/>
      <c r="M33" s="826"/>
      <c r="N33" s="826"/>
      <c r="O33" s="826"/>
      <c r="P33" s="826"/>
      <c r="Q33" s="826"/>
      <c r="R33" s="826"/>
      <c r="S33" s="826"/>
      <c r="T33" s="826"/>
      <c r="U33" s="826"/>
      <c r="V33" s="826"/>
      <c r="W33" s="826"/>
      <c r="X33" s="826"/>
      <c r="Y33" s="826"/>
      <c r="Z33" s="827"/>
      <c r="AA33" s="792">
        <f>IF(Fixed_Cost_Calculation_Method="% OF ARV",0,SUM(AA21:AH32))</f>
        <v>0</v>
      </c>
      <c r="AB33" s="793"/>
      <c r="AC33" s="793"/>
      <c r="AD33" s="793"/>
      <c r="AE33" s="793"/>
      <c r="AF33" s="793"/>
      <c r="AG33" s="793"/>
      <c r="AH33" s="794"/>
      <c r="AI33" s="380"/>
      <c r="AJ33" s="1015" t="str">
        <f>T('3 REPAIR ESTIMATOR'!Y79:AE79)</f>
        <v>FRAMING &amp; DRYWALL</v>
      </c>
      <c r="AK33" s="1016"/>
      <c r="AL33" s="1016"/>
      <c r="AM33" s="1016"/>
      <c r="AN33" s="1016"/>
      <c r="AO33" s="1016"/>
      <c r="AP33" s="1016"/>
      <c r="AQ33" s="1016"/>
      <c r="AR33" s="1016"/>
      <c r="AS33" s="1016"/>
      <c r="AT33" s="1016"/>
      <c r="AU33" s="1016"/>
      <c r="AV33" s="1016"/>
      <c r="AW33" s="1016"/>
      <c r="AX33" s="1016"/>
      <c r="AY33" s="1016"/>
      <c r="AZ33" s="1016"/>
      <c r="BA33" s="1016"/>
      <c r="BB33" s="1016"/>
      <c r="BC33" s="1016"/>
      <c r="BD33" s="1016"/>
      <c r="BE33" s="1016"/>
      <c r="BF33" s="1016"/>
      <c r="BG33" s="724">
        <f>Estimate_Scope_13_Result</f>
        <v>0</v>
      </c>
      <c r="BH33" s="725"/>
      <c r="BI33" s="725"/>
      <c r="BJ33" s="725"/>
      <c r="BK33" s="725"/>
      <c r="BL33" s="725"/>
      <c r="BM33" s="726"/>
      <c r="BN33" s="380"/>
      <c r="BO33" s="838"/>
      <c r="BP33" s="839"/>
      <c r="BQ33" s="839"/>
      <c r="BR33" s="839"/>
      <c r="BS33" s="839"/>
      <c r="BT33" s="839"/>
      <c r="BU33" s="839"/>
      <c r="BV33" s="839"/>
      <c r="BW33" s="839"/>
      <c r="BX33" s="839"/>
      <c r="BY33" s="839"/>
      <c r="BZ33" s="839"/>
      <c r="CA33" s="839"/>
      <c r="CB33" s="839"/>
      <c r="CC33" s="839"/>
      <c r="CD33" s="839"/>
      <c r="CE33" s="839"/>
      <c r="CF33" s="839"/>
      <c r="CG33" s="839"/>
      <c r="CH33" s="839"/>
      <c r="CI33" s="839"/>
      <c r="CJ33" s="839"/>
      <c r="CK33" s="839"/>
      <c r="CL33" s="839"/>
      <c r="CM33" s="839"/>
      <c r="CN33" s="839"/>
      <c r="CO33" s="839"/>
      <c r="CP33" s="839"/>
      <c r="CQ33" s="839"/>
      <c r="CR33" s="839"/>
      <c r="CS33" s="839"/>
      <c r="CT33" s="839"/>
      <c r="CU33" s="840"/>
      <c r="CV33" s="384"/>
      <c r="CW33" s="868"/>
      <c r="CX33" s="869"/>
      <c r="CY33" s="869"/>
      <c r="CZ33" s="869"/>
      <c r="DA33" s="869"/>
      <c r="DB33" s="869"/>
      <c r="DC33" s="869"/>
      <c r="DD33" s="869"/>
      <c r="DE33" s="869"/>
      <c r="DF33" s="869"/>
      <c r="DG33" s="869"/>
      <c r="DH33" s="869"/>
      <c r="DI33" s="869"/>
      <c r="DJ33" s="869"/>
      <c r="DK33" s="869"/>
      <c r="DL33" s="869"/>
      <c r="DM33" s="875"/>
      <c r="DN33" s="876"/>
      <c r="DO33" s="876"/>
      <c r="DP33" s="876"/>
      <c r="DQ33" s="876"/>
      <c r="DR33" s="876"/>
      <c r="DS33" s="876"/>
      <c r="DT33" s="876"/>
      <c r="DU33" s="876"/>
      <c r="DV33" s="876"/>
      <c r="DW33" s="876"/>
      <c r="DX33" s="876"/>
      <c r="DY33" s="876"/>
      <c r="DZ33" s="876"/>
      <c r="EA33" s="876"/>
      <c r="EB33" s="876"/>
      <c r="EC33" s="877"/>
      <c r="EK33" s="150"/>
      <c r="EL33" s="150"/>
      <c r="EM33" s="150"/>
      <c r="EN33" s="150"/>
      <c r="EO33" s="150"/>
      <c r="EP33" s="150"/>
      <c r="EQ33" s="150"/>
      <c r="ER33" s="150"/>
      <c r="ES33" s="150"/>
      <c r="ET33" s="150"/>
    </row>
    <row r="34" spans="2:150" ht="6.8" customHeight="1">
      <c r="C34" s="825"/>
      <c r="D34" s="826"/>
      <c r="E34" s="826"/>
      <c r="F34" s="826"/>
      <c r="G34" s="826"/>
      <c r="H34" s="826"/>
      <c r="I34" s="826"/>
      <c r="J34" s="826"/>
      <c r="K34" s="826"/>
      <c r="L34" s="826"/>
      <c r="M34" s="826"/>
      <c r="N34" s="826"/>
      <c r="O34" s="826"/>
      <c r="P34" s="826"/>
      <c r="Q34" s="826"/>
      <c r="R34" s="826"/>
      <c r="S34" s="826"/>
      <c r="T34" s="826"/>
      <c r="U34" s="826"/>
      <c r="V34" s="826"/>
      <c r="W34" s="826"/>
      <c r="X34" s="826"/>
      <c r="Y34" s="826"/>
      <c r="Z34" s="827"/>
      <c r="AA34" s="1164"/>
      <c r="AB34" s="1165"/>
      <c r="AC34" s="1165"/>
      <c r="AD34" s="1165"/>
      <c r="AE34" s="1165"/>
      <c r="AF34" s="1165"/>
      <c r="AG34" s="1165"/>
      <c r="AH34" s="1166"/>
      <c r="AI34" s="380"/>
      <c r="AJ34" s="1015"/>
      <c r="AK34" s="1016"/>
      <c r="AL34" s="1016"/>
      <c r="AM34" s="1016"/>
      <c r="AN34" s="1016"/>
      <c r="AO34" s="1016"/>
      <c r="AP34" s="1016"/>
      <c r="AQ34" s="1016"/>
      <c r="AR34" s="1016"/>
      <c r="AS34" s="1016"/>
      <c r="AT34" s="1016"/>
      <c r="AU34" s="1016"/>
      <c r="AV34" s="1016"/>
      <c r="AW34" s="1016"/>
      <c r="AX34" s="1016"/>
      <c r="AY34" s="1016"/>
      <c r="AZ34" s="1016"/>
      <c r="BA34" s="1016"/>
      <c r="BB34" s="1016"/>
      <c r="BC34" s="1016"/>
      <c r="BD34" s="1016"/>
      <c r="BE34" s="1016"/>
      <c r="BF34" s="1016"/>
      <c r="BG34" s="724"/>
      <c r="BH34" s="725"/>
      <c r="BI34" s="725"/>
      <c r="BJ34" s="725"/>
      <c r="BK34" s="725"/>
      <c r="BL34" s="725"/>
      <c r="BM34" s="726"/>
      <c r="BN34" s="380"/>
      <c r="BO34" s="838"/>
      <c r="BP34" s="839"/>
      <c r="BQ34" s="839"/>
      <c r="BR34" s="839"/>
      <c r="BS34" s="839"/>
      <c r="BT34" s="839"/>
      <c r="BU34" s="839"/>
      <c r="BV34" s="839"/>
      <c r="BW34" s="839"/>
      <c r="BX34" s="839"/>
      <c r="BY34" s="839"/>
      <c r="BZ34" s="839"/>
      <c r="CA34" s="839"/>
      <c r="CB34" s="839"/>
      <c r="CC34" s="839"/>
      <c r="CD34" s="839"/>
      <c r="CE34" s="839"/>
      <c r="CF34" s="839"/>
      <c r="CG34" s="839"/>
      <c r="CH34" s="839"/>
      <c r="CI34" s="839"/>
      <c r="CJ34" s="839"/>
      <c r="CK34" s="839"/>
      <c r="CL34" s="839"/>
      <c r="CM34" s="839"/>
      <c r="CN34" s="839"/>
      <c r="CO34" s="839"/>
      <c r="CP34" s="839"/>
      <c r="CQ34" s="839"/>
      <c r="CR34" s="839"/>
      <c r="CS34" s="839"/>
      <c r="CT34" s="839"/>
      <c r="CU34" s="840"/>
      <c r="CV34" s="384"/>
      <c r="CW34" s="868"/>
      <c r="CX34" s="869"/>
      <c r="CY34" s="869"/>
      <c r="CZ34" s="869"/>
      <c r="DA34" s="869"/>
      <c r="DB34" s="869"/>
      <c r="DC34" s="869"/>
      <c r="DD34" s="869"/>
      <c r="DE34" s="869"/>
      <c r="DF34" s="869"/>
      <c r="DG34" s="869"/>
      <c r="DH34" s="869"/>
      <c r="DI34" s="869"/>
      <c r="DJ34" s="869"/>
      <c r="DK34" s="869"/>
      <c r="DL34" s="869"/>
      <c r="DM34" s="875"/>
      <c r="DN34" s="876"/>
      <c r="DO34" s="876"/>
      <c r="DP34" s="876"/>
      <c r="DQ34" s="876"/>
      <c r="DR34" s="876"/>
      <c r="DS34" s="876"/>
      <c r="DT34" s="876"/>
      <c r="DU34" s="876"/>
      <c r="DV34" s="876"/>
      <c r="DW34" s="876"/>
      <c r="DX34" s="876"/>
      <c r="DY34" s="876"/>
      <c r="DZ34" s="876"/>
      <c r="EA34" s="876"/>
      <c r="EB34" s="876"/>
      <c r="EC34" s="877"/>
      <c r="EK34" s="150"/>
      <c r="EL34" s="150"/>
      <c r="EM34" s="150"/>
      <c r="EN34" s="150"/>
      <c r="EO34" s="150"/>
      <c r="EP34" s="150"/>
      <c r="EQ34" s="150"/>
      <c r="ER34" s="150"/>
      <c r="ES34" s="150"/>
      <c r="ET34" s="150"/>
    </row>
    <row r="35" spans="2:150" ht="6.8" customHeight="1">
      <c r="C35" s="951" t="s">
        <v>185</v>
      </c>
      <c r="D35" s="952"/>
      <c r="E35" s="952"/>
      <c r="F35" s="952"/>
      <c r="G35" s="952"/>
      <c r="H35" s="952"/>
      <c r="I35" s="952"/>
      <c r="J35" s="952"/>
      <c r="K35" s="952"/>
      <c r="L35" s="953" t="s">
        <v>551</v>
      </c>
      <c r="M35" s="953"/>
      <c r="N35" s="953"/>
      <c r="O35" s="953"/>
      <c r="P35" s="953"/>
      <c r="Q35" s="953"/>
      <c r="R35" s="1160" t="s">
        <v>189</v>
      </c>
      <c r="S35" s="1160"/>
      <c r="T35" s="1160"/>
      <c r="U35" s="1160"/>
      <c r="V35" s="1160"/>
      <c r="W35" s="385"/>
      <c r="X35" s="385"/>
      <c r="Y35" s="385"/>
      <c r="Z35" s="385"/>
      <c r="AA35" s="385"/>
      <c r="AB35" s="385"/>
      <c r="AC35" s="385"/>
      <c r="AD35" s="385"/>
      <c r="AE35" s="385"/>
      <c r="AF35" s="385"/>
      <c r="AG35" s="385"/>
      <c r="AH35" s="386"/>
      <c r="AI35" s="380"/>
      <c r="AJ35" s="992" t="str">
        <f>T('3 REPAIR ESTIMATOR'!Y80:AE80)</f>
        <v>CABINETS &amp; COUNTERTOPS</v>
      </c>
      <c r="AK35" s="993"/>
      <c r="AL35" s="993"/>
      <c r="AM35" s="993"/>
      <c r="AN35" s="993"/>
      <c r="AO35" s="993"/>
      <c r="AP35" s="993"/>
      <c r="AQ35" s="993"/>
      <c r="AR35" s="993"/>
      <c r="AS35" s="993"/>
      <c r="AT35" s="993"/>
      <c r="AU35" s="993"/>
      <c r="AV35" s="993"/>
      <c r="AW35" s="993"/>
      <c r="AX35" s="993"/>
      <c r="AY35" s="993"/>
      <c r="AZ35" s="993"/>
      <c r="BA35" s="993"/>
      <c r="BB35" s="993"/>
      <c r="BC35" s="993"/>
      <c r="BD35" s="993"/>
      <c r="BE35" s="993"/>
      <c r="BF35" s="993"/>
      <c r="BG35" s="730">
        <f>Estimate_Scope_14_Result</f>
        <v>0</v>
      </c>
      <c r="BH35" s="731"/>
      <c r="BI35" s="731"/>
      <c r="BJ35" s="731"/>
      <c r="BK35" s="731"/>
      <c r="BL35" s="731"/>
      <c r="BM35" s="732"/>
      <c r="BN35" s="380"/>
      <c r="BO35" s="838"/>
      <c r="BP35" s="839"/>
      <c r="BQ35" s="839"/>
      <c r="BR35" s="839"/>
      <c r="BS35" s="839"/>
      <c r="BT35" s="839"/>
      <c r="BU35" s="839"/>
      <c r="BV35" s="839"/>
      <c r="BW35" s="839"/>
      <c r="BX35" s="839"/>
      <c r="BY35" s="839"/>
      <c r="BZ35" s="839"/>
      <c r="CA35" s="839"/>
      <c r="CB35" s="839"/>
      <c r="CC35" s="839"/>
      <c r="CD35" s="839"/>
      <c r="CE35" s="839"/>
      <c r="CF35" s="839"/>
      <c r="CG35" s="839"/>
      <c r="CH35" s="839"/>
      <c r="CI35" s="839"/>
      <c r="CJ35" s="839"/>
      <c r="CK35" s="839"/>
      <c r="CL35" s="839"/>
      <c r="CM35" s="839"/>
      <c r="CN35" s="839"/>
      <c r="CO35" s="839"/>
      <c r="CP35" s="839"/>
      <c r="CQ35" s="839"/>
      <c r="CR35" s="839"/>
      <c r="CS35" s="839"/>
      <c r="CT35" s="839"/>
      <c r="CU35" s="840"/>
      <c r="CV35" s="384"/>
      <c r="CW35" s="868"/>
      <c r="CX35" s="869"/>
      <c r="CY35" s="869"/>
      <c r="CZ35" s="869"/>
      <c r="DA35" s="869"/>
      <c r="DB35" s="869"/>
      <c r="DC35" s="869"/>
      <c r="DD35" s="869"/>
      <c r="DE35" s="869"/>
      <c r="DF35" s="869"/>
      <c r="DG35" s="869"/>
      <c r="DH35" s="869"/>
      <c r="DI35" s="869"/>
      <c r="DJ35" s="869"/>
      <c r="DK35" s="869"/>
      <c r="DL35" s="869"/>
      <c r="DM35" s="875"/>
      <c r="DN35" s="876"/>
      <c r="DO35" s="876"/>
      <c r="DP35" s="876"/>
      <c r="DQ35" s="876"/>
      <c r="DR35" s="876"/>
      <c r="DS35" s="876"/>
      <c r="DT35" s="876"/>
      <c r="DU35" s="876"/>
      <c r="DV35" s="876"/>
      <c r="DW35" s="876"/>
      <c r="DX35" s="876"/>
      <c r="DY35" s="876"/>
      <c r="DZ35" s="876"/>
      <c r="EA35" s="876"/>
      <c r="EB35" s="876"/>
      <c r="EC35" s="877"/>
      <c r="EK35" s="150" t="str">
        <f>IF(AY57="DIYED",DIY_Savings,"")</f>
        <v/>
      </c>
      <c r="EL35" s="150"/>
      <c r="EM35" s="150"/>
      <c r="EN35" s="150"/>
      <c r="EO35" s="150"/>
      <c r="EP35" s="150"/>
      <c r="EQ35" s="150"/>
      <c r="ER35" s="150"/>
      <c r="ES35" s="150"/>
      <c r="ET35" s="150"/>
    </row>
    <row r="36" spans="2:150" ht="6.8" customHeight="1">
      <c r="C36" s="951"/>
      <c r="D36" s="952"/>
      <c r="E36" s="952"/>
      <c r="F36" s="952"/>
      <c r="G36" s="952"/>
      <c r="H36" s="952"/>
      <c r="I36" s="952"/>
      <c r="J36" s="952"/>
      <c r="K36" s="952"/>
      <c r="L36" s="953"/>
      <c r="M36" s="953"/>
      <c r="N36" s="953"/>
      <c r="O36" s="953"/>
      <c r="P36" s="953"/>
      <c r="Q36" s="953"/>
      <c r="R36" s="1160"/>
      <c r="S36" s="1160"/>
      <c r="T36" s="1160"/>
      <c r="U36" s="1160"/>
      <c r="V36" s="1160"/>
      <c r="W36" s="385"/>
      <c r="X36" s="385"/>
      <c r="Y36" s="385"/>
      <c r="Z36" s="385"/>
      <c r="AA36" s="385"/>
      <c r="AB36" s="385"/>
      <c r="AC36" s="385"/>
      <c r="AD36" s="385"/>
      <c r="AE36" s="385"/>
      <c r="AF36" s="385"/>
      <c r="AG36" s="385"/>
      <c r="AH36" s="386"/>
      <c r="AI36" s="380"/>
      <c r="AJ36" s="992"/>
      <c r="AK36" s="993"/>
      <c r="AL36" s="993"/>
      <c r="AM36" s="993"/>
      <c r="AN36" s="993"/>
      <c r="AO36" s="993"/>
      <c r="AP36" s="993"/>
      <c r="AQ36" s="993"/>
      <c r="AR36" s="993"/>
      <c r="AS36" s="993"/>
      <c r="AT36" s="993"/>
      <c r="AU36" s="993"/>
      <c r="AV36" s="993"/>
      <c r="AW36" s="993"/>
      <c r="AX36" s="993"/>
      <c r="AY36" s="993"/>
      <c r="AZ36" s="993"/>
      <c r="BA36" s="993"/>
      <c r="BB36" s="993"/>
      <c r="BC36" s="993"/>
      <c r="BD36" s="993"/>
      <c r="BE36" s="993"/>
      <c r="BF36" s="993"/>
      <c r="BG36" s="730"/>
      <c r="BH36" s="731"/>
      <c r="BI36" s="731"/>
      <c r="BJ36" s="731"/>
      <c r="BK36" s="731"/>
      <c r="BL36" s="731"/>
      <c r="BM36" s="732"/>
      <c r="BN36" s="380"/>
      <c r="BO36" s="838"/>
      <c r="BP36" s="839"/>
      <c r="BQ36" s="839"/>
      <c r="BR36" s="839"/>
      <c r="BS36" s="839"/>
      <c r="BT36" s="839"/>
      <c r="BU36" s="839"/>
      <c r="BV36" s="839"/>
      <c r="BW36" s="839"/>
      <c r="BX36" s="839"/>
      <c r="BY36" s="839"/>
      <c r="BZ36" s="839"/>
      <c r="CA36" s="839"/>
      <c r="CB36" s="839"/>
      <c r="CC36" s="839"/>
      <c r="CD36" s="839"/>
      <c r="CE36" s="839"/>
      <c r="CF36" s="839"/>
      <c r="CG36" s="839"/>
      <c r="CH36" s="839"/>
      <c r="CI36" s="839"/>
      <c r="CJ36" s="839"/>
      <c r="CK36" s="839"/>
      <c r="CL36" s="839"/>
      <c r="CM36" s="839"/>
      <c r="CN36" s="839"/>
      <c r="CO36" s="839"/>
      <c r="CP36" s="839"/>
      <c r="CQ36" s="839"/>
      <c r="CR36" s="839"/>
      <c r="CS36" s="839"/>
      <c r="CT36" s="839"/>
      <c r="CU36" s="840"/>
      <c r="CV36" s="384"/>
      <c r="CW36" s="868"/>
      <c r="CX36" s="869"/>
      <c r="CY36" s="869"/>
      <c r="CZ36" s="869"/>
      <c r="DA36" s="869"/>
      <c r="DB36" s="869"/>
      <c r="DC36" s="869"/>
      <c r="DD36" s="869"/>
      <c r="DE36" s="869"/>
      <c r="DF36" s="869"/>
      <c r="DG36" s="869"/>
      <c r="DH36" s="869"/>
      <c r="DI36" s="869"/>
      <c r="DJ36" s="869"/>
      <c r="DK36" s="869"/>
      <c r="DL36" s="869"/>
      <c r="DM36" s="875"/>
      <c r="DN36" s="876"/>
      <c r="DO36" s="876"/>
      <c r="DP36" s="876"/>
      <c r="DQ36" s="876"/>
      <c r="DR36" s="876"/>
      <c r="DS36" s="876"/>
      <c r="DT36" s="876"/>
      <c r="DU36" s="876"/>
      <c r="DV36" s="876"/>
      <c r="DW36" s="876"/>
      <c r="DX36" s="876"/>
      <c r="DY36" s="876"/>
      <c r="DZ36" s="876"/>
      <c r="EA36" s="876"/>
      <c r="EB36" s="876"/>
      <c r="EC36" s="877"/>
      <c r="EK36" s="150"/>
      <c r="EL36" s="150"/>
      <c r="EM36" s="150"/>
      <c r="EN36" s="150"/>
      <c r="EO36" s="150"/>
      <c r="EP36" s="150"/>
      <c r="EQ36" s="150"/>
      <c r="ER36" s="150"/>
      <c r="ES36" s="150"/>
      <c r="ET36" s="150"/>
    </row>
    <row r="37" spans="2:150" ht="6.8" customHeight="1">
      <c r="B37" s="373"/>
      <c r="C37" s="382"/>
      <c r="D37" s="382"/>
      <c r="E37" s="382"/>
      <c r="F37" s="382"/>
      <c r="G37" s="382"/>
      <c r="H37" s="382"/>
      <c r="I37" s="382"/>
      <c r="J37" s="382"/>
      <c r="K37" s="382"/>
      <c r="L37" s="759" t="s">
        <v>1038</v>
      </c>
      <c r="M37" s="759"/>
      <c r="N37" s="759"/>
      <c r="O37" s="759"/>
      <c r="P37" s="759"/>
      <c r="Q37" s="759"/>
      <c r="R37" s="382"/>
      <c r="S37" s="382"/>
      <c r="T37" s="382"/>
      <c r="U37" s="382"/>
      <c r="V37" s="382"/>
      <c r="W37" s="382"/>
      <c r="X37" s="382"/>
      <c r="Y37" s="382"/>
      <c r="Z37" s="382"/>
      <c r="AA37" s="382"/>
      <c r="AB37" s="382"/>
      <c r="AC37" s="382"/>
      <c r="AD37" s="382"/>
      <c r="AE37" s="382"/>
      <c r="AF37" s="382"/>
      <c r="AG37" s="382"/>
      <c r="AH37" s="383"/>
      <c r="AI37" s="380"/>
      <c r="AJ37" s="1015" t="str">
        <f>T('3 REPAIR ESTIMATOR'!Y81:AE81)</f>
        <v>DOORS &amp; TRIM</v>
      </c>
      <c r="AK37" s="1016"/>
      <c r="AL37" s="1016"/>
      <c r="AM37" s="1016"/>
      <c r="AN37" s="1016"/>
      <c r="AO37" s="1016"/>
      <c r="AP37" s="1016"/>
      <c r="AQ37" s="1016"/>
      <c r="AR37" s="1016"/>
      <c r="AS37" s="1016"/>
      <c r="AT37" s="1016"/>
      <c r="AU37" s="1016"/>
      <c r="AV37" s="1016"/>
      <c r="AW37" s="1016"/>
      <c r="AX37" s="1016"/>
      <c r="AY37" s="1016"/>
      <c r="AZ37" s="1016"/>
      <c r="BA37" s="1016"/>
      <c r="BB37" s="1016"/>
      <c r="BC37" s="1016"/>
      <c r="BD37" s="1016"/>
      <c r="BE37" s="1016"/>
      <c r="BF37" s="1016"/>
      <c r="BG37" s="724">
        <f>Estimate_Scope_15_Result</f>
        <v>0</v>
      </c>
      <c r="BH37" s="725"/>
      <c r="BI37" s="725"/>
      <c r="BJ37" s="725"/>
      <c r="BK37" s="725"/>
      <c r="BL37" s="725"/>
      <c r="BM37" s="726"/>
      <c r="BN37" s="380"/>
      <c r="BO37" s="838"/>
      <c r="BP37" s="839"/>
      <c r="BQ37" s="839"/>
      <c r="BR37" s="839"/>
      <c r="BS37" s="839"/>
      <c r="BT37" s="839"/>
      <c r="BU37" s="839"/>
      <c r="BV37" s="839"/>
      <c r="BW37" s="839"/>
      <c r="BX37" s="839"/>
      <c r="BY37" s="839"/>
      <c r="BZ37" s="839"/>
      <c r="CA37" s="839"/>
      <c r="CB37" s="839"/>
      <c r="CC37" s="839"/>
      <c r="CD37" s="839"/>
      <c r="CE37" s="839"/>
      <c r="CF37" s="839"/>
      <c r="CG37" s="839"/>
      <c r="CH37" s="839"/>
      <c r="CI37" s="839"/>
      <c r="CJ37" s="839"/>
      <c r="CK37" s="839"/>
      <c r="CL37" s="839"/>
      <c r="CM37" s="839"/>
      <c r="CN37" s="839"/>
      <c r="CO37" s="839"/>
      <c r="CP37" s="839"/>
      <c r="CQ37" s="839"/>
      <c r="CR37" s="839"/>
      <c r="CS37" s="839"/>
      <c r="CT37" s="839"/>
      <c r="CU37" s="840"/>
      <c r="CV37" s="384"/>
      <c r="CW37" s="868"/>
      <c r="CX37" s="869"/>
      <c r="CY37" s="869"/>
      <c r="CZ37" s="869"/>
      <c r="DA37" s="869"/>
      <c r="DB37" s="869"/>
      <c r="DC37" s="869"/>
      <c r="DD37" s="869"/>
      <c r="DE37" s="869"/>
      <c r="DF37" s="869"/>
      <c r="DG37" s="869"/>
      <c r="DH37" s="869"/>
      <c r="DI37" s="869"/>
      <c r="DJ37" s="869"/>
      <c r="DK37" s="869"/>
      <c r="DL37" s="869"/>
      <c r="DM37" s="875"/>
      <c r="DN37" s="876"/>
      <c r="DO37" s="876"/>
      <c r="DP37" s="876"/>
      <c r="DQ37" s="876"/>
      <c r="DR37" s="876"/>
      <c r="DS37" s="876"/>
      <c r="DT37" s="876"/>
      <c r="DU37" s="876"/>
      <c r="DV37" s="876"/>
      <c r="DW37" s="876"/>
      <c r="DX37" s="876"/>
      <c r="DY37" s="876"/>
      <c r="DZ37" s="876"/>
      <c r="EA37" s="876"/>
      <c r="EB37" s="876"/>
      <c r="EC37" s="877"/>
      <c r="EK37" s="150"/>
      <c r="EL37" s="150"/>
      <c r="EM37" s="150"/>
      <c r="EN37" s="150"/>
      <c r="EO37" s="150"/>
      <c r="EP37" s="150"/>
      <c r="EQ37" s="150"/>
      <c r="ER37" s="150"/>
      <c r="ES37" s="150"/>
      <c r="ET37" s="150"/>
    </row>
    <row r="38" spans="2:150" ht="6.8" customHeight="1" thickBot="1">
      <c r="B38" s="373"/>
      <c r="C38" s="382"/>
      <c r="D38" s="382"/>
      <c r="E38" s="382"/>
      <c r="F38" s="382"/>
      <c r="G38" s="382"/>
      <c r="H38" s="382"/>
      <c r="I38" s="382"/>
      <c r="J38" s="382"/>
      <c r="K38" s="382"/>
      <c r="L38" s="759"/>
      <c r="M38" s="759"/>
      <c r="N38" s="759"/>
      <c r="O38" s="759"/>
      <c r="P38" s="759"/>
      <c r="Q38" s="759"/>
      <c r="R38" s="382"/>
      <c r="S38" s="382"/>
      <c r="T38" s="382"/>
      <c r="U38" s="382"/>
      <c r="V38" s="382"/>
      <c r="W38" s="382"/>
      <c r="X38" s="382"/>
      <c r="Y38" s="382"/>
      <c r="Z38" s="382"/>
      <c r="AA38" s="382"/>
      <c r="AB38" s="382"/>
      <c r="AC38" s="382"/>
      <c r="AD38" s="382"/>
      <c r="AE38" s="382"/>
      <c r="AF38" s="382"/>
      <c r="AG38" s="382"/>
      <c r="AH38" s="383"/>
      <c r="AI38" s="380"/>
      <c r="AJ38" s="1015"/>
      <c r="AK38" s="1016"/>
      <c r="AL38" s="1016"/>
      <c r="AM38" s="1016"/>
      <c r="AN38" s="1016"/>
      <c r="AO38" s="1016"/>
      <c r="AP38" s="1016"/>
      <c r="AQ38" s="1016"/>
      <c r="AR38" s="1016"/>
      <c r="AS38" s="1016"/>
      <c r="AT38" s="1016"/>
      <c r="AU38" s="1016"/>
      <c r="AV38" s="1016"/>
      <c r="AW38" s="1016"/>
      <c r="AX38" s="1016"/>
      <c r="AY38" s="1016"/>
      <c r="AZ38" s="1016"/>
      <c r="BA38" s="1016"/>
      <c r="BB38" s="1016"/>
      <c r="BC38" s="1016"/>
      <c r="BD38" s="1016"/>
      <c r="BE38" s="1016"/>
      <c r="BF38" s="1016"/>
      <c r="BG38" s="724"/>
      <c r="BH38" s="725"/>
      <c r="BI38" s="725"/>
      <c r="BJ38" s="725"/>
      <c r="BK38" s="725"/>
      <c r="BL38" s="725"/>
      <c r="BM38" s="726"/>
      <c r="BN38" s="380"/>
      <c r="BO38" s="838"/>
      <c r="BP38" s="839"/>
      <c r="BQ38" s="839"/>
      <c r="BR38" s="839"/>
      <c r="BS38" s="839"/>
      <c r="BT38" s="839"/>
      <c r="BU38" s="839"/>
      <c r="BV38" s="839"/>
      <c r="BW38" s="839"/>
      <c r="BX38" s="839"/>
      <c r="BY38" s="839"/>
      <c r="BZ38" s="839"/>
      <c r="CA38" s="839"/>
      <c r="CB38" s="839"/>
      <c r="CC38" s="839"/>
      <c r="CD38" s="839"/>
      <c r="CE38" s="839"/>
      <c r="CF38" s="839"/>
      <c r="CG38" s="839"/>
      <c r="CH38" s="839"/>
      <c r="CI38" s="839"/>
      <c r="CJ38" s="839"/>
      <c r="CK38" s="839"/>
      <c r="CL38" s="839"/>
      <c r="CM38" s="839"/>
      <c r="CN38" s="839"/>
      <c r="CO38" s="839"/>
      <c r="CP38" s="839"/>
      <c r="CQ38" s="839"/>
      <c r="CR38" s="839"/>
      <c r="CS38" s="839"/>
      <c r="CT38" s="839"/>
      <c r="CU38" s="840"/>
      <c r="CV38" s="384"/>
      <c r="CW38" s="868"/>
      <c r="CX38" s="869"/>
      <c r="CY38" s="869"/>
      <c r="CZ38" s="869"/>
      <c r="DA38" s="869"/>
      <c r="DB38" s="869"/>
      <c r="DC38" s="869"/>
      <c r="DD38" s="869"/>
      <c r="DE38" s="869"/>
      <c r="DF38" s="869"/>
      <c r="DG38" s="869"/>
      <c r="DH38" s="869"/>
      <c r="DI38" s="869"/>
      <c r="DJ38" s="869"/>
      <c r="DK38" s="869"/>
      <c r="DL38" s="869"/>
      <c r="DM38" s="875"/>
      <c r="DN38" s="876"/>
      <c r="DO38" s="876"/>
      <c r="DP38" s="876"/>
      <c r="DQ38" s="876"/>
      <c r="DR38" s="876"/>
      <c r="DS38" s="876"/>
      <c r="DT38" s="876"/>
      <c r="DU38" s="876"/>
      <c r="DV38" s="876"/>
      <c r="DW38" s="876"/>
      <c r="DX38" s="876"/>
      <c r="DY38" s="876"/>
      <c r="DZ38" s="876"/>
      <c r="EA38" s="876"/>
      <c r="EB38" s="876"/>
      <c r="EC38" s="877"/>
      <c r="EK38" s="150"/>
      <c r="EL38" s="150"/>
      <c r="EM38" s="150"/>
      <c r="EN38" s="150"/>
      <c r="EO38" s="150"/>
      <c r="EP38" s="150"/>
      <c r="EQ38" s="150"/>
      <c r="ER38" s="150"/>
      <c r="ES38" s="150"/>
      <c r="ET38" s="150"/>
    </row>
    <row r="39" spans="2:150" ht="6.8" customHeight="1">
      <c r="B39" s="373"/>
      <c r="C39" s="761" t="s">
        <v>557</v>
      </c>
      <c r="D39" s="761"/>
      <c r="E39" s="761"/>
      <c r="F39" s="761"/>
      <c r="G39" s="761"/>
      <c r="H39" s="761"/>
      <c r="I39" s="761"/>
      <c r="J39" s="761"/>
      <c r="K39" s="409"/>
      <c r="L39" s="408"/>
      <c r="M39" s="758"/>
      <c r="N39" s="758"/>
      <c r="O39" s="758"/>
      <c r="P39" s="758"/>
      <c r="Q39" s="387"/>
      <c r="R39" s="1069"/>
      <c r="S39" s="1070"/>
      <c r="T39" s="1070"/>
      <c r="U39" s="1070"/>
      <c r="V39" s="1071"/>
      <c r="W39" s="963"/>
      <c r="X39" s="964"/>
      <c r="Y39" s="964"/>
      <c r="Z39" s="965"/>
      <c r="AA39" s="957">
        <f>R39*$M$49</f>
        <v>0</v>
      </c>
      <c r="AB39" s="958"/>
      <c r="AC39" s="958"/>
      <c r="AD39" s="958"/>
      <c r="AE39" s="958"/>
      <c r="AF39" s="958"/>
      <c r="AG39" s="958"/>
      <c r="AH39" s="959"/>
      <c r="AI39" s="380"/>
      <c r="AJ39" s="992" t="str">
        <f>T('3 REPAIR ESTIMATOR'!Y82:AE82)</f>
        <v>CARPET &amp; RESILIENT</v>
      </c>
      <c r="AK39" s="993"/>
      <c r="AL39" s="993"/>
      <c r="AM39" s="993"/>
      <c r="AN39" s="993"/>
      <c r="AO39" s="993"/>
      <c r="AP39" s="993"/>
      <c r="AQ39" s="993"/>
      <c r="AR39" s="993"/>
      <c r="AS39" s="993"/>
      <c r="AT39" s="993"/>
      <c r="AU39" s="993"/>
      <c r="AV39" s="993"/>
      <c r="AW39" s="993"/>
      <c r="AX39" s="993"/>
      <c r="AY39" s="993"/>
      <c r="AZ39" s="993"/>
      <c r="BA39" s="993"/>
      <c r="BB39" s="993"/>
      <c r="BC39" s="993"/>
      <c r="BD39" s="993"/>
      <c r="BE39" s="993"/>
      <c r="BF39" s="993"/>
      <c r="BG39" s="730">
        <f>Estimate_Scope_16_Result</f>
        <v>0</v>
      </c>
      <c r="BH39" s="731"/>
      <c r="BI39" s="731"/>
      <c r="BJ39" s="731"/>
      <c r="BK39" s="731"/>
      <c r="BL39" s="731"/>
      <c r="BM39" s="732"/>
      <c r="BN39" s="380"/>
      <c r="BO39" s="388"/>
      <c r="BP39" s="389"/>
      <c r="BQ39" s="389"/>
      <c r="BR39" s="389"/>
      <c r="BS39" s="389"/>
      <c r="BT39" s="389"/>
      <c r="BU39" s="389"/>
      <c r="BV39" s="389"/>
      <c r="BW39" s="389"/>
      <c r="BX39" s="389"/>
      <c r="BY39" s="389"/>
      <c r="BZ39" s="389"/>
      <c r="CA39" s="389"/>
      <c r="CB39" s="389"/>
      <c r="CC39" s="389"/>
      <c r="CD39" s="389"/>
      <c r="CE39" s="905" t="s">
        <v>193</v>
      </c>
      <c r="CF39" s="906"/>
      <c r="CG39" s="906"/>
      <c r="CH39" s="906"/>
      <c r="CI39" s="906"/>
      <c r="CJ39" s="906"/>
      <c r="CK39" s="906"/>
      <c r="CL39" s="906"/>
      <c r="CM39" s="906"/>
      <c r="CN39" s="906"/>
      <c r="CO39" s="906"/>
      <c r="CP39" s="906"/>
      <c r="CQ39" s="906"/>
      <c r="CR39" s="906"/>
      <c r="CS39" s="906"/>
      <c r="CT39" s="906"/>
      <c r="CU39" s="907"/>
      <c r="CV39" s="384"/>
      <c r="CW39" s="868"/>
      <c r="CX39" s="869"/>
      <c r="CY39" s="869"/>
      <c r="CZ39" s="869"/>
      <c r="DA39" s="869"/>
      <c r="DB39" s="869"/>
      <c r="DC39" s="869"/>
      <c r="DD39" s="869"/>
      <c r="DE39" s="869"/>
      <c r="DF39" s="869"/>
      <c r="DG39" s="869"/>
      <c r="DH39" s="869"/>
      <c r="DI39" s="869"/>
      <c r="DJ39" s="869"/>
      <c r="DK39" s="869"/>
      <c r="DL39" s="869"/>
      <c r="DM39" s="875"/>
      <c r="DN39" s="876"/>
      <c r="DO39" s="876"/>
      <c r="DP39" s="876"/>
      <c r="DQ39" s="876"/>
      <c r="DR39" s="876"/>
      <c r="DS39" s="876"/>
      <c r="DT39" s="876"/>
      <c r="DU39" s="876"/>
      <c r="DV39" s="876"/>
      <c r="DW39" s="876"/>
      <c r="DX39" s="876"/>
      <c r="DY39" s="876"/>
      <c r="DZ39" s="876"/>
      <c r="EA39" s="876"/>
      <c r="EB39" s="876"/>
      <c r="EC39" s="877"/>
    </row>
    <row r="40" spans="2:150" ht="6.8" customHeight="1" thickBot="1">
      <c r="B40" s="373"/>
      <c r="C40" s="761"/>
      <c r="D40" s="761"/>
      <c r="E40" s="761"/>
      <c r="F40" s="761"/>
      <c r="G40" s="761"/>
      <c r="H40" s="761"/>
      <c r="I40" s="761"/>
      <c r="J40" s="761"/>
      <c r="K40" s="409"/>
      <c r="L40" s="408"/>
      <c r="M40" s="758"/>
      <c r="N40" s="758"/>
      <c r="O40" s="758"/>
      <c r="P40" s="758"/>
      <c r="Q40" s="387"/>
      <c r="R40" s="1083"/>
      <c r="S40" s="1084"/>
      <c r="T40" s="1084"/>
      <c r="U40" s="1084"/>
      <c r="V40" s="1085"/>
      <c r="W40" s="966"/>
      <c r="X40" s="964"/>
      <c r="Y40" s="964"/>
      <c r="Z40" s="965"/>
      <c r="AA40" s="960"/>
      <c r="AB40" s="961"/>
      <c r="AC40" s="961"/>
      <c r="AD40" s="961"/>
      <c r="AE40" s="961"/>
      <c r="AF40" s="961"/>
      <c r="AG40" s="961"/>
      <c r="AH40" s="962"/>
      <c r="AI40" s="380"/>
      <c r="AJ40" s="992"/>
      <c r="AK40" s="993"/>
      <c r="AL40" s="993"/>
      <c r="AM40" s="993"/>
      <c r="AN40" s="993"/>
      <c r="AO40" s="993"/>
      <c r="AP40" s="993"/>
      <c r="AQ40" s="993"/>
      <c r="AR40" s="993"/>
      <c r="AS40" s="993"/>
      <c r="AT40" s="993"/>
      <c r="AU40" s="993"/>
      <c r="AV40" s="993"/>
      <c r="AW40" s="993"/>
      <c r="AX40" s="993"/>
      <c r="AY40" s="993"/>
      <c r="AZ40" s="993"/>
      <c r="BA40" s="993"/>
      <c r="BB40" s="993"/>
      <c r="BC40" s="993"/>
      <c r="BD40" s="993"/>
      <c r="BE40" s="993"/>
      <c r="BF40" s="993"/>
      <c r="BG40" s="730"/>
      <c r="BH40" s="731"/>
      <c r="BI40" s="731"/>
      <c r="BJ40" s="731"/>
      <c r="BK40" s="731"/>
      <c r="BL40" s="731"/>
      <c r="BM40" s="732"/>
      <c r="BN40" s="380"/>
      <c r="BO40" s="390"/>
      <c r="BP40" s="391"/>
      <c r="BQ40" s="391"/>
      <c r="BR40" s="391"/>
      <c r="BS40" s="391"/>
      <c r="BT40" s="391"/>
      <c r="BU40" s="391"/>
      <c r="BV40" s="391"/>
      <c r="BW40" s="391"/>
      <c r="BX40" s="391"/>
      <c r="BY40" s="391"/>
      <c r="BZ40" s="391"/>
      <c r="CA40" s="391"/>
      <c r="CB40" s="391"/>
      <c r="CC40" s="391"/>
      <c r="CD40" s="391"/>
      <c r="CE40" s="908"/>
      <c r="CF40" s="909"/>
      <c r="CG40" s="909"/>
      <c r="CH40" s="909"/>
      <c r="CI40" s="909"/>
      <c r="CJ40" s="909"/>
      <c r="CK40" s="909"/>
      <c r="CL40" s="909"/>
      <c r="CM40" s="909"/>
      <c r="CN40" s="909"/>
      <c r="CO40" s="909"/>
      <c r="CP40" s="909"/>
      <c r="CQ40" s="909"/>
      <c r="CR40" s="909"/>
      <c r="CS40" s="909"/>
      <c r="CT40" s="909"/>
      <c r="CU40" s="910"/>
      <c r="CV40" s="384"/>
      <c r="CW40" s="868"/>
      <c r="CX40" s="869"/>
      <c r="CY40" s="869"/>
      <c r="CZ40" s="869"/>
      <c r="DA40" s="869"/>
      <c r="DB40" s="869"/>
      <c r="DC40" s="869"/>
      <c r="DD40" s="869"/>
      <c r="DE40" s="869"/>
      <c r="DF40" s="869"/>
      <c r="DG40" s="869"/>
      <c r="DH40" s="869"/>
      <c r="DI40" s="869"/>
      <c r="DJ40" s="869"/>
      <c r="DK40" s="869"/>
      <c r="DL40" s="869"/>
      <c r="DM40" s="875"/>
      <c r="DN40" s="876"/>
      <c r="DO40" s="876"/>
      <c r="DP40" s="876"/>
      <c r="DQ40" s="876"/>
      <c r="DR40" s="876"/>
      <c r="DS40" s="876"/>
      <c r="DT40" s="876"/>
      <c r="DU40" s="876"/>
      <c r="DV40" s="876"/>
      <c r="DW40" s="876"/>
      <c r="DX40" s="876"/>
      <c r="DY40" s="876"/>
      <c r="DZ40" s="876"/>
      <c r="EA40" s="876"/>
      <c r="EB40" s="876"/>
      <c r="EC40" s="877"/>
    </row>
    <row r="41" spans="2:150" ht="6.8" customHeight="1">
      <c r="B41" s="373"/>
      <c r="C41" s="761" t="s">
        <v>558</v>
      </c>
      <c r="D41" s="761"/>
      <c r="E41" s="761"/>
      <c r="F41" s="761"/>
      <c r="G41" s="761"/>
      <c r="H41" s="761"/>
      <c r="I41" s="761"/>
      <c r="J41" s="761"/>
      <c r="K41" s="409"/>
      <c r="L41" s="408"/>
      <c r="M41" s="758"/>
      <c r="N41" s="758"/>
      <c r="O41" s="758"/>
      <c r="P41" s="758"/>
      <c r="Q41" s="387"/>
      <c r="R41" s="1069"/>
      <c r="S41" s="1070"/>
      <c r="T41" s="1070"/>
      <c r="U41" s="1070"/>
      <c r="V41" s="1071"/>
      <c r="W41" s="963"/>
      <c r="X41" s="964"/>
      <c r="Y41" s="964"/>
      <c r="Z41" s="965"/>
      <c r="AA41" s="740">
        <f>R41*$M$49</f>
        <v>0</v>
      </c>
      <c r="AB41" s="741"/>
      <c r="AC41" s="741"/>
      <c r="AD41" s="741"/>
      <c r="AE41" s="741"/>
      <c r="AF41" s="741"/>
      <c r="AG41" s="741"/>
      <c r="AH41" s="742"/>
      <c r="AI41" s="380"/>
      <c r="AJ41" s="1015" t="str">
        <f>T('3 REPAIR ESTIMATOR'!AJ75:AP75)</f>
        <v>HARDWOOD FLOORING</v>
      </c>
      <c r="AK41" s="1016"/>
      <c r="AL41" s="1016"/>
      <c r="AM41" s="1016"/>
      <c r="AN41" s="1016"/>
      <c r="AO41" s="1016"/>
      <c r="AP41" s="1016"/>
      <c r="AQ41" s="1016"/>
      <c r="AR41" s="1016"/>
      <c r="AS41" s="1016"/>
      <c r="AT41" s="1016"/>
      <c r="AU41" s="1016"/>
      <c r="AV41" s="1016"/>
      <c r="AW41" s="1016"/>
      <c r="AX41" s="1016"/>
      <c r="AY41" s="1016"/>
      <c r="AZ41" s="1016"/>
      <c r="BA41" s="1016"/>
      <c r="BB41" s="1016"/>
      <c r="BC41" s="1016"/>
      <c r="BD41" s="1016"/>
      <c r="BE41" s="1016"/>
      <c r="BF41" s="1016"/>
      <c r="BG41" s="724">
        <f>Estimate_Scope_17_Result</f>
        <v>0</v>
      </c>
      <c r="BH41" s="725"/>
      <c r="BI41" s="725"/>
      <c r="BJ41" s="725"/>
      <c r="BK41" s="725"/>
      <c r="BL41" s="725"/>
      <c r="BM41" s="726"/>
      <c r="BN41" s="380"/>
      <c r="BO41" s="390"/>
      <c r="BP41" s="391"/>
      <c r="BQ41" s="391"/>
      <c r="BR41" s="391"/>
      <c r="BS41" s="391"/>
      <c r="BT41" s="391"/>
      <c r="BU41" s="391"/>
      <c r="BV41" s="391"/>
      <c r="BW41" s="391"/>
      <c r="BX41" s="391"/>
      <c r="BY41" s="391"/>
      <c r="BZ41" s="391"/>
      <c r="CA41" s="391"/>
      <c r="CB41" s="391"/>
      <c r="CC41" s="391"/>
      <c r="CD41" s="391"/>
      <c r="CE41" s="829" t="s">
        <v>629</v>
      </c>
      <c r="CF41" s="830"/>
      <c r="CG41" s="830"/>
      <c r="CH41" s="830"/>
      <c r="CI41" s="830"/>
      <c r="CJ41" s="830"/>
      <c r="CK41" s="830"/>
      <c r="CL41" s="830"/>
      <c r="CM41" s="830"/>
      <c r="CN41" s="830"/>
      <c r="CO41" s="830"/>
      <c r="CP41" s="830"/>
      <c r="CQ41" s="830"/>
      <c r="CR41" s="830"/>
      <c r="CS41" s="830"/>
      <c r="CT41" s="830"/>
      <c r="CU41" s="831"/>
      <c r="CV41" s="384"/>
      <c r="CW41" s="868"/>
      <c r="CX41" s="869"/>
      <c r="CY41" s="869"/>
      <c r="CZ41" s="869"/>
      <c r="DA41" s="869"/>
      <c r="DB41" s="869"/>
      <c r="DC41" s="869"/>
      <c r="DD41" s="869"/>
      <c r="DE41" s="869"/>
      <c r="DF41" s="869"/>
      <c r="DG41" s="869"/>
      <c r="DH41" s="869"/>
      <c r="DI41" s="869"/>
      <c r="DJ41" s="869"/>
      <c r="DK41" s="869"/>
      <c r="DL41" s="869"/>
      <c r="DM41" s="875"/>
      <c r="DN41" s="876"/>
      <c r="DO41" s="876"/>
      <c r="DP41" s="876"/>
      <c r="DQ41" s="876"/>
      <c r="DR41" s="876"/>
      <c r="DS41" s="876"/>
      <c r="DT41" s="876"/>
      <c r="DU41" s="876"/>
      <c r="DV41" s="876"/>
      <c r="DW41" s="876"/>
      <c r="DX41" s="876"/>
      <c r="DY41" s="876"/>
      <c r="DZ41" s="876"/>
      <c r="EA41" s="876"/>
      <c r="EB41" s="876"/>
      <c r="EC41" s="877"/>
    </row>
    <row r="42" spans="2:150" ht="6.8" customHeight="1">
      <c r="B42" s="373"/>
      <c r="C42" s="761"/>
      <c r="D42" s="761"/>
      <c r="E42" s="761"/>
      <c r="F42" s="761"/>
      <c r="G42" s="761"/>
      <c r="H42" s="761"/>
      <c r="I42" s="761"/>
      <c r="J42" s="761"/>
      <c r="K42" s="409"/>
      <c r="L42" s="759" t="s">
        <v>552</v>
      </c>
      <c r="M42" s="759"/>
      <c r="N42" s="759"/>
      <c r="O42" s="759"/>
      <c r="P42" s="759"/>
      <c r="Q42" s="759"/>
      <c r="R42" s="1083"/>
      <c r="S42" s="1084"/>
      <c r="T42" s="1084"/>
      <c r="U42" s="1084"/>
      <c r="V42" s="1085"/>
      <c r="W42" s="966"/>
      <c r="X42" s="964"/>
      <c r="Y42" s="964"/>
      <c r="Z42" s="965"/>
      <c r="AA42" s="954"/>
      <c r="AB42" s="955"/>
      <c r="AC42" s="955"/>
      <c r="AD42" s="955"/>
      <c r="AE42" s="955"/>
      <c r="AF42" s="955"/>
      <c r="AG42" s="955"/>
      <c r="AH42" s="956"/>
      <c r="AI42" s="380"/>
      <c r="AJ42" s="1015"/>
      <c r="AK42" s="1016"/>
      <c r="AL42" s="1016"/>
      <c r="AM42" s="1016"/>
      <c r="AN42" s="1016"/>
      <c r="AO42" s="1016"/>
      <c r="AP42" s="1016"/>
      <c r="AQ42" s="1016"/>
      <c r="AR42" s="1016"/>
      <c r="AS42" s="1016"/>
      <c r="AT42" s="1016"/>
      <c r="AU42" s="1016"/>
      <c r="AV42" s="1016"/>
      <c r="AW42" s="1016"/>
      <c r="AX42" s="1016"/>
      <c r="AY42" s="1016"/>
      <c r="AZ42" s="1016"/>
      <c r="BA42" s="1016"/>
      <c r="BB42" s="1016"/>
      <c r="BC42" s="1016"/>
      <c r="BD42" s="1016"/>
      <c r="BE42" s="1016"/>
      <c r="BF42" s="1016"/>
      <c r="BG42" s="724"/>
      <c r="BH42" s="725"/>
      <c r="BI42" s="725"/>
      <c r="BJ42" s="725"/>
      <c r="BK42" s="725"/>
      <c r="BL42" s="725"/>
      <c r="BM42" s="726"/>
      <c r="BN42" s="380"/>
      <c r="BO42" s="390"/>
      <c r="BP42" s="391"/>
      <c r="BQ42" s="391"/>
      <c r="BR42" s="391"/>
      <c r="BS42" s="391"/>
      <c r="BT42" s="391"/>
      <c r="BU42" s="391"/>
      <c r="BV42" s="391"/>
      <c r="BW42" s="391"/>
      <c r="BX42" s="391"/>
      <c r="BY42" s="391"/>
      <c r="BZ42" s="391"/>
      <c r="CA42" s="391"/>
      <c r="CB42" s="391"/>
      <c r="CC42" s="391"/>
      <c r="CD42" s="391"/>
      <c r="CE42" s="832"/>
      <c r="CF42" s="833"/>
      <c r="CG42" s="833"/>
      <c r="CH42" s="833"/>
      <c r="CI42" s="833"/>
      <c r="CJ42" s="833"/>
      <c r="CK42" s="833"/>
      <c r="CL42" s="833"/>
      <c r="CM42" s="833"/>
      <c r="CN42" s="833"/>
      <c r="CO42" s="833"/>
      <c r="CP42" s="833"/>
      <c r="CQ42" s="833"/>
      <c r="CR42" s="833"/>
      <c r="CS42" s="833"/>
      <c r="CT42" s="833"/>
      <c r="CU42" s="834"/>
      <c r="CV42" s="384"/>
      <c r="CW42" s="868"/>
      <c r="CX42" s="869"/>
      <c r="CY42" s="869"/>
      <c r="CZ42" s="869"/>
      <c r="DA42" s="869"/>
      <c r="DB42" s="869"/>
      <c r="DC42" s="869"/>
      <c r="DD42" s="869"/>
      <c r="DE42" s="869"/>
      <c r="DF42" s="869"/>
      <c r="DG42" s="869"/>
      <c r="DH42" s="869"/>
      <c r="DI42" s="869"/>
      <c r="DJ42" s="869"/>
      <c r="DK42" s="869"/>
      <c r="DL42" s="869"/>
      <c r="DM42" s="875"/>
      <c r="DN42" s="876"/>
      <c r="DO42" s="876"/>
      <c r="DP42" s="876"/>
      <c r="DQ42" s="876"/>
      <c r="DR42" s="876"/>
      <c r="DS42" s="876"/>
      <c r="DT42" s="876"/>
      <c r="DU42" s="876"/>
      <c r="DV42" s="876"/>
      <c r="DW42" s="876"/>
      <c r="DX42" s="876"/>
      <c r="DY42" s="876"/>
      <c r="DZ42" s="876"/>
      <c r="EA42" s="876"/>
      <c r="EB42" s="876"/>
      <c r="EC42" s="877"/>
    </row>
    <row r="43" spans="2:150" ht="6.8" customHeight="1">
      <c r="B43" s="373"/>
      <c r="C43" s="761" t="s">
        <v>559</v>
      </c>
      <c r="D43" s="761"/>
      <c r="E43" s="761"/>
      <c r="F43" s="761"/>
      <c r="G43" s="761"/>
      <c r="H43" s="761"/>
      <c r="I43" s="761"/>
      <c r="J43" s="761"/>
      <c r="K43" s="409"/>
      <c r="L43" s="759"/>
      <c r="M43" s="759"/>
      <c r="N43" s="759"/>
      <c r="O43" s="759"/>
      <c r="P43" s="759"/>
      <c r="Q43" s="759"/>
      <c r="R43" s="1069"/>
      <c r="S43" s="1070"/>
      <c r="T43" s="1070"/>
      <c r="U43" s="1070"/>
      <c r="V43" s="1071"/>
      <c r="W43" s="963"/>
      <c r="X43" s="964"/>
      <c r="Y43" s="964"/>
      <c r="Z43" s="965"/>
      <c r="AA43" s="957">
        <f>R43*$M$49</f>
        <v>0</v>
      </c>
      <c r="AB43" s="1078"/>
      <c r="AC43" s="1078"/>
      <c r="AD43" s="1078"/>
      <c r="AE43" s="1078"/>
      <c r="AF43" s="1078"/>
      <c r="AG43" s="1078"/>
      <c r="AH43" s="1079"/>
      <c r="AI43" s="380"/>
      <c r="AJ43" s="992" t="str">
        <f>T('3 REPAIR ESTIMATOR'!AJ76:AP76)</f>
        <v>TILING</v>
      </c>
      <c r="AK43" s="993"/>
      <c r="AL43" s="993"/>
      <c r="AM43" s="993"/>
      <c r="AN43" s="993"/>
      <c r="AO43" s="993"/>
      <c r="AP43" s="993"/>
      <c r="AQ43" s="993"/>
      <c r="AR43" s="993"/>
      <c r="AS43" s="993"/>
      <c r="AT43" s="993"/>
      <c r="AU43" s="993"/>
      <c r="AV43" s="993"/>
      <c r="AW43" s="993"/>
      <c r="AX43" s="993"/>
      <c r="AY43" s="993"/>
      <c r="AZ43" s="993"/>
      <c r="BA43" s="993"/>
      <c r="BB43" s="993"/>
      <c r="BC43" s="993"/>
      <c r="BD43" s="993"/>
      <c r="BE43" s="993"/>
      <c r="BF43" s="993"/>
      <c r="BG43" s="730">
        <f>Estimate_Scope_18_Result</f>
        <v>0</v>
      </c>
      <c r="BH43" s="731"/>
      <c r="BI43" s="731"/>
      <c r="BJ43" s="731"/>
      <c r="BK43" s="731"/>
      <c r="BL43" s="731"/>
      <c r="BM43" s="732"/>
      <c r="BN43" s="380"/>
      <c r="BO43" s="390"/>
      <c r="BP43" s="391"/>
      <c r="BQ43" s="391"/>
      <c r="BR43" s="391"/>
      <c r="BS43" s="391"/>
      <c r="BT43" s="391"/>
      <c r="BU43" s="391"/>
      <c r="BV43" s="391"/>
      <c r="BW43" s="391"/>
      <c r="BX43" s="391"/>
      <c r="BY43" s="391"/>
      <c r="BZ43" s="391"/>
      <c r="CA43" s="391"/>
      <c r="CB43" s="391"/>
      <c r="CC43" s="391"/>
      <c r="CD43" s="391"/>
      <c r="CE43" s="832"/>
      <c r="CF43" s="833"/>
      <c r="CG43" s="833"/>
      <c r="CH43" s="833"/>
      <c r="CI43" s="833"/>
      <c r="CJ43" s="833"/>
      <c r="CK43" s="833"/>
      <c r="CL43" s="833"/>
      <c r="CM43" s="833"/>
      <c r="CN43" s="833"/>
      <c r="CO43" s="833"/>
      <c r="CP43" s="833"/>
      <c r="CQ43" s="833"/>
      <c r="CR43" s="833"/>
      <c r="CS43" s="833"/>
      <c r="CT43" s="833"/>
      <c r="CU43" s="834"/>
      <c r="CV43" s="384"/>
      <c r="CW43" s="868"/>
      <c r="CX43" s="869"/>
      <c r="CY43" s="869"/>
      <c r="CZ43" s="869"/>
      <c r="DA43" s="869"/>
      <c r="DB43" s="869"/>
      <c r="DC43" s="869"/>
      <c r="DD43" s="869"/>
      <c r="DE43" s="869"/>
      <c r="DF43" s="869"/>
      <c r="DG43" s="869"/>
      <c r="DH43" s="869"/>
      <c r="DI43" s="869"/>
      <c r="DJ43" s="869"/>
      <c r="DK43" s="869"/>
      <c r="DL43" s="869"/>
      <c r="DM43" s="875"/>
      <c r="DN43" s="876"/>
      <c r="DO43" s="876"/>
      <c r="DP43" s="876"/>
      <c r="DQ43" s="876"/>
      <c r="DR43" s="876"/>
      <c r="DS43" s="876"/>
      <c r="DT43" s="876"/>
      <c r="DU43" s="876"/>
      <c r="DV43" s="876"/>
      <c r="DW43" s="876"/>
      <c r="DX43" s="876"/>
      <c r="DY43" s="876"/>
      <c r="DZ43" s="876"/>
      <c r="EA43" s="876"/>
      <c r="EB43" s="876"/>
      <c r="EC43" s="877"/>
    </row>
    <row r="44" spans="2:150" ht="6.8" customHeight="1" thickBot="1">
      <c r="B44" s="373"/>
      <c r="C44" s="761"/>
      <c r="D44" s="761"/>
      <c r="E44" s="761"/>
      <c r="F44" s="761"/>
      <c r="G44" s="761"/>
      <c r="H44" s="761"/>
      <c r="I44" s="761"/>
      <c r="J44" s="761"/>
      <c r="K44" s="409"/>
      <c r="L44" s="76"/>
      <c r="M44" s="758"/>
      <c r="N44" s="758"/>
      <c r="O44" s="758"/>
      <c r="P44" s="758"/>
      <c r="Q44" s="76"/>
      <c r="R44" s="1083"/>
      <c r="S44" s="1084"/>
      <c r="T44" s="1084"/>
      <c r="U44" s="1084"/>
      <c r="V44" s="1085"/>
      <c r="W44" s="966"/>
      <c r="X44" s="964"/>
      <c r="Y44" s="964"/>
      <c r="Z44" s="965"/>
      <c r="AA44" s="1080"/>
      <c r="AB44" s="1081"/>
      <c r="AC44" s="1081"/>
      <c r="AD44" s="1081"/>
      <c r="AE44" s="1081"/>
      <c r="AF44" s="1081"/>
      <c r="AG44" s="1081"/>
      <c r="AH44" s="1082"/>
      <c r="AI44" s="380"/>
      <c r="AJ44" s="992"/>
      <c r="AK44" s="993"/>
      <c r="AL44" s="993"/>
      <c r="AM44" s="993"/>
      <c r="AN44" s="993"/>
      <c r="AO44" s="993"/>
      <c r="AP44" s="993"/>
      <c r="AQ44" s="993"/>
      <c r="AR44" s="993"/>
      <c r="AS44" s="993"/>
      <c r="AT44" s="993"/>
      <c r="AU44" s="993"/>
      <c r="AV44" s="993"/>
      <c r="AW44" s="993"/>
      <c r="AX44" s="993"/>
      <c r="AY44" s="993"/>
      <c r="AZ44" s="993"/>
      <c r="BA44" s="993"/>
      <c r="BB44" s="993"/>
      <c r="BC44" s="993"/>
      <c r="BD44" s="993"/>
      <c r="BE44" s="993"/>
      <c r="BF44" s="993"/>
      <c r="BG44" s="730"/>
      <c r="BH44" s="731"/>
      <c r="BI44" s="731"/>
      <c r="BJ44" s="731"/>
      <c r="BK44" s="731"/>
      <c r="BL44" s="731"/>
      <c r="BM44" s="732"/>
      <c r="BN44" s="380"/>
      <c r="BO44" s="390"/>
      <c r="BP44" s="391"/>
      <c r="BQ44" s="391"/>
      <c r="BR44" s="391"/>
      <c r="BS44" s="391"/>
      <c r="BT44" s="391"/>
      <c r="BU44" s="391"/>
      <c r="BV44" s="391"/>
      <c r="BW44" s="391"/>
      <c r="BX44" s="391"/>
      <c r="BY44" s="391"/>
      <c r="BZ44" s="391"/>
      <c r="CA44" s="391"/>
      <c r="CB44" s="391"/>
      <c r="CC44" s="391"/>
      <c r="CD44" s="391"/>
      <c r="CE44" s="835"/>
      <c r="CF44" s="836"/>
      <c r="CG44" s="836"/>
      <c r="CH44" s="836"/>
      <c r="CI44" s="836"/>
      <c r="CJ44" s="836"/>
      <c r="CK44" s="836"/>
      <c r="CL44" s="836"/>
      <c r="CM44" s="836"/>
      <c r="CN44" s="836"/>
      <c r="CO44" s="836"/>
      <c r="CP44" s="836"/>
      <c r="CQ44" s="836"/>
      <c r="CR44" s="836"/>
      <c r="CS44" s="836"/>
      <c r="CT44" s="836"/>
      <c r="CU44" s="837"/>
      <c r="CV44" s="384"/>
      <c r="CW44" s="868"/>
      <c r="CX44" s="869"/>
      <c r="CY44" s="869"/>
      <c r="CZ44" s="869"/>
      <c r="DA44" s="869"/>
      <c r="DB44" s="869"/>
      <c r="DC44" s="869"/>
      <c r="DD44" s="869"/>
      <c r="DE44" s="869"/>
      <c r="DF44" s="869"/>
      <c r="DG44" s="869"/>
      <c r="DH44" s="869"/>
      <c r="DI44" s="869"/>
      <c r="DJ44" s="869"/>
      <c r="DK44" s="869"/>
      <c r="DL44" s="869"/>
      <c r="DM44" s="875"/>
      <c r="DN44" s="876"/>
      <c r="DO44" s="876"/>
      <c r="DP44" s="876"/>
      <c r="DQ44" s="876"/>
      <c r="DR44" s="876"/>
      <c r="DS44" s="876"/>
      <c r="DT44" s="876"/>
      <c r="DU44" s="876"/>
      <c r="DV44" s="876"/>
      <c r="DW44" s="876"/>
      <c r="DX44" s="876"/>
      <c r="DY44" s="876"/>
      <c r="DZ44" s="876"/>
      <c r="EA44" s="876"/>
      <c r="EB44" s="876"/>
      <c r="EC44" s="877"/>
    </row>
    <row r="45" spans="2:150" ht="6.8" customHeight="1">
      <c r="B45" s="373"/>
      <c r="C45" s="761" t="s">
        <v>560</v>
      </c>
      <c r="D45" s="761"/>
      <c r="E45" s="761"/>
      <c r="F45" s="761"/>
      <c r="G45" s="761"/>
      <c r="H45" s="761"/>
      <c r="I45" s="761"/>
      <c r="J45" s="761"/>
      <c r="K45" s="409"/>
      <c r="L45" s="408"/>
      <c r="M45" s="758"/>
      <c r="N45" s="758"/>
      <c r="O45" s="758"/>
      <c r="P45" s="758"/>
      <c r="Q45" s="387"/>
      <c r="R45" s="1069"/>
      <c r="S45" s="1070"/>
      <c r="T45" s="1070"/>
      <c r="U45" s="1070"/>
      <c r="V45" s="1071"/>
      <c r="W45" s="963"/>
      <c r="X45" s="964"/>
      <c r="Y45" s="964"/>
      <c r="Z45" s="965"/>
      <c r="AA45" s="740">
        <f>R45*$M$49</f>
        <v>0</v>
      </c>
      <c r="AB45" s="741"/>
      <c r="AC45" s="741"/>
      <c r="AD45" s="741"/>
      <c r="AE45" s="741"/>
      <c r="AF45" s="741"/>
      <c r="AG45" s="741"/>
      <c r="AH45" s="742"/>
      <c r="AI45" s="380"/>
      <c r="AJ45" s="1015" t="str">
        <f>T('3 REPAIR ESTIMATOR'!AJ77:AP77)</f>
        <v>PAINTING</v>
      </c>
      <c r="AK45" s="1016"/>
      <c r="AL45" s="1016"/>
      <c r="AM45" s="1016"/>
      <c r="AN45" s="1016"/>
      <c r="AO45" s="1016"/>
      <c r="AP45" s="1016"/>
      <c r="AQ45" s="1016"/>
      <c r="AR45" s="1016"/>
      <c r="AS45" s="1016"/>
      <c r="AT45" s="1016"/>
      <c r="AU45" s="1016"/>
      <c r="AV45" s="1016"/>
      <c r="AW45" s="1016"/>
      <c r="AX45" s="1016"/>
      <c r="AY45" s="1016"/>
      <c r="AZ45" s="1016"/>
      <c r="BA45" s="1016"/>
      <c r="BB45" s="1016"/>
      <c r="BC45" s="1016"/>
      <c r="BD45" s="1016"/>
      <c r="BE45" s="1016"/>
      <c r="BF45" s="1016"/>
      <c r="BG45" s="724">
        <f>Estimate_Scope_19_Result</f>
        <v>0</v>
      </c>
      <c r="BH45" s="725"/>
      <c r="BI45" s="725"/>
      <c r="BJ45" s="725"/>
      <c r="BK45" s="725"/>
      <c r="BL45" s="725"/>
      <c r="BM45" s="726"/>
      <c r="BN45" s="380"/>
      <c r="BO45" s="390"/>
      <c r="BP45" s="391"/>
      <c r="BQ45" s="391"/>
      <c r="BR45" s="391"/>
      <c r="BS45" s="391"/>
      <c r="BT45" s="391"/>
      <c r="BU45" s="391"/>
      <c r="BV45" s="391"/>
      <c r="BW45" s="391"/>
      <c r="BX45" s="391"/>
      <c r="BY45" s="391"/>
      <c r="BZ45" s="391"/>
      <c r="CA45" s="391"/>
      <c r="CB45" s="391"/>
      <c r="CC45" s="391"/>
      <c r="CD45" s="391"/>
      <c r="CE45" s="814" t="str">
        <f>IF(AFTER_REPAIR_VALUE_CELL=0,"",((Maximum_Purchase_Price+TOTAL_REPAIRS_ESTIMATE)/AFTER_REPAIR_VALUE_CELL))</f>
        <v/>
      </c>
      <c r="CF45" s="815"/>
      <c r="CG45" s="815"/>
      <c r="CH45" s="815"/>
      <c r="CI45" s="815"/>
      <c r="CJ45" s="815"/>
      <c r="CK45" s="815"/>
      <c r="CL45" s="815"/>
      <c r="CM45" s="815"/>
      <c r="CN45" s="815"/>
      <c r="CO45" s="815"/>
      <c r="CP45" s="815"/>
      <c r="CQ45" s="815"/>
      <c r="CR45" s="815"/>
      <c r="CS45" s="815"/>
      <c r="CT45" s="815"/>
      <c r="CU45" s="816"/>
      <c r="CV45" s="384"/>
      <c r="CW45" s="868"/>
      <c r="CX45" s="869"/>
      <c r="CY45" s="869"/>
      <c r="CZ45" s="869"/>
      <c r="DA45" s="869"/>
      <c r="DB45" s="869"/>
      <c r="DC45" s="869"/>
      <c r="DD45" s="869"/>
      <c r="DE45" s="869"/>
      <c r="DF45" s="869"/>
      <c r="DG45" s="869"/>
      <c r="DH45" s="869"/>
      <c r="DI45" s="869"/>
      <c r="DJ45" s="869"/>
      <c r="DK45" s="869"/>
      <c r="DL45" s="869"/>
      <c r="DM45" s="875"/>
      <c r="DN45" s="876"/>
      <c r="DO45" s="876"/>
      <c r="DP45" s="876"/>
      <c r="DQ45" s="876"/>
      <c r="DR45" s="876"/>
      <c r="DS45" s="876"/>
      <c r="DT45" s="876"/>
      <c r="DU45" s="876"/>
      <c r="DV45" s="876"/>
      <c r="DW45" s="876"/>
      <c r="DX45" s="876"/>
      <c r="DY45" s="876"/>
      <c r="DZ45" s="876"/>
      <c r="EA45" s="876"/>
      <c r="EB45" s="876"/>
      <c r="EC45" s="877"/>
    </row>
    <row r="46" spans="2:150" ht="6.8" customHeight="1">
      <c r="B46" s="373"/>
      <c r="C46" s="761"/>
      <c r="D46" s="761"/>
      <c r="E46" s="761"/>
      <c r="F46" s="761"/>
      <c r="G46" s="761"/>
      <c r="H46" s="761"/>
      <c r="I46" s="761"/>
      <c r="J46" s="761"/>
      <c r="K46" s="409"/>
      <c r="L46" s="408"/>
      <c r="M46" s="758"/>
      <c r="N46" s="758"/>
      <c r="O46" s="758"/>
      <c r="P46" s="758"/>
      <c r="Q46" s="387"/>
      <c r="R46" s="1083"/>
      <c r="S46" s="1084"/>
      <c r="T46" s="1084"/>
      <c r="U46" s="1084"/>
      <c r="V46" s="1085"/>
      <c r="W46" s="966"/>
      <c r="X46" s="964"/>
      <c r="Y46" s="964"/>
      <c r="Z46" s="965"/>
      <c r="AA46" s="743"/>
      <c r="AB46" s="744"/>
      <c r="AC46" s="744"/>
      <c r="AD46" s="744"/>
      <c r="AE46" s="744"/>
      <c r="AF46" s="744"/>
      <c r="AG46" s="744"/>
      <c r="AH46" s="745"/>
      <c r="AI46" s="380"/>
      <c r="AJ46" s="1015"/>
      <c r="AK46" s="1016"/>
      <c r="AL46" s="1016"/>
      <c r="AM46" s="1016"/>
      <c r="AN46" s="1016"/>
      <c r="AO46" s="1016"/>
      <c r="AP46" s="1016"/>
      <c r="AQ46" s="1016"/>
      <c r="AR46" s="1016"/>
      <c r="AS46" s="1016"/>
      <c r="AT46" s="1016"/>
      <c r="AU46" s="1016"/>
      <c r="AV46" s="1016"/>
      <c r="AW46" s="1016"/>
      <c r="AX46" s="1016"/>
      <c r="AY46" s="1016"/>
      <c r="AZ46" s="1016"/>
      <c r="BA46" s="1016"/>
      <c r="BB46" s="1016"/>
      <c r="BC46" s="1016"/>
      <c r="BD46" s="1016"/>
      <c r="BE46" s="1016"/>
      <c r="BF46" s="1016"/>
      <c r="BG46" s="724"/>
      <c r="BH46" s="725"/>
      <c r="BI46" s="725"/>
      <c r="BJ46" s="725"/>
      <c r="BK46" s="725"/>
      <c r="BL46" s="725"/>
      <c r="BM46" s="726"/>
      <c r="BN46" s="380"/>
      <c r="BO46" s="390"/>
      <c r="BP46" s="391"/>
      <c r="BQ46" s="391"/>
      <c r="BR46" s="391"/>
      <c r="BS46" s="391"/>
      <c r="BT46" s="391"/>
      <c r="BU46" s="391"/>
      <c r="BV46" s="391"/>
      <c r="BW46" s="391"/>
      <c r="BX46" s="391"/>
      <c r="BY46" s="391"/>
      <c r="BZ46" s="391"/>
      <c r="CA46" s="391"/>
      <c r="CB46" s="391"/>
      <c r="CC46" s="391"/>
      <c r="CD46" s="391"/>
      <c r="CE46" s="814"/>
      <c r="CF46" s="815"/>
      <c r="CG46" s="815"/>
      <c r="CH46" s="815"/>
      <c r="CI46" s="815"/>
      <c r="CJ46" s="815"/>
      <c r="CK46" s="815"/>
      <c r="CL46" s="815"/>
      <c r="CM46" s="815"/>
      <c r="CN46" s="815"/>
      <c r="CO46" s="815"/>
      <c r="CP46" s="815"/>
      <c r="CQ46" s="815"/>
      <c r="CR46" s="815"/>
      <c r="CS46" s="815"/>
      <c r="CT46" s="815"/>
      <c r="CU46" s="816"/>
      <c r="CV46" s="392"/>
      <c r="CW46" s="868"/>
      <c r="CX46" s="869"/>
      <c r="CY46" s="869"/>
      <c r="CZ46" s="869"/>
      <c r="DA46" s="869"/>
      <c r="DB46" s="869"/>
      <c r="DC46" s="869"/>
      <c r="DD46" s="869"/>
      <c r="DE46" s="869"/>
      <c r="DF46" s="869"/>
      <c r="DG46" s="869"/>
      <c r="DH46" s="869"/>
      <c r="DI46" s="869"/>
      <c r="DJ46" s="869"/>
      <c r="DK46" s="869"/>
      <c r="DL46" s="869"/>
      <c r="DM46" s="875"/>
      <c r="DN46" s="876"/>
      <c r="DO46" s="876"/>
      <c r="DP46" s="876"/>
      <c r="DQ46" s="876"/>
      <c r="DR46" s="876"/>
      <c r="DS46" s="876"/>
      <c r="DT46" s="876"/>
      <c r="DU46" s="876"/>
      <c r="DV46" s="876"/>
      <c r="DW46" s="876"/>
      <c r="DX46" s="876"/>
      <c r="DY46" s="876"/>
      <c r="DZ46" s="876"/>
      <c r="EA46" s="876"/>
      <c r="EB46" s="876"/>
      <c r="EC46" s="877"/>
      <c r="ED46" s="96"/>
    </row>
    <row r="47" spans="2:150" ht="6.8" customHeight="1" thickBot="1">
      <c r="B47" s="373"/>
      <c r="C47" s="761" t="s">
        <v>561</v>
      </c>
      <c r="D47" s="761"/>
      <c r="E47" s="761"/>
      <c r="F47" s="761"/>
      <c r="G47" s="761"/>
      <c r="H47" s="761"/>
      <c r="I47" s="761"/>
      <c r="J47" s="761"/>
      <c r="K47" s="409"/>
      <c r="L47" s="759" t="s">
        <v>553</v>
      </c>
      <c r="M47" s="759"/>
      <c r="N47" s="759"/>
      <c r="O47" s="759"/>
      <c r="P47" s="759"/>
      <c r="Q47" s="759"/>
      <c r="R47" s="1069"/>
      <c r="S47" s="1070"/>
      <c r="T47" s="1070"/>
      <c r="U47" s="1070"/>
      <c r="V47" s="1071"/>
      <c r="W47" s="963"/>
      <c r="X47" s="964"/>
      <c r="Y47" s="964"/>
      <c r="Z47" s="965"/>
      <c r="AA47" s="957">
        <f>R47*$M$49</f>
        <v>0</v>
      </c>
      <c r="AB47" s="1078"/>
      <c r="AC47" s="1078"/>
      <c r="AD47" s="1078"/>
      <c r="AE47" s="1078"/>
      <c r="AF47" s="1078"/>
      <c r="AG47" s="1078"/>
      <c r="AH47" s="1079"/>
      <c r="AI47" s="380"/>
      <c r="AJ47" s="992" t="str">
        <f>T('3 REPAIR ESTIMATOR'!AJ78:AP78)</f>
        <v>APPLIANCES</v>
      </c>
      <c r="AK47" s="993"/>
      <c r="AL47" s="993"/>
      <c r="AM47" s="993"/>
      <c r="AN47" s="993"/>
      <c r="AO47" s="993"/>
      <c r="AP47" s="993"/>
      <c r="AQ47" s="993"/>
      <c r="AR47" s="993"/>
      <c r="AS47" s="993"/>
      <c r="AT47" s="993"/>
      <c r="AU47" s="993"/>
      <c r="AV47" s="993"/>
      <c r="AW47" s="993"/>
      <c r="AX47" s="993"/>
      <c r="AY47" s="993"/>
      <c r="AZ47" s="993"/>
      <c r="BA47" s="993"/>
      <c r="BB47" s="993"/>
      <c r="BC47" s="993"/>
      <c r="BD47" s="993"/>
      <c r="BE47" s="993"/>
      <c r="BF47" s="993"/>
      <c r="BG47" s="730">
        <f>Estimate_Scope_20_Result</f>
        <v>0</v>
      </c>
      <c r="BH47" s="731"/>
      <c r="BI47" s="731"/>
      <c r="BJ47" s="731"/>
      <c r="BK47" s="731"/>
      <c r="BL47" s="731"/>
      <c r="BM47" s="732"/>
      <c r="BN47" s="380"/>
      <c r="BO47" s="390"/>
      <c r="BP47" s="391"/>
      <c r="BQ47" s="391"/>
      <c r="BR47" s="391"/>
      <c r="BS47" s="391"/>
      <c r="BT47" s="391"/>
      <c r="BU47" s="391"/>
      <c r="BV47" s="391"/>
      <c r="BW47" s="391"/>
      <c r="BX47" s="391"/>
      <c r="BY47" s="391"/>
      <c r="BZ47" s="391"/>
      <c r="CA47" s="391"/>
      <c r="CB47" s="391"/>
      <c r="CC47" s="391"/>
      <c r="CD47" s="391"/>
      <c r="CE47" s="814"/>
      <c r="CF47" s="815"/>
      <c r="CG47" s="815"/>
      <c r="CH47" s="815"/>
      <c r="CI47" s="815"/>
      <c r="CJ47" s="815"/>
      <c r="CK47" s="815"/>
      <c r="CL47" s="815"/>
      <c r="CM47" s="815"/>
      <c r="CN47" s="815"/>
      <c r="CO47" s="815"/>
      <c r="CP47" s="815"/>
      <c r="CQ47" s="815"/>
      <c r="CR47" s="815"/>
      <c r="CS47" s="815"/>
      <c r="CT47" s="815"/>
      <c r="CU47" s="816"/>
      <c r="CV47" s="392"/>
      <c r="CW47" s="870"/>
      <c r="CX47" s="871"/>
      <c r="CY47" s="871"/>
      <c r="CZ47" s="871"/>
      <c r="DA47" s="871"/>
      <c r="DB47" s="871"/>
      <c r="DC47" s="871"/>
      <c r="DD47" s="871"/>
      <c r="DE47" s="871"/>
      <c r="DF47" s="871"/>
      <c r="DG47" s="871"/>
      <c r="DH47" s="871"/>
      <c r="DI47" s="871"/>
      <c r="DJ47" s="871"/>
      <c r="DK47" s="871"/>
      <c r="DL47" s="871"/>
      <c r="DM47" s="878"/>
      <c r="DN47" s="879"/>
      <c r="DO47" s="879"/>
      <c r="DP47" s="879"/>
      <c r="DQ47" s="879"/>
      <c r="DR47" s="879"/>
      <c r="DS47" s="879"/>
      <c r="DT47" s="879"/>
      <c r="DU47" s="879"/>
      <c r="DV47" s="879"/>
      <c r="DW47" s="879"/>
      <c r="DX47" s="879"/>
      <c r="DY47" s="879"/>
      <c r="DZ47" s="879"/>
      <c r="EA47" s="879"/>
      <c r="EB47" s="879"/>
      <c r="EC47" s="880"/>
      <c r="ED47" s="96"/>
    </row>
    <row r="48" spans="2:150" ht="6.8" customHeight="1">
      <c r="B48" s="373"/>
      <c r="C48" s="761"/>
      <c r="D48" s="761"/>
      <c r="E48" s="761"/>
      <c r="F48" s="761"/>
      <c r="G48" s="761"/>
      <c r="H48" s="761"/>
      <c r="I48" s="761"/>
      <c r="J48" s="761"/>
      <c r="K48" s="409"/>
      <c r="L48" s="759"/>
      <c r="M48" s="759"/>
      <c r="N48" s="759"/>
      <c r="O48" s="759"/>
      <c r="P48" s="759"/>
      <c r="Q48" s="759"/>
      <c r="R48" s="1072"/>
      <c r="S48" s="1073"/>
      <c r="T48" s="1073"/>
      <c r="U48" s="1073"/>
      <c r="V48" s="1074"/>
      <c r="W48" s="966"/>
      <c r="X48" s="964"/>
      <c r="Y48" s="964"/>
      <c r="Z48" s="965"/>
      <c r="AA48" s="1080"/>
      <c r="AB48" s="1081"/>
      <c r="AC48" s="1081"/>
      <c r="AD48" s="1081"/>
      <c r="AE48" s="1081"/>
      <c r="AF48" s="1081"/>
      <c r="AG48" s="1081"/>
      <c r="AH48" s="1082"/>
      <c r="AI48" s="380"/>
      <c r="AJ48" s="992"/>
      <c r="AK48" s="993"/>
      <c r="AL48" s="993"/>
      <c r="AM48" s="993"/>
      <c r="AN48" s="993"/>
      <c r="AO48" s="993"/>
      <c r="AP48" s="993"/>
      <c r="AQ48" s="993"/>
      <c r="AR48" s="993"/>
      <c r="AS48" s="993"/>
      <c r="AT48" s="993"/>
      <c r="AU48" s="993"/>
      <c r="AV48" s="993"/>
      <c r="AW48" s="993"/>
      <c r="AX48" s="993"/>
      <c r="AY48" s="993"/>
      <c r="AZ48" s="993"/>
      <c r="BA48" s="993"/>
      <c r="BB48" s="993"/>
      <c r="BC48" s="993"/>
      <c r="BD48" s="993"/>
      <c r="BE48" s="993"/>
      <c r="BF48" s="993"/>
      <c r="BG48" s="730"/>
      <c r="BH48" s="731"/>
      <c r="BI48" s="731"/>
      <c r="BJ48" s="731"/>
      <c r="BK48" s="731"/>
      <c r="BL48" s="731"/>
      <c r="BM48" s="732"/>
      <c r="BN48" s="380"/>
      <c r="BO48" s="390"/>
      <c r="BP48" s="391"/>
      <c r="BQ48" s="391"/>
      <c r="BR48" s="391"/>
      <c r="BS48" s="391"/>
      <c r="BT48" s="391"/>
      <c r="BU48" s="391"/>
      <c r="BV48" s="391"/>
      <c r="BW48" s="391"/>
      <c r="BX48" s="391"/>
      <c r="BY48" s="391"/>
      <c r="BZ48" s="391"/>
      <c r="CA48" s="391"/>
      <c r="CB48" s="391"/>
      <c r="CC48" s="391"/>
      <c r="CD48" s="391"/>
      <c r="CE48" s="814"/>
      <c r="CF48" s="815"/>
      <c r="CG48" s="815"/>
      <c r="CH48" s="815"/>
      <c r="CI48" s="815"/>
      <c r="CJ48" s="815"/>
      <c r="CK48" s="815"/>
      <c r="CL48" s="815"/>
      <c r="CM48" s="815"/>
      <c r="CN48" s="815"/>
      <c r="CO48" s="815"/>
      <c r="CP48" s="815"/>
      <c r="CQ48" s="815"/>
      <c r="CR48" s="815"/>
      <c r="CS48" s="815"/>
      <c r="CT48" s="815"/>
      <c r="CU48" s="816"/>
      <c r="CV48" s="392"/>
      <c r="CW48" s="1114" t="s">
        <v>677</v>
      </c>
      <c r="CX48" s="1115"/>
      <c r="CY48" s="1115"/>
      <c r="CZ48" s="1115"/>
      <c r="DA48" s="1115"/>
      <c r="DB48" s="1115"/>
      <c r="DC48" s="1115"/>
      <c r="DD48" s="1115"/>
      <c r="DE48" s="1115"/>
      <c r="DF48" s="1115"/>
      <c r="DG48" s="1115"/>
      <c r="DH48" s="1115"/>
      <c r="DI48" s="1115"/>
      <c r="DJ48" s="1115"/>
      <c r="DK48" s="1115"/>
      <c r="DL48" s="1115"/>
      <c r="DM48" s="1115"/>
      <c r="DN48" s="1115"/>
      <c r="DO48" s="1115"/>
      <c r="DP48" s="1115"/>
      <c r="DQ48" s="1115"/>
      <c r="DR48" s="1115"/>
      <c r="DS48" s="1115"/>
      <c r="DT48" s="1115"/>
      <c r="DU48" s="1115"/>
      <c r="DV48" s="1115"/>
      <c r="DW48" s="1115"/>
      <c r="DX48" s="1115"/>
      <c r="DY48" s="1115"/>
      <c r="DZ48" s="1115"/>
      <c r="EA48" s="1115"/>
      <c r="EB48" s="1115"/>
      <c r="EC48" s="1116"/>
      <c r="ED48" s="96"/>
    </row>
    <row r="49" spans="2:134" ht="6.8" customHeight="1">
      <c r="B49" s="373"/>
      <c r="C49" s="968" t="s">
        <v>323</v>
      </c>
      <c r="D49" s="968"/>
      <c r="E49" s="968"/>
      <c r="F49" s="968"/>
      <c r="G49" s="968"/>
      <c r="H49" s="968"/>
      <c r="I49" s="968"/>
      <c r="J49" s="968"/>
      <c r="K49" s="968"/>
      <c r="L49" s="969"/>
      <c r="M49" s="1075">
        <f>M39+M44</f>
        <v>0</v>
      </c>
      <c r="N49" s="1076"/>
      <c r="O49" s="1076"/>
      <c r="P49" s="1076"/>
      <c r="Q49" s="76"/>
      <c r="R49" s="1069"/>
      <c r="S49" s="1070"/>
      <c r="T49" s="1070"/>
      <c r="U49" s="1070"/>
      <c r="V49" s="1071"/>
      <c r="W49" s="963"/>
      <c r="X49" s="964"/>
      <c r="Y49" s="964"/>
      <c r="Z49" s="965"/>
      <c r="AA49" s="954">
        <f>R49*$M$49</f>
        <v>0</v>
      </c>
      <c r="AB49" s="955"/>
      <c r="AC49" s="955"/>
      <c r="AD49" s="955"/>
      <c r="AE49" s="955"/>
      <c r="AF49" s="955"/>
      <c r="AG49" s="955"/>
      <c r="AH49" s="956"/>
      <c r="AI49" s="380"/>
      <c r="AJ49" s="1015" t="str">
        <f>T('3 REPAIR ESTIMATOR'!AJ79:AP79)</f>
        <v>PLUMBING</v>
      </c>
      <c r="AK49" s="1016"/>
      <c r="AL49" s="1016"/>
      <c r="AM49" s="1016"/>
      <c r="AN49" s="1016"/>
      <c r="AO49" s="1016"/>
      <c r="AP49" s="1016"/>
      <c r="AQ49" s="1016"/>
      <c r="AR49" s="1016"/>
      <c r="AS49" s="1016"/>
      <c r="AT49" s="1016"/>
      <c r="AU49" s="1016"/>
      <c r="AV49" s="1016"/>
      <c r="AW49" s="1016"/>
      <c r="AX49" s="1016"/>
      <c r="AY49" s="1016"/>
      <c r="AZ49" s="1016"/>
      <c r="BA49" s="1016"/>
      <c r="BB49" s="1016"/>
      <c r="BC49" s="1016"/>
      <c r="BD49" s="1016"/>
      <c r="BE49" s="1016"/>
      <c r="BF49" s="1016"/>
      <c r="BG49" s="724">
        <f>Estimate_Scope_21_Result</f>
        <v>0</v>
      </c>
      <c r="BH49" s="725"/>
      <c r="BI49" s="725"/>
      <c r="BJ49" s="725"/>
      <c r="BK49" s="725"/>
      <c r="BL49" s="725"/>
      <c r="BM49" s="726"/>
      <c r="BN49" s="380"/>
      <c r="BO49" s="390"/>
      <c r="BP49" s="391"/>
      <c r="BQ49" s="391"/>
      <c r="BR49" s="391"/>
      <c r="BS49" s="391"/>
      <c r="BT49" s="391"/>
      <c r="BU49" s="391"/>
      <c r="BV49" s="391"/>
      <c r="BW49" s="391"/>
      <c r="BX49" s="391"/>
      <c r="BY49" s="391"/>
      <c r="BZ49" s="391"/>
      <c r="CA49" s="391"/>
      <c r="CB49" s="391"/>
      <c r="CC49" s="391"/>
      <c r="CD49" s="391"/>
      <c r="CE49" s="814"/>
      <c r="CF49" s="815"/>
      <c r="CG49" s="815"/>
      <c r="CH49" s="815"/>
      <c r="CI49" s="815"/>
      <c r="CJ49" s="815"/>
      <c r="CK49" s="815"/>
      <c r="CL49" s="815"/>
      <c r="CM49" s="815"/>
      <c r="CN49" s="815"/>
      <c r="CO49" s="815"/>
      <c r="CP49" s="815"/>
      <c r="CQ49" s="815"/>
      <c r="CR49" s="815"/>
      <c r="CS49" s="815"/>
      <c r="CT49" s="815"/>
      <c r="CU49" s="816"/>
      <c r="CV49" s="392"/>
      <c r="CW49" s="1117"/>
      <c r="CX49" s="1118"/>
      <c r="CY49" s="1118"/>
      <c r="CZ49" s="1118"/>
      <c r="DA49" s="1118"/>
      <c r="DB49" s="1118"/>
      <c r="DC49" s="1118"/>
      <c r="DD49" s="1118"/>
      <c r="DE49" s="1118"/>
      <c r="DF49" s="1118"/>
      <c r="DG49" s="1118"/>
      <c r="DH49" s="1118"/>
      <c r="DI49" s="1118"/>
      <c r="DJ49" s="1118"/>
      <c r="DK49" s="1118"/>
      <c r="DL49" s="1118"/>
      <c r="DM49" s="1118"/>
      <c r="DN49" s="1118"/>
      <c r="DO49" s="1118"/>
      <c r="DP49" s="1118"/>
      <c r="DQ49" s="1118"/>
      <c r="DR49" s="1118"/>
      <c r="DS49" s="1118"/>
      <c r="DT49" s="1118"/>
      <c r="DU49" s="1118"/>
      <c r="DV49" s="1118"/>
      <c r="DW49" s="1118"/>
      <c r="DX49" s="1118"/>
      <c r="DY49" s="1118"/>
      <c r="DZ49" s="1118"/>
      <c r="EA49" s="1118"/>
      <c r="EB49" s="1118"/>
      <c r="EC49" s="1119"/>
      <c r="ED49" s="96"/>
    </row>
    <row r="50" spans="2:134" ht="6.8" customHeight="1" thickBot="1">
      <c r="B50" s="373"/>
      <c r="C50" s="968"/>
      <c r="D50" s="968"/>
      <c r="E50" s="968"/>
      <c r="F50" s="968"/>
      <c r="G50" s="968"/>
      <c r="H50" s="968"/>
      <c r="I50" s="968"/>
      <c r="J50" s="968"/>
      <c r="K50" s="968"/>
      <c r="L50" s="969"/>
      <c r="M50" s="1076"/>
      <c r="N50" s="1076"/>
      <c r="O50" s="1076"/>
      <c r="P50" s="1076"/>
      <c r="Q50" s="387"/>
      <c r="R50" s="1139"/>
      <c r="S50" s="1140"/>
      <c r="T50" s="1140"/>
      <c r="U50" s="1140"/>
      <c r="V50" s="1141"/>
      <c r="W50" s="966"/>
      <c r="X50" s="964"/>
      <c r="Y50" s="964"/>
      <c r="Z50" s="965"/>
      <c r="AA50" s="954"/>
      <c r="AB50" s="955"/>
      <c r="AC50" s="955"/>
      <c r="AD50" s="955"/>
      <c r="AE50" s="955"/>
      <c r="AF50" s="955"/>
      <c r="AG50" s="955"/>
      <c r="AH50" s="956"/>
      <c r="AI50" s="380"/>
      <c r="AJ50" s="1015"/>
      <c r="AK50" s="1016"/>
      <c r="AL50" s="1016"/>
      <c r="AM50" s="1016"/>
      <c r="AN50" s="1016"/>
      <c r="AO50" s="1016"/>
      <c r="AP50" s="1016"/>
      <c r="AQ50" s="1016"/>
      <c r="AR50" s="1016"/>
      <c r="AS50" s="1016"/>
      <c r="AT50" s="1016"/>
      <c r="AU50" s="1016"/>
      <c r="AV50" s="1016"/>
      <c r="AW50" s="1016"/>
      <c r="AX50" s="1016"/>
      <c r="AY50" s="1016"/>
      <c r="AZ50" s="1016"/>
      <c r="BA50" s="1016"/>
      <c r="BB50" s="1016"/>
      <c r="BC50" s="1016"/>
      <c r="BD50" s="1016"/>
      <c r="BE50" s="1016"/>
      <c r="BF50" s="1016"/>
      <c r="BG50" s="724"/>
      <c r="BH50" s="725"/>
      <c r="BI50" s="725"/>
      <c r="BJ50" s="725"/>
      <c r="BK50" s="725"/>
      <c r="BL50" s="725"/>
      <c r="BM50" s="726"/>
      <c r="BN50" s="380"/>
      <c r="BO50" s="390"/>
      <c r="BP50" s="391"/>
      <c r="BQ50" s="391"/>
      <c r="BR50" s="391"/>
      <c r="BS50" s="391"/>
      <c r="BT50" s="391"/>
      <c r="BU50" s="391"/>
      <c r="BV50" s="391"/>
      <c r="BW50" s="391"/>
      <c r="BX50" s="391"/>
      <c r="BY50" s="391"/>
      <c r="BZ50" s="391"/>
      <c r="CA50" s="391"/>
      <c r="CB50" s="391"/>
      <c r="CC50" s="391"/>
      <c r="CD50" s="391"/>
      <c r="CE50" s="814"/>
      <c r="CF50" s="815"/>
      <c r="CG50" s="815"/>
      <c r="CH50" s="815"/>
      <c r="CI50" s="815"/>
      <c r="CJ50" s="815"/>
      <c r="CK50" s="815"/>
      <c r="CL50" s="815"/>
      <c r="CM50" s="815"/>
      <c r="CN50" s="815"/>
      <c r="CO50" s="815"/>
      <c r="CP50" s="815"/>
      <c r="CQ50" s="815"/>
      <c r="CR50" s="815"/>
      <c r="CS50" s="815"/>
      <c r="CT50" s="815"/>
      <c r="CU50" s="816"/>
      <c r="CV50" s="392"/>
      <c r="CW50" s="1120"/>
      <c r="CX50" s="1121"/>
      <c r="CY50" s="1121"/>
      <c r="CZ50" s="1121"/>
      <c r="DA50" s="1121"/>
      <c r="DB50" s="1121"/>
      <c r="DC50" s="1121"/>
      <c r="DD50" s="1121"/>
      <c r="DE50" s="1121"/>
      <c r="DF50" s="1121"/>
      <c r="DG50" s="1121"/>
      <c r="DH50" s="1121"/>
      <c r="DI50" s="1121"/>
      <c r="DJ50" s="1121"/>
      <c r="DK50" s="1121"/>
      <c r="DL50" s="1121"/>
      <c r="DM50" s="1121"/>
      <c r="DN50" s="1121"/>
      <c r="DO50" s="1121"/>
      <c r="DP50" s="1121"/>
      <c r="DQ50" s="1121"/>
      <c r="DR50" s="1121"/>
      <c r="DS50" s="1121"/>
      <c r="DT50" s="1121"/>
      <c r="DU50" s="1121"/>
      <c r="DV50" s="1121"/>
      <c r="DW50" s="1121"/>
      <c r="DX50" s="1121"/>
      <c r="DY50" s="1121"/>
      <c r="DZ50" s="1121"/>
      <c r="EA50" s="1121"/>
      <c r="EB50" s="1121"/>
      <c r="EC50" s="1122"/>
      <c r="ED50" s="96"/>
    </row>
    <row r="51" spans="2:134" ht="6.8" customHeight="1" thickTop="1">
      <c r="B51" s="373"/>
      <c r="C51" s="393"/>
      <c r="D51" s="393"/>
      <c r="E51" s="393"/>
      <c r="F51" s="393"/>
      <c r="G51" s="393"/>
      <c r="H51" s="393"/>
      <c r="I51" s="393"/>
      <c r="J51" s="393"/>
      <c r="K51" s="408"/>
      <c r="L51" s="408"/>
      <c r="M51" s="1076"/>
      <c r="N51" s="1076"/>
      <c r="O51" s="1076"/>
      <c r="P51" s="1076"/>
      <c r="Q51" s="387"/>
      <c r="R51" s="994">
        <f>SUM(R39:V50)</f>
        <v>0</v>
      </c>
      <c r="S51" s="995"/>
      <c r="T51" s="995"/>
      <c r="U51" s="995"/>
      <c r="V51" s="996"/>
      <c r="W51" s="995" t="s">
        <v>30</v>
      </c>
      <c r="X51" s="995"/>
      <c r="Y51" s="995"/>
      <c r="Z51" s="996"/>
      <c r="AA51" s="792">
        <f>IF(Fixed_Cost_Calculation_Method="% OF ARV",0,SUM(AA39:AH50))</f>
        <v>0</v>
      </c>
      <c r="AB51" s="793"/>
      <c r="AC51" s="793"/>
      <c r="AD51" s="793"/>
      <c r="AE51" s="793"/>
      <c r="AF51" s="793"/>
      <c r="AG51" s="793"/>
      <c r="AH51" s="794"/>
      <c r="AI51" s="380"/>
      <c r="AJ51" s="992" t="str">
        <f>T('3 REPAIR ESTIMATOR'!AJ80:AP80)</f>
        <v>HVAC</v>
      </c>
      <c r="AK51" s="993"/>
      <c r="AL51" s="993"/>
      <c r="AM51" s="993"/>
      <c r="AN51" s="993"/>
      <c r="AO51" s="993"/>
      <c r="AP51" s="993"/>
      <c r="AQ51" s="993"/>
      <c r="AR51" s="993"/>
      <c r="AS51" s="993"/>
      <c r="AT51" s="993"/>
      <c r="AU51" s="993"/>
      <c r="AV51" s="993"/>
      <c r="AW51" s="993"/>
      <c r="AX51" s="993"/>
      <c r="AY51" s="993"/>
      <c r="AZ51" s="993"/>
      <c r="BA51" s="993"/>
      <c r="BB51" s="993"/>
      <c r="BC51" s="993"/>
      <c r="BD51" s="993"/>
      <c r="BE51" s="993"/>
      <c r="BF51" s="993"/>
      <c r="BG51" s="730">
        <f>Estimate_Scope_22_Result</f>
        <v>0</v>
      </c>
      <c r="BH51" s="731"/>
      <c r="BI51" s="731"/>
      <c r="BJ51" s="731"/>
      <c r="BK51" s="731"/>
      <c r="BL51" s="731"/>
      <c r="BM51" s="732"/>
      <c r="BN51" s="380"/>
      <c r="BO51" s="390"/>
      <c r="BP51" s="391"/>
      <c r="BQ51" s="391"/>
      <c r="BR51" s="391"/>
      <c r="BS51" s="391"/>
      <c r="BT51" s="391"/>
      <c r="BU51" s="391"/>
      <c r="BV51" s="391"/>
      <c r="BW51" s="391"/>
      <c r="BX51" s="391"/>
      <c r="BY51" s="391"/>
      <c r="BZ51" s="391"/>
      <c r="CA51" s="391"/>
      <c r="CB51" s="391"/>
      <c r="CC51" s="391"/>
      <c r="CD51" s="391"/>
      <c r="CE51" s="814"/>
      <c r="CF51" s="815"/>
      <c r="CG51" s="815"/>
      <c r="CH51" s="815"/>
      <c r="CI51" s="815"/>
      <c r="CJ51" s="815"/>
      <c r="CK51" s="815"/>
      <c r="CL51" s="815"/>
      <c r="CM51" s="815"/>
      <c r="CN51" s="815"/>
      <c r="CO51" s="815"/>
      <c r="CP51" s="815"/>
      <c r="CQ51" s="815"/>
      <c r="CR51" s="815"/>
      <c r="CS51" s="815"/>
      <c r="CT51" s="815"/>
      <c r="CU51" s="816"/>
      <c r="CV51" s="384"/>
      <c r="CW51" s="1123" t="str">
        <f>IF(CW53="","","% of ARV")</f>
        <v/>
      </c>
      <c r="CX51" s="1124"/>
      <c r="CY51" s="1124"/>
      <c r="CZ51" s="1124"/>
      <c r="DA51" s="1124"/>
      <c r="DB51" s="1124"/>
      <c r="DC51" s="1127">
        <f>AFTER_REPAIR_VALUE_ESTIMATED-TOTAL_FIXED_COSTS_ESTIMATED-TOTAL_REPAIRS_ESTIMATE-Known_Purchase_Price_Cell</f>
        <v>0</v>
      </c>
      <c r="DD51" s="1127"/>
      <c r="DE51" s="1127"/>
      <c r="DF51" s="1127"/>
      <c r="DG51" s="1127"/>
      <c r="DH51" s="1127"/>
      <c r="DI51" s="1127"/>
      <c r="DJ51" s="1127"/>
      <c r="DK51" s="1127"/>
      <c r="DL51" s="1127"/>
      <c r="DM51" s="1127"/>
      <c r="DN51" s="1127"/>
      <c r="DO51" s="1127"/>
      <c r="DP51" s="1127"/>
      <c r="DQ51" s="1127"/>
      <c r="DR51" s="1127"/>
      <c r="DS51" s="1127"/>
      <c r="DT51" s="1127"/>
      <c r="DU51" s="1127"/>
      <c r="DV51" s="1127"/>
      <c r="DW51" s="1127"/>
      <c r="DX51" s="1124" t="str">
        <f>IF(DX53="","","$/ SF")</f>
        <v/>
      </c>
      <c r="DY51" s="1124"/>
      <c r="DZ51" s="1124"/>
      <c r="EA51" s="1124"/>
      <c r="EB51" s="1124"/>
      <c r="EC51" s="1124"/>
      <c r="ED51" s="96"/>
    </row>
    <row r="52" spans="2:134" ht="6.8" customHeight="1">
      <c r="B52" s="373"/>
      <c r="C52" s="393"/>
      <c r="D52" s="393"/>
      <c r="E52" s="393"/>
      <c r="F52" s="393"/>
      <c r="G52" s="393"/>
      <c r="H52" s="393"/>
      <c r="I52" s="393"/>
      <c r="J52" s="393"/>
      <c r="K52" s="393"/>
      <c r="L52" s="393"/>
      <c r="M52" s="1077"/>
      <c r="N52" s="1077"/>
      <c r="O52" s="1077"/>
      <c r="P52" s="1077"/>
      <c r="Q52" s="76"/>
      <c r="R52" s="997"/>
      <c r="S52" s="998"/>
      <c r="T52" s="998"/>
      <c r="U52" s="998"/>
      <c r="V52" s="999"/>
      <c r="W52" s="995"/>
      <c r="X52" s="995"/>
      <c r="Y52" s="995"/>
      <c r="Z52" s="996"/>
      <c r="AA52" s="1111"/>
      <c r="AB52" s="1112"/>
      <c r="AC52" s="1112"/>
      <c r="AD52" s="1112"/>
      <c r="AE52" s="1112"/>
      <c r="AF52" s="1112"/>
      <c r="AG52" s="1112"/>
      <c r="AH52" s="1113"/>
      <c r="AI52" s="380"/>
      <c r="AJ52" s="992"/>
      <c r="AK52" s="993"/>
      <c r="AL52" s="993"/>
      <c r="AM52" s="993"/>
      <c r="AN52" s="993"/>
      <c r="AO52" s="993"/>
      <c r="AP52" s="993"/>
      <c r="AQ52" s="993"/>
      <c r="AR52" s="993"/>
      <c r="AS52" s="993"/>
      <c r="AT52" s="993"/>
      <c r="AU52" s="993"/>
      <c r="AV52" s="993"/>
      <c r="AW52" s="993"/>
      <c r="AX52" s="993"/>
      <c r="AY52" s="993"/>
      <c r="AZ52" s="993"/>
      <c r="BA52" s="993"/>
      <c r="BB52" s="993"/>
      <c r="BC52" s="993"/>
      <c r="BD52" s="993"/>
      <c r="BE52" s="993"/>
      <c r="BF52" s="993"/>
      <c r="BG52" s="730"/>
      <c r="BH52" s="731"/>
      <c r="BI52" s="731"/>
      <c r="BJ52" s="731"/>
      <c r="BK52" s="731"/>
      <c r="BL52" s="731"/>
      <c r="BM52" s="732"/>
      <c r="BN52" s="380"/>
      <c r="BO52" s="390"/>
      <c r="BP52" s="391"/>
      <c r="BQ52" s="391"/>
      <c r="BR52" s="391"/>
      <c r="BS52" s="391"/>
      <c r="BT52" s="391"/>
      <c r="BU52" s="391"/>
      <c r="BV52" s="391"/>
      <c r="BW52" s="391"/>
      <c r="BX52" s="391"/>
      <c r="BY52" s="391"/>
      <c r="BZ52" s="391"/>
      <c r="CA52" s="391"/>
      <c r="CB52" s="391"/>
      <c r="CC52" s="391"/>
      <c r="CD52" s="391"/>
      <c r="CE52" s="814"/>
      <c r="CF52" s="815"/>
      <c r="CG52" s="815"/>
      <c r="CH52" s="815"/>
      <c r="CI52" s="815"/>
      <c r="CJ52" s="815"/>
      <c r="CK52" s="815"/>
      <c r="CL52" s="815"/>
      <c r="CM52" s="815"/>
      <c r="CN52" s="815"/>
      <c r="CO52" s="815"/>
      <c r="CP52" s="815"/>
      <c r="CQ52" s="815"/>
      <c r="CR52" s="815"/>
      <c r="CS52" s="815"/>
      <c r="CT52" s="815"/>
      <c r="CU52" s="816"/>
      <c r="CV52" s="384"/>
      <c r="CW52" s="1125"/>
      <c r="CX52" s="1126"/>
      <c r="CY52" s="1126"/>
      <c r="CZ52" s="1126"/>
      <c r="DA52" s="1126"/>
      <c r="DB52" s="1126"/>
      <c r="DC52" s="1128"/>
      <c r="DD52" s="1128"/>
      <c r="DE52" s="1128"/>
      <c r="DF52" s="1128"/>
      <c r="DG52" s="1128"/>
      <c r="DH52" s="1128"/>
      <c r="DI52" s="1128"/>
      <c r="DJ52" s="1128"/>
      <c r="DK52" s="1128"/>
      <c r="DL52" s="1128"/>
      <c r="DM52" s="1128"/>
      <c r="DN52" s="1128"/>
      <c r="DO52" s="1128"/>
      <c r="DP52" s="1128"/>
      <c r="DQ52" s="1128"/>
      <c r="DR52" s="1128"/>
      <c r="DS52" s="1128"/>
      <c r="DT52" s="1128"/>
      <c r="DU52" s="1128"/>
      <c r="DV52" s="1128"/>
      <c r="DW52" s="1128"/>
      <c r="DX52" s="1126"/>
      <c r="DY52" s="1126"/>
      <c r="DZ52" s="1126"/>
      <c r="EA52" s="1126"/>
      <c r="EB52" s="1126"/>
      <c r="EC52" s="1126"/>
      <c r="ED52" s="96"/>
    </row>
    <row r="53" spans="2:134" ht="6.8" customHeight="1">
      <c r="B53" s="373"/>
      <c r="C53" s="382"/>
      <c r="D53" s="382"/>
      <c r="E53" s="382"/>
      <c r="F53" s="382"/>
      <c r="G53" s="382"/>
      <c r="H53" s="382"/>
      <c r="I53" s="382"/>
      <c r="J53" s="382"/>
      <c r="K53" s="382"/>
      <c r="L53" s="382"/>
      <c r="M53" s="382"/>
      <c r="N53" s="382"/>
      <c r="O53" s="382"/>
      <c r="P53" s="382"/>
      <c r="Q53" s="382"/>
      <c r="R53" s="382"/>
      <c r="S53" s="382"/>
      <c r="T53" s="382"/>
      <c r="U53" s="382"/>
      <c r="V53" s="382"/>
      <c r="W53" s="382"/>
      <c r="X53" s="382"/>
      <c r="Y53" s="382"/>
      <c r="Z53" s="382"/>
      <c r="AA53" s="382"/>
      <c r="AB53" s="382"/>
      <c r="AC53" s="382"/>
      <c r="AD53" s="382"/>
      <c r="AE53" s="382"/>
      <c r="AF53" s="382"/>
      <c r="AG53" s="382"/>
      <c r="AH53" s="383"/>
      <c r="AI53" s="380"/>
      <c r="AJ53" s="1015" t="str">
        <f>T('3 REPAIR ESTIMATOR'!AJ81:AP81)</f>
        <v>ELECTRICAL</v>
      </c>
      <c r="AK53" s="1016"/>
      <c r="AL53" s="1016"/>
      <c r="AM53" s="1016"/>
      <c r="AN53" s="1016"/>
      <c r="AO53" s="1016"/>
      <c r="AP53" s="1016"/>
      <c r="AQ53" s="1016"/>
      <c r="AR53" s="1016"/>
      <c r="AS53" s="1016"/>
      <c r="AT53" s="1016"/>
      <c r="AU53" s="1016"/>
      <c r="AV53" s="1016"/>
      <c r="AW53" s="1016"/>
      <c r="AX53" s="1016"/>
      <c r="AY53" s="1016"/>
      <c r="AZ53" s="1016"/>
      <c r="BA53" s="1016"/>
      <c r="BB53" s="1016"/>
      <c r="BC53" s="1016"/>
      <c r="BD53" s="1016"/>
      <c r="BE53" s="1016"/>
      <c r="BF53" s="1016"/>
      <c r="BG53" s="724">
        <f>Estimate_Scope_23_Result</f>
        <v>0</v>
      </c>
      <c r="BH53" s="725"/>
      <c r="BI53" s="725"/>
      <c r="BJ53" s="725"/>
      <c r="BK53" s="725"/>
      <c r="BL53" s="725"/>
      <c r="BM53" s="726"/>
      <c r="BN53" s="380"/>
      <c r="BO53" s="390"/>
      <c r="BP53" s="391"/>
      <c r="BQ53" s="391"/>
      <c r="BR53" s="391"/>
      <c r="BS53" s="391"/>
      <c r="BT53" s="391"/>
      <c r="BU53" s="391"/>
      <c r="BV53" s="391"/>
      <c r="BW53" s="391"/>
      <c r="BX53" s="391"/>
      <c r="BY53" s="391"/>
      <c r="BZ53" s="391"/>
      <c r="CA53" s="391"/>
      <c r="CB53" s="391"/>
      <c r="CC53" s="391"/>
      <c r="CD53" s="391"/>
      <c r="CE53" s="814"/>
      <c r="CF53" s="815"/>
      <c r="CG53" s="815"/>
      <c r="CH53" s="815"/>
      <c r="CI53" s="815"/>
      <c r="CJ53" s="815"/>
      <c r="CK53" s="815"/>
      <c r="CL53" s="815"/>
      <c r="CM53" s="815"/>
      <c r="CN53" s="815"/>
      <c r="CO53" s="815"/>
      <c r="CP53" s="815"/>
      <c r="CQ53" s="815"/>
      <c r="CR53" s="815"/>
      <c r="CS53" s="815"/>
      <c r="CT53" s="815"/>
      <c r="CU53" s="816"/>
      <c r="CV53" s="384"/>
      <c r="CW53" s="1130" t="str">
        <f>IFERROR(DC51/AFTER_REPAIR_VALUE_CELL,"")</f>
        <v/>
      </c>
      <c r="CX53" s="1131"/>
      <c r="CY53" s="1131"/>
      <c r="CZ53" s="1131"/>
      <c r="DA53" s="1131"/>
      <c r="DB53" s="1131"/>
      <c r="DC53" s="1128"/>
      <c r="DD53" s="1128"/>
      <c r="DE53" s="1128"/>
      <c r="DF53" s="1128"/>
      <c r="DG53" s="1128"/>
      <c r="DH53" s="1128"/>
      <c r="DI53" s="1128"/>
      <c r="DJ53" s="1128"/>
      <c r="DK53" s="1128"/>
      <c r="DL53" s="1128"/>
      <c r="DM53" s="1128"/>
      <c r="DN53" s="1128"/>
      <c r="DO53" s="1128"/>
      <c r="DP53" s="1128"/>
      <c r="DQ53" s="1128"/>
      <c r="DR53" s="1128"/>
      <c r="DS53" s="1128"/>
      <c r="DT53" s="1128"/>
      <c r="DU53" s="1128"/>
      <c r="DV53" s="1128"/>
      <c r="DW53" s="1128"/>
      <c r="DX53" s="1134" t="str">
        <f>IFERROR(DC51/Square_Feet,"")</f>
        <v/>
      </c>
      <c r="DY53" s="1134"/>
      <c r="DZ53" s="1134"/>
      <c r="EA53" s="1134"/>
      <c r="EB53" s="1134"/>
      <c r="EC53" s="1134"/>
      <c r="ED53" s="96"/>
    </row>
    <row r="54" spans="2:134" ht="6.8" customHeight="1">
      <c r="B54" s="373"/>
      <c r="C54" s="394"/>
      <c r="D54" s="382"/>
      <c r="E54" s="382"/>
      <c r="F54" s="382"/>
      <c r="G54" s="382"/>
      <c r="H54" s="382"/>
      <c r="I54" s="382"/>
      <c r="J54" s="382"/>
      <c r="K54" s="382"/>
      <c r="L54" s="382"/>
      <c r="M54" s="382"/>
      <c r="N54" s="382"/>
      <c r="O54" s="382"/>
      <c r="P54" s="382"/>
      <c r="Q54" s="382"/>
      <c r="R54" s="382"/>
      <c r="S54" s="382"/>
      <c r="T54" s="382"/>
      <c r="U54" s="382"/>
      <c r="V54" s="382"/>
      <c r="W54" s="382"/>
      <c r="X54" s="382"/>
      <c r="Y54" s="382"/>
      <c r="Z54" s="382"/>
      <c r="AA54" s="382"/>
      <c r="AB54" s="382"/>
      <c r="AC54" s="382"/>
      <c r="AD54" s="382"/>
      <c r="AE54" s="382"/>
      <c r="AF54" s="382"/>
      <c r="AG54" s="382"/>
      <c r="AH54" s="383"/>
      <c r="AI54" s="380"/>
      <c r="AJ54" s="1015"/>
      <c r="AK54" s="1016"/>
      <c r="AL54" s="1016"/>
      <c r="AM54" s="1016"/>
      <c r="AN54" s="1016"/>
      <c r="AO54" s="1016"/>
      <c r="AP54" s="1016"/>
      <c r="AQ54" s="1016"/>
      <c r="AR54" s="1016"/>
      <c r="AS54" s="1016"/>
      <c r="AT54" s="1016"/>
      <c r="AU54" s="1016"/>
      <c r="AV54" s="1016"/>
      <c r="AW54" s="1016"/>
      <c r="AX54" s="1016"/>
      <c r="AY54" s="1016"/>
      <c r="AZ54" s="1016"/>
      <c r="BA54" s="1016"/>
      <c r="BB54" s="1016"/>
      <c r="BC54" s="1016"/>
      <c r="BD54" s="1016"/>
      <c r="BE54" s="1016"/>
      <c r="BF54" s="1016"/>
      <c r="BG54" s="724"/>
      <c r="BH54" s="725"/>
      <c r="BI54" s="725"/>
      <c r="BJ54" s="725"/>
      <c r="BK54" s="725"/>
      <c r="BL54" s="725"/>
      <c r="BM54" s="726"/>
      <c r="BN54" s="380"/>
      <c r="BO54" s="390"/>
      <c r="BP54" s="391"/>
      <c r="BQ54" s="391"/>
      <c r="BR54" s="391"/>
      <c r="BS54" s="391"/>
      <c r="BT54" s="391"/>
      <c r="BU54" s="391"/>
      <c r="BV54" s="391"/>
      <c r="BW54" s="391"/>
      <c r="BX54" s="391"/>
      <c r="BY54" s="391"/>
      <c r="BZ54" s="391"/>
      <c r="CA54" s="391"/>
      <c r="CB54" s="391"/>
      <c r="CC54" s="391"/>
      <c r="CD54" s="391"/>
      <c r="CE54" s="814"/>
      <c r="CF54" s="815"/>
      <c r="CG54" s="815"/>
      <c r="CH54" s="815"/>
      <c r="CI54" s="815"/>
      <c r="CJ54" s="815"/>
      <c r="CK54" s="815"/>
      <c r="CL54" s="815"/>
      <c r="CM54" s="815"/>
      <c r="CN54" s="815"/>
      <c r="CO54" s="815"/>
      <c r="CP54" s="815"/>
      <c r="CQ54" s="815"/>
      <c r="CR54" s="815"/>
      <c r="CS54" s="815"/>
      <c r="CT54" s="815"/>
      <c r="CU54" s="816"/>
      <c r="CV54" s="384"/>
      <c r="CW54" s="1130"/>
      <c r="CX54" s="1131"/>
      <c r="CY54" s="1131"/>
      <c r="CZ54" s="1131"/>
      <c r="DA54" s="1131"/>
      <c r="DB54" s="1131"/>
      <c r="DC54" s="1128"/>
      <c r="DD54" s="1128"/>
      <c r="DE54" s="1128"/>
      <c r="DF54" s="1128"/>
      <c r="DG54" s="1128"/>
      <c r="DH54" s="1128"/>
      <c r="DI54" s="1128"/>
      <c r="DJ54" s="1128"/>
      <c r="DK54" s="1128"/>
      <c r="DL54" s="1128"/>
      <c r="DM54" s="1128"/>
      <c r="DN54" s="1128"/>
      <c r="DO54" s="1128"/>
      <c r="DP54" s="1128"/>
      <c r="DQ54" s="1128"/>
      <c r="DR54" s="1128"/>
      <c r="DS54" s="1128"/>
      <c r="DT54" s="1128"/>
      <c r="DU54" s="1128"/>
      <c r="DV54" s="1128"/>
      <c r="DW54" s="1128"/>
      <c r="DX54" s="1134"/>
      <c r="DY54" s="1134"/>
      <c r="DZ54" s="1134"/>
      <c r="EA54" s="1134"/>
      <c r="EB54" s="1134"/>
      <c r="EC54" s="1134"/>
      <c r="ED54" s="96"/>
    </row>
    <row r="55" spans="2:134" ht="6.8" customHeight="1">
      <c r="B55" s="373"/>
      <c r="C55" s="951" t="s">
        <v>1027</v>
      </c>
      <c r="D55" s="952"/>
      <c r="E55" s="952"/>
      <c r="F55" s="952"/>
      <c r="G55" s="952"/>
      <c r="H55" s="952"/>
      <c r="I55" s="952"/>
      <c r="J55" s="952"/>
      <c r="K55" s="952"/>
      <c r="L55" s="952"/>
      <c r="M55" s="952"/>
      <c r="N55" s="952"/>
      <c r="O55" s="952"/>
      <c r="P55" s="952"/>
      <c r="Q55" s="952"/>
      <c r="R55" s="952"/>
      <c r="S55" s="952"/>
      <c r="T55" s="952"/>
      <c r="U55" s="952"/>
      <c r="V55" s="952"/>
      <c r="W55" s="952"/>
      <c r="X55" s="952"/>
      <c r="Y55" s="952"/>
      <c r="Z55" s="952"/>
      <c r="AA55" s="952"/>
      <c r="AB55" s="952"/>
      <c r="AC55" s="952"/>
      <c r="AD55" s="952"/>
      <c r="AE55" s="952"/>
      <c r="AF55" s="952"/>
      <c r="AG55" s="952"/>
      <c r="AH55" s="1014"/>
      <c r="AI55" s="380"/>
      <c r="AJ55" s="992" t="str">
        <f>T('3 REPAIR ESTIMATOR'!AJ82:AP82)</f>
        <v>MISCELLANEOUS</v>
      </c>
      <c r="AK55" s="993"/>
      <c r="AL55" s="993"/>
      <c r="AM55" s="993"/>
      <c r="AN55" s="993"/>
      <c r="AO55" s="993"/>
      <c r="AP55" s="993"/>
      <c r="AQ55" s="993"/>
      <c r="AR55" s="993"/>
      <c r="AS55" s="993"/>
      <c r="AT55" s="993"/>
      <c r="AU55" s="993"/>
      <c r="AV55" s="993"/>
      <c r="AW55" s="993"/>
      <c r="AX55" s="993"/>
      <c r="AY55" s="993"/>
      <c r="AZ55" s="993"/>
      <c r="BA55" s="993"/>
      <c r="BB55" s="993"/>
      <c r="BC55" s="993"/>
      <c r="BD55" s="993"/>
      <c r="BE55" s="993"/>
      <c r="BF55" s="993"/>
      <c r="BG55" s="730">
        <f>Estimate_Scope_24_Result</f>
        <v>0</v>
      </c>
      <c r="BH55" s="731"/>
      <c r="BI55" s="731"/>
      <c r="BJ55" s="731"/>
      <c r="BK55" s="731"/>
      <c r="BL55" s="731"/>
      <c r="BM55" s="732"/>
      <c r="BN55" s="380"/>
      <c r="BO55" s="390"/>
      <c r="BP55" s="391"/>
      <c r="BQ55" s="391"/>
      <c r="BR55" s="391"/>
      <c r="BS55" s="391"/>
      <c r="BT55" s="391"/>
      <c r="BU55" s="391"/>
      <c r="BV55" s="391"/>
      <c r="BW55" s="391"/>
      <c r="BX55" s="391"/>
      <c r="BY55" s="391"/>
      <c r="BZ55" s="391"/>
      <c r="CA55" s="391"/>
      <c r="CB55" s="391"/>
      <c r="CC55" s="391"/>
      <c r="CD55" s="391"/>
      <c r="CE55" s="814"/>
      <c r="CF55" s="815"/>
      <c r="CG55" s="815"/>
      <c r="CH55" s="815"/>
      <c r="CI55" s="815"/>
      <c r="CJ55" s="815"/>
      <c r="CK55" s="815"/>
      <c r="CL55" s="815"/>
      <c r="CM55" s="815"/>
      <c r="CN55" s="815"/>
      <c r="CO55" s="815"/>
      <c r="CP55" s="815"/>
      <c r="CQ55" s="815"/>
      <c r="CR55" s="815"/>
      <c r="CS55" s="815"/>
      <c r="CT55" s="815"/>
      <c r="CU55" s="816"/>
      <c r="CV55" s="384"/>
      <c r="CW55" s="1130"/>
      <c r="CX55" s="1131"/>
      <c r="CY55" s="1131"/>
      <c r="CZ55" s="1131"/>
      <c r="DA55" s="1131"/>
      <c r="DB55" s="1131"/>
      <c r="DC55" s="1128"/>
      <c r="DD55" s="1128"/>
      <c r="DE55" s="1128"/>
      <c r="DF55" s="1128"/>
      <c r="DG55" s="1128"/>
      <c r="DH55" s="1128"/>
      <c r="DI55" s="1128"/>
      <c r="DJ55" s="1128"/>
      <c r="DK55" s="1128"/>
      <c r="DL55" s="1128"/>
      <c r="DM55" s="1128"/>
      <c r="DN55" s="1128"/>
      <c r="DO55" s="1128"/>
      <c r="DP55" s="1128"/>
      <c r="DQ55" s="1128"/>
      <c r="DR55" s="1128"/>
      <c r="DS55" s="1128"/>
      <c r="DT55" s="1128"/>
      <c r="DU55" s="1128"/>
      <c r="DV55" s="1128"/>
      <c r="DW55" s="1128"/>
      <c r="DX55" s="1134"/>
      <c r="DY55" s="1134"/>
      <c r="DZ55" s="1134"/>
      <c r="EA55" s="1134"/>
      <c r="EB55" s="1134"/>
      <c r="EC55" s="1134"/>
      <c r="ED55" s="96"/>
    </row>
    <row r="56" spans="2:134" ht="6.8" customHeight="1" thickBot="1">
      <c r="B56" s="373"/>
      <c r="C56" s="951"/>
      <c r="D56" s="952"/>
      <c r="E56" s="952"/>
      <c r="F56" s="952"/>
      <c r="G56" s="952"/>
      <c r="H56" s="952"/>
      <c r="I56" s="952"/>
      <c r="J56" s="952"/>
      <c r="K56" s="952"/>
      <c r="L56" s="952"/>
      <c r="M56" s="952"/>
      <c r="N56" s="952"/>
      <c r="O56" s="952"/>
      <c r="P56" s="952"/>
      <c r="Q56" s="952"/>
      <c r="R56" s="952"/>
      <c r="S56" s="952"/>
      <c r="T56" s="952"/>
      <c r="U56" s="952"/>
      <c r="V56" s="952"/>
      <c r="W56" s="952"/>
      <c r="X56" s="952"/>
      <c r="Y56" s="952"/>
      <c r="Z56" s="952"/>
      <c r="AA56" s="952"/>
      <c r="AB56" s="952"/>
      <c r="AC56" s="952"/>
      <c r="AD56" s="952"/>
      <c r="AE56" s="952"/>
      <c r="AF56" s="952"/>
      <c r="AG56" s="952"/>
      <c r="AH56" s="1014"/>
      <c r="AI56" s="380"/>
      <c r="AJ56" s="1002"/>
      <c r="AK56" s="1003"/>
      <c r="AL56" s="1003"/>
      <c r="AM56" s="1003"/>
      <c r="AN56" s="1003"/>
      <c r="AO56" s="1003"/>
      <c r="AP56" s="1003"/>
      <c r="AQ56" s="1003"/>
      <c r="AR56" s="1003"/>
      <c r="AS56" s="1003"/>
      <c r="AT56" s="1003"/>
      <c r="AU56" s="1003"/>
      <c r="AV56" s="1003"/>
      <c r="AW56" s="1003"/>
      <c r="AX56" s="1003"/>
      <c r="AY56" s="1003"/>
      <c r="AZ56" s="1003"/>
      <c r="BA56" s="1003"/>
      <c r="BB56" s="1003"/>
      <c r="BC56" s="1003"/>
      <c r="BD56" s="1003"/>
      <c r="BE56" s="1003"/>
      <c r="BF56" s="1003"/>
      <c r="BG56" s="987"/>
      <c r="BH56" s="988"/>
      <c r="BI56" s="988"/>
      <c r="BJ56" s="988"/>
      <c r="BK56" s="988"/>
      <c r="BL56" s="988"/>
      <c r="BM56" s="989"/>
      <c r="BN56" s="380"/>
      <c r="BO56" s="390"/>
      <c r="BP56" s="391"/>
      <c r="BQ56" s="391"/>
      <c r="BR56" s="391"/>
      <c r="BS56" s="391"/>
      <c r="BT56" s="391"/>
      <c r="BU56" s="391"/>
      <c r="BV56" s="391"/>
      <c r="BW56" s="391"/>
      <c r="BX56" s="391"/>
      <c r="BY56" s="391"/>
      <c r="BZ56" s="391"/>
      <c r="CA56" s="391"/>
      <c r="CB56" s="391"/>
      <c r="CC56" s="391"/>
      <c r="CD56" s="391"/>
      <c r="CE56" s="814"/>
      <c r="CF56" s="815"/>
      <c r="CG56" s="815"/>
      <c r="CH56" s="815"/>
      <c r="CI56" s="815"/>
      <c r="CJ56" s="815"/>
      <c r="CK56" s="815"/>
      <c r="CL56" s="815"/>
      <c r="CM56" s="815"/>
      <c r="CN56" s="815"/>
      <c r="CO56" s="815"/>
      <c r="CP56" s="815"/>
      <c r="CQ56" s="815"/>
      <c r="CR56" s="815"/>
      <c r="CS56" s="815"/>
      <c r="CT56" s="815"/>
      <c r="CU56" s="816"/>
      <c r="CV56" s="384"/>
      <c r="CW56" s="1130"/>
      <c r="CX56" s="1131"/>
      <c r="CY56" s="1131"/>
      <c r="CZ56" s="1131"/>
      <c r="DA56" s="1131"/>
      <c r="DB56" s="1131"/>
      <c r="DC56" s="1128"/>
      <c r="DD56" s="1128"/>
      <c r="DE56" s="1128"/>
      <c r="DF56" s="1128"/>
      <c r="DG56" s="1128"/>
      <c r="DH56" s="1128"/>
      <c r="DI56" s="1128"/>
      <c r="DJ56" s="1128"/>
      <c r="DK56" s="1128"/>
      <c r="DL56" s="1128"/>
      <c r="DM56" s="1128"/>
      <c r="DN56" s="1128"/>
      <c r="DO56" s="1128"/>
      <c r="DP56" s="1128"/>
      <c r="DQ56" s="1128"/>
      <c r="DR56" s="1128"/>
      <c r="DS56" s="1128"/>
      <c r="DT56" s="1128"/>
      <c r="DU56" s="1128"/>
      <c r="DV56" s="1128"/>
      <c r="DW56" s="1128"/>
      <c r="DX56" s="1134"/>
      <c r="DY56" s="1134"/>
      <c r="DZ56" s="1134"/>
      <c r="EA56" s="1134"/>
      <c r="EB56" s="1134"/>
      <c r="EC56" s="1134"/>
      <c r="ED56" s="96"/>
    </row>
    <row r="57" spans="2:134" ht="6.8" customHeight="1" thickTop="1" thickBot="1">
      <c r="C57" s="760" t="s">
        <v>562</v>
      </c>
      <c r="D57" s="761"/>
      <c r="E57" s="761"/>
      <c r="F57" s="761"/>
      <c r="G57" s="761"/>
      <c r="H57" s="761"/>
      <c r="I57" s="761"/>
      <c r="J57" s="761"/>
      <c r="K57" s="761"/>
      <c r="L57" s="761"/>
      <c r="M57" s="761"/>
      <c r="N57" s="761"/>
      <c r="O57" s="761"/>
      <c r="P57" s="761"/>
      <c r="Q57" s="259"/>
      <c r="R57" s="778">
        <v>0.06</v>
      </c>
      <c r="S57" s="779"/>
      <c r="T57" s="779"/>
      <c r="U57" s="779"/>
      <c r="V57" s="780"/>
      <c r="W57" s="784" t="s">
        <v>383</v>
      </c>
      <c r="X57" s="784"/>
      <c r="Y57" s="784"/>
      <c r="Z57" s="785"/>
      <c r="AA57" s="740">
        <f>R57*C9</f>
        <v>0</v>
      </c>
      <c r="AB57" s="1086"/>
      <c r="AC57" s="1086"/>
      <c r="AD57" s="1086"/>
      <c r="AE57" s="1086"/>
      <c r="AF57" s="1086"/>
      <c r="AG57" s="1086"/>
      <c r="AH57" s="1087"/>
      <c r="AI57" s="380"/>
      <c r="AJ57" s="1004" t="s">
        <v>825</v>
      </c>
      <c r="AK57" s="1005"/>
      <c r="AL57" s="1005"/>
      <c r="AM57" s="1005"/>
      <c r="AN57" s="1005"/>
      <c r="AO57" s="1005"/>
      <c r="AP57" s="1005"/>
      <c r="AQ57" s="1005"/>
      <c r="AR57" s="1005"/>
      <c r="AS57" s="1005"/>
      <c r="AT57" s="1005"/>
      <c r="AU57" s="1005"/>
      <c r="AV57" s="1005"/>
      <c r="AW57" s="1005"/>
      <c r="AX57" s="397"/>
      <c r="AY57" s="1146" t="s">
        <v>292</v>
      </c>
      <c r="AZ57" s="1146"/>
      <c r="BA57" s="1146"/>
      <c r="BB57" s="1146"/>
      <c r="BC57" s="1146"/>
      <c r="BD57" s="1146"/>
      <c r="BE57" s="1146"/>
      <c r="BF57" s="397"/>
      <c r="BG57" s="1148">
        <f>SUM(REPAIRS_FIRST_COLUMN)</f>
        <v>0</v>
      </c>
      <c r="BH57" s="1149"/>
      <c r="BI57" s="1149"/>
      <c r="BJ57" s="1149"/>
      <c r="BK57" s="1149"/>
      <c r="BL57" s="1149"/>
      <c r="BM57" s="1150"/>
      <c r="BN57" s="380"/>
      <c r="BO57" s="390"/>
      <c r="BP57" s="391"/>
      <c r="BQ57" s="391"/>
      <c r="BR57" s="391"/>
      <c r="BS57" s="391"/>
      <c r="BT57" s="391"/>
      <c r="BU57" s="391"/>
      <c r="BV57" s="391"/>
      <c r="BW57" s="391"/>
      <c r="BX57" s="391"/>
      <c r="BY57" s="391"/>
      <c r="BZ57" s="391"/>
      <c r="CA57" s="391"/>
      <c r="CB57" s="391"/>
      <c r="CC57" s="391"/>
      <c r="CD57" s="391"/>
      <c r="CE57" s="814"/>
      <c r="CF57" s="815"/>
      <c r="CG57" s="815"/>
      <c r="CH57" s="815"/>
      <c r="CI57" s="815"/>
      <c r="CJ57" s="815"/>
      <c r="CK57" s="815"/>
      <c r="CL57" s="815"/>
      <c r="CM57" s="815"/>
      <c r="CN57" s="815"/>
      <c r="CO57" s="815"/>
      <c r="CP57" s="815"/>
      <c r="CQ57" s="815"/>
      <c r="CR57" s="815"/>
      <c r="CS57" s="815"/>
      <c r="CT57" s="815"/>
      <c r="CU57" s="816"/>
      <c r="CV57" s="384"/>
      <c r="CW57" s="1132"/>
      <c r="CX57" s="1133"/>
      <c r="CY57" s="1133"/>
      <c r="CZ57" s="1133"/>
      <c r="DA57" s="1133"/>
      <c r="DB57" s="1133"/>
      <c r="DC57" s="1129"/>
      <c r="DD57" s="1129"/>
      <c r="DE57" s="1129"/>
      <c r="DF57" s="1129"/>
      <c r="DG57" s="1129"/>
      <c r="DH57" s="1129"/>
      <c r="DI57" s="1129"/>
      <c r="DJ57" s="1129"/>
      <c r="DK57" s="1129"/>
      <c r="DL57" s="1129"/>
      <c r="DM57" s="1129"/>
      <c r="DN57" s="1129"/>
      <c r="DO57" s="1129"/>
      <c r="DP57" s="1129"/>
      <c r="DQ57" s="1129"/>
      <c r="DR57" s="1129"/>
      <c r="DS57" s="1129"/>
      <c r="DT57" s="1129"/>
      <c r="DU57" s="1129"/>
      <c r="DV57" s="1129"/>
      <c r="DW57" s="1129"/>
      <c r="DX57" s="1135"/>
      <c r="DY57" s="1135"/>
      <c r="DZ57" s="1135"/>
      <c r="EA57" s="1135"/>
      <c r="EB57" s="1135"/>
      <c r="EC57" s="1135"/>
    </row>
    <row r="58" spans="2:134" ht="6.8" customHeight="1">
      <c r="C58" s="760"/>
      <c r="D58" s="761"/>
      <c r="E58" s="761"/>
      <c r="F58" s="761"/>
      <c r="G58" s="761"/>
      <c r="H58" s="761"/>
      <c r="I58" s="761"/>
      <c r="J58" s="761"/>
      <c r="K58" s="761"/>
      <c r="L58" s="761"/>
      <c r="M58" s="761"/>
      <c r="N58" s="761"/>
      <c r="O58" s="761"/>
      <c r="P58" s="761"/>
      <c r="Q58" s="259"/>
      <c r="R58" s="781"/>
      <c r="S58" s="782"/>
      <c r="T58" s="782"/>
      <c r="U58" s="782"/>
      <c r="V58" s="783"/>
      <c r="W58" s="784"/>
      <c r="X58" s="784"/>
      <c r="Y58" s="784"/>
      <c r="Z58" s="785"/>
      <c r="AA58" s="795"/>
      <c r="AB58" s="796"/>
      <c r="AC58" s="796"/>
      <c r="AD58" s="796"/>
      <c r="AE58" s="796"/>
      <c r="AF58" s="796"/>
      <c r="AG58" s="796"/>
      <c r="AH58" s="797"/>
      <c r="AI58" s="380"/>
      <c r="AJ58" s="1006"/>
      <c r="AK58" s="1007"/>
      <c r="AL58" s="1007"/>
      <c r="AM58" s="1007"/>
      <c r="AN58" s="1007"/>
      <c r="AO58" s="1007"/>
      <c r="AP58" s="1007"/>
      <c r="AQ58" s="1007"/>
      <c r="AR58" s="1007"/>
      <c r="AS58" s="1007"/>
      <c r="AT58" s="1007"/>
      <c r="AU58" s="1007"/>
      <c r="AV58" s="1007"/>
      <c r="AW58" s="1007"/>
      <c r="AX58" s="397"/>
      <c r="AY58" s="1146"/>
      <c r="AZ58" s="1146"/>
      <c r="BA58" s="1146"/>
      <c r="BB58" s="1146"/>
      <c r="BC58" s="1146"/>
      <c r="BD58" s="1146"/>
      <c r="BE58" s="1146"/>
      <c r="BF58" s="397"/>
      <c r="BG58" s="1151"/>
      <c r="BH58" s="1152"/>
      <c r="BI58" s="1152"/>
      <c r="BJ58" s="1152"/>
      <c r="BK58" s="1152"/>
      <c r="BL58" s="1152"/>
      <c r="BM58" s="1153"/>
      <c r="BN58" s="380"/>
      <c r="BO58" s="390"/>
      <c r="BP58" s="391"/>
      <c r="BQ58" s="391"/>
      <c r="BR58" s="391"/>
      <c r="BS58" s="391"/>
      <c r="BT58" s="391"/>
      <c r="BU58" s="391"/>
      <c r="BV58" s="391"/>
      <c r="BW58" s="391"/>
      <c r="BX58" s="391"/>
      <c r="BY58" s="391"/>
      <c r="BZ58" s="391"/>
      <c r="CA58" s="391"/>
      <c r="CB58" s="391"/>
      <c r="CC58" s="391"/>
      <c r="CD58" s="391"/>
      <c r="CE58" s="814"/>
      <c r="CF58" s="815"/>
      <c r="CG58" s="815"/>
      <c r="CH58" s="815"/>
      <c r="CI58" s="815"/>
      <c r="CJ58" s="815"/>
      <c r="CK58" s="815"/>
      <c r="CL58" s="815"/>
      <c r="CM58" s="815"/>
      <c r="CN58" s="815"/>
      <c r="CO58" s="815"/>
      <c r="CP58" s="815"/>
      <c r="CQ58" s="815"/>
      <c r="CR58" s="815"/>
      <c r="CS58" s="815"/>
      <c r="CT58" s="815"/>
      <c r="CU58" s="816"/>
      <c r="CV58" s="384"/>
      <c r="CW58" s="859" t="s">
        <v>190</v>
      </c>
      <c r="CX58" s="860"/>
      <c r="CY58" s="860"/>
      <c r="CZ58" s="860"/>
      <c r="DA58" s="860"/>
      <c r="DB58" s="860"/>
      <c r="DC58" s="860"/>
      <c r="DD58" s="860"/>
      <c r="DE58" s="860"/>
      <c r="DF58" s="860"/>
      <c r="DG58" s="861"/>
      <c r="DH58" s="859" t="s">
        <v>227</v>
      </c>
      <c r="DI58" s="860"/>
      <c r="DJ58" s="860"/>
      <c r="DK58" s="860"/>
      <c r="DL58" s="860"/>
      <c r="DM58" s="860"/>
      <c r="DN58" s="860"/>
      <c r="DO58" s="860"/>
      <c r="DP58" s="860"/>
      <c r="DQ58" s="860"/>
      <c r="DR58" s="861"/>
      <c r="DS58" s="859" t="s">
        <v>154</v>
      </c>
      <c r="DT58" s="860"/>
      <c r="DU58" s="860"/>
      <c r="DV58" s="860"/>
      <c r="DW58" s="860"/>
      <c r="DX58" s="860"/>
      <c r="DY58" s="860"/>
      <c r="DZ58" s="860"/>
      <c r="EA58" s="860"/>
      <c r="EB58" s="860"/>
      <c r="EC58" s="860"/>
    </row>
    <row r="59" spans="2:134" ht="6.8" customHeight="1" thickBot="1">
      <c r="C59" s="760" t="s">
        <v>563</v>
      </c>
      <c r="D59" s="761"/>
      <c r="E59" s="761"/>
      <c r="F59" s="761"/>
      <c r="G59" s="761"/>
      <c r="H59" s="761"/>
      <c r="I59" s="761"/>
      <c r="J59" s="761"/>
      <c r="K59" s="761"/>
      <c r="L59" s="761"/>
      <c r="M59" s="761"/>
      <c r="N59" s="761"/>
      <c r="O59" s="761"/>
      <c r="P59" s="761"/>
      <c r="Q59" s="259"/>
      <c r="R59" s="778"/>
      <c r="S59" s="779"/>
      <c r="T59" s="779"/>
      <c r="U59" s="779"/>
      <c r="V59" s="780"/>
      <c r="W59" s="784" t="s">
        <v>383</v>
      </c>
      <c r="X59" s="784"/>
      <c r="Y59" s="784"/>
      <c r="Z59" s="785"/>
      <c r="AA59" s="957">
        <f>R59*C9</f>
        <v>0</v>
      </c>
      <c r="AB59" s="958"/>
      <c r="AC59" s="958"/>
      <c r="AD59" s="958"/>
      <c r="AE59" s="958"/>
      <c r="AF59" s="958"/>
      <c r="AG59" s="958"/>
      <c r="AH59" s="959"/>
      <c r="AI59" s="380"/>
      <c r="AJ59" s="1008"/>
      <c r="AK59" s="1009"/>
      <c r="AL59" s="1009"/>
      <c r="AM59" s="1009"/>
      <c r="AN59" s="1009"/>
      <c r="AO59" s="1009"/>
      <c r="AP59" s="1009"/>
      <c r="AQ59" s="1009"/>
      <c r="AR59" s="1009"/>
      <c r="AS59" s="1009"/>
      <c r="AT59" s="1009"/>
      <c r="AU59" s="1009"/>
      <c r="AV59" s="1009"/>
      <c r="AW59" s="1009"/>
      <c r="AX59" s="398"/>
      <c r="AY59" s="1157"/>
      <c r="AZ59" s="1157"/>
      <c r="BA59" s="1157"/>
      <c r="BB59" s="1157"/>
      <c r="BC59" s="1157"/>
      <c r="BD59" s="1157"/>
      <c r="BE59" s="1157"/>
      <c r="BF59" s="398"/>
      <c r="BG59" s="1154"/>
      <c r="BH59" s="1155"/>
      <c r="BI59" s="1155"/>
      <c r="BJ59" s="1155"/>
      <c r="BK59" s="1155"/>
      <c r="BL59" s="1155"/>
      <c r="BM59" s="1156"/>
      <c r="BN59" s="380"/>
      <c r="BO59" s="390"/>
      <c r="BP59" s="391"/>
      <c r="BQ59" s="391"/>
      <c r="BR59" s="391"/>
      <c r="BS59" s="391"/>
      <c r="BT59" s="391"/>
      <c r="BU59" s="391"/>
      <c r="BV59" s="391"/>
      <c r="BW59" s="391"/>
      <c r="BX59" s="391"/>
      <c r="BY59" s="391"/>
      <c r="BZ59" s="391"/>
      <c r="CA59" s="391"/>
      <c r="CB59" s="391"/>
      <c r="CC59" s="391"/>
      <c r="CD59" s="391"/>
      <c r="CE59" s="814"/>
      <c r="CF59" s="815"/>
      <c r="CG59" s="815"/>
      <c r="CH59" s="815"/>
      <c r="CI59" s="815"/>
      <c r="CJ59" s="815"/>
      <c r="CK59" s="815"/>
      <c r="CL59" s="815"/>
      <c r="CM59" s="815"/>
      <c r="CN59" s="815"/>
      <c r="CO59" s="815"/>
      <c r="CP59" s="815"/>
      <c r="CQ59" s="815"/>
      <c r="CR59" s="815"/>
      <c r="CS59" s="815"/>
      <c r="CT59" s="815"/>
      <c r="CU59" s="816"/>
      <c r="CV59" s="384"/>
      <c r="CW59" s="862"/>
      <c r="CX59" s="863"/>
      <c r="CY59" s="863"/>
      <c r="CZ59" s="863"/>
      <c r="DA59" s="863"/>
      <c r="DB59" s="863"/>
      <c r="DC59" s="863"/>
      <c r="DD59" s="863"/>
      <c r="DE59" s="863"/>
      <c r="DF59" s="863"/>
      <c r="DG59" s="864"/>
      <c r="DH59" s="862"/>
      <c r="DI59" s="863"/>
      <c r="DJ59" s="863"/>
      <c r="DK59" s="863"/>
      <c r="DL59" s="863"/>
      <c r="DM59" s="863"/>
      <c r="DN59" s="863"/>
      <c r="DO59" s="863"/>
      <c r="DP59" s="863"/>
      <c r="DQ59" s="863"/>
      <c r="DR59" s="864"/>
      <c r="DS59" s="862"/>
      <c r="DT59" s="863"/>
      <c r="DU59" s="863"/>
      <c r="DV59" s="863"/>
      <c r="DW59" s="863"/>
      <c r="DX59" s="863"/>
      <c r="DY59" s="863"/>
      <c r="DZ59" s="863"/>
      <c r="EA59" s="863"/>
      <c r="EB59" s="863"/>
      <c r="EC59" s="864"/>
    </row>
    <row r="60" spans="2:134" ht="6.8" customHeight="1" thickTop="1" thickBot="1">
      <c r="C60" s="760"/>
      <c r="D60" s="761"/>
      <c r="E60" s="761"/>
      <c r="F60" s="761"/>
      <c r="G60" s="761"/>
      <c r="H60" s="761"/>
      <c r="I60" s="761"/>
      <c r="J60" s="761"/>
      <c r="K60" s="761"/>
      <c r="L60" s="761"/>
      <c r="M60" s="761"/>
      <c r="N60" s="761"/>
      <c r="O60" s="761"/>
      <c r="P60" s="761"/>
      <c r="Q60" s="259"/>
      <c r="R60" s="781"/>
      <c r="S60" s="782"/>
      <c r="T60" s="782"/>
      <c r="U60" s="782"/>
      <c r="V60" s="783"/>
      <c r="W60" s="784"/>
      <c r="X60" s="784"/>
      <c r="Y60" s="784"/>
      <c r="Z60" s="785"/>
      <c r="AA60" s="1108"/>
      <c r="AB60" s="1109"/>
      <c r="AC60" s="1109"/>
      <c r="AD60" s="1109"/>
      <c r="AE60" s="1109"/>
      <c r="AF60" s="1109"/>
      <c r="AG60" s="1109"/>
      <c r="AH60" s="1110"/>
      <c r="AI60" s="380"/>
      <c r="AJ60" s="399"/>
      <c r="AK60" s="382"/>
      <c r="AL60" s="382"/>
      <c r="AM60" s="382"/>
      <c r="AN60" s="382"/>
      <c r="AO60" s="382"/>
      <c r="AP60" s="382"/>
      <c r="AQ60" s="382"/>
      <c r="AR60" s="382"/>
      <c r="AS60" s="382"/>
      <c r="AT60" s="382"/>
      <c r="AU60" s="382"/>
      <c r="AV60" s="382"/>
      <c r="AW60" s="382"/>
      <c r="AX60" s="382"/>
      <c r="AY60" s="382"/>
      <c r="AZ60" s="382"/>
      <c r="BA60" s="382"/>
      <c r="BB60" s="382"/>
      <c r="BC60" s="382"/>
      <c r="BD60" s="382"/>
      <c r="BE60" s="382"/>
      <c r="BF60" s="382"/>
      <c r="BG60" s="382"/>
      <c r="BH60" s="382"/>
      <c r="BI60" s="382"/>
      <c r="BJ60" s="382"/>
      <c r="BK60" s="382"/>
      <c r="BL60" s="382"/>
      <c r="BM60" s="400"/>
      <c r="BN60" s="380"/>
      <c r="BO60" s="390"/>
      <c r="BP60" s="391"/>
      <c r="BQ60" s="391"/>
      <c r="BR60" s="391"/>
      <c r="BS60" s="391"/>
      <c r="BT60" s="391"/>
      <c r="BU60" s="391"/>
      <c r="BV60" s="391"/>
      <c r="BW60" s="391"/>
      <c r="BX60" s="391"/>
      <c r="BY60" s="391"/>
      <c r="BZ60" s="391"/>
      <c r="CA60" s="391"/>
      <c r="CB60" s="391"/>
      <c r="CC60" s="391"/>
      <c r="CD60" s="391"/>
      <c r="CE60" s="814"/>
      <c r="CF60" s="815"/>
      <c r="CG60" s="815"/>
      <c r="CH60" s="815"/>
      <c r="CI60" s="815"/>
      <c r="CJ60" s="815"/>
      <c r="CK60" s="815"/>
      <c r="CL60" s="815"/>
      <c r="CM60" s="815"/>
      <c r="CN60" s="815"/>
      <c r="CO60" s="815"/>
      <c r="CP60" s="815"/>
      <c r="CQ60" s="815"/>
      <c r="CR60" s="815"/>
      <c r="CS60" s="815"/>
      <c r="CT60" s="815"/>
      <c r="CU60" s="816"/>
      <c r="CV60" s="384"/>
      <c r="CW60" s="865"/>
      <c r="CX60" s="866"/>
      <c r="CY60" s="866"/>
      <c r="CZ60" s="866"/>
      <c r="DA60" s="866"/>
      <c r="DB60" s="866"/>
      <c r="DC60" s="866"/>
      <c r="DD60" s="866"/>
      <c r="DE60" s="866"/>
      <c r="DF60" s="866"/>
      <c r="DG60" s="867"/>
      <c r="DH60" s="865"/>
      <c r="DI60" s="866"/>
      <c r="DJ60" s="866"/>
      <c r="DK60" s="866"/>
      <c r="DL60" s="866"/>
      <c r="DM60" s="866"/>
      <c r="DN60" s="866"/>
      <c r="DO60" s="866"/>
      <c r="DP60" s="866"/>
      <c r="DQ60" s="866"/>
      <c r="DR60" s="867"/>
      <c r="DS60" s="865"/>
      <c r="DT60" s="866"/>
      <c r="DU60" s="866"/>
      <c r="DV60" s="866"/>
      <c r="DW60" s="866"/>
      <c r="DX60" s="866"/>
      <c r="DY60" s="866"/>
      <c r="DZ60" s="866"/>
      <c r="EA60" s="866"/>
      <c r="EB60" s="866"/>
      <c r="EC60" s="867"/>
    </row>
    <row r="61" spans="2:134" ht="6.8" customHeight="1">
      <c r="C61" s="760" t="s">
        <v>554</v>
      </c>
      <c r="D61" s="761"/>
      <c r="E61" s="761"/>
      <c r="F61" s="761"/>
      <c r="G61" s="761"/>
      <c r="H61" s="761"/>
      <c r="I61" s="761"/>
      <c r="J61" s="761"/>
      <c r="K61" s="761"/>
      <c r="L61" s="761"/>
      <c r="M61" s="761"/>
      <c r="N61" s="761"/>
      <c r="O61" s="761"/>
      <c r="P61" s="761"/>
      <c r="Q61" s="761"/>
      <c r="R61" s="761"/>
      <c r="S61" s="761"/>
      <c r="T61" s="761"/>
      <c r="U61" s="761"/>
      <c r="V61" s="761"/>
      <c r="W61" s="761"/>
      <c r="X61" s="761"/>
      <c r="Y61" s="761"/>
      <c r="Z61" s="761"/>
      <c r="AA61" s="801"/>
      <c r="AB61" s="802"/>
      <c r="AC61" s="802"/>
      <c r="AD61" s="802"/>
      <c r="AE61" s="802"/>
      <c r="AF61" s="802"/>
      <c r="AG61" s="802"/>
      <c r="AH61" s="803"/>
      <c r="AI61" s="380"/>
      <c r="AJ61" s="1010" t="s">
        <v>805</v>
      </c>
      <c r="AK61" s="1011"/>
      <c r="AL61" s="1011"/>
      <c r="AM61" s="1011"/>
      <c r="AN61" s="1011"/>
      <c r="AO61" s="1011"/>
      <c r="AP61" s="1011"/>
      <c r="AQ61" s="1011"/>
      <c r="AR61" s="1011"/>
      <c r="AS61" s="1011"/>
      <c r="AT61" s="1011"/>
      <c r="AU61" s="1011"/>
      <c r="AV61" s="1011"/>
      <c r="AW61" s="1011"/>
      <c r="AX61" s="1011"/>
      <c r="AY61" s="1011"/>
      <c r="AZ61" s="1011"/>
      <c r="BA61" s="1011"/>
      <c r="BB61" s="1011"/>
      <c r="BC61" s="1011"/>
      <c r="BD61" s="1011"/>
      <c r="BE61" s="1011"/>
      <c r="BF61" s="1011"/>
      <c r="BG61" s="1026"/>
      <c r="BH61" s="1026"/>
      <c r="BI61" s="1026"/>
      <c r="BJ61" s="1026"/>
      <c r="BK61" s="1026"/>
      <c r="BL61" s="1026"/>
      <c r="BM61" s="1027"/>
      <c r="BN61" s="380"/>
      <c r="BO61" s="390"/>
      <c r="BP61" s="391"/>
      <c r="BQ61" s="391"/>
      <c r="BR61" s="391"/>
      <c r="BS61" s="391"/>
      <c r="BT61" s="391"/>
      <c r="BU61" s="391"/>
      <c r="BV61" s="391"/>
      <c r="BW61" s="391"/>
      <c r="BX61" s="391"/>
      <c r="BY61" s="391"/>
      <c r="BZ61" s="391"/>
      <c r="CA61" s="391"/>
      <c r="CB61" s="391"/>
      <c r="CC61" s="391"/>
      <c r="CD61" s="391"/>
      <c r="CE61" s="814"/>
      <c r="CF61" s="815"/>
      <c r="CG61" s="815"/>
      <c r="CH61" s="815"/>
      <c r="CI61" s="815"/>
      <c r="CJ61" s="815"/>
      <c r="CK61" s="815"/>
      <c r="CL61" s="815"/>
      <c r="CM61" s="815"/>
      <c r="CN61" s="815"/>
      <c r="CO61" s="815"/>
      <c r="CP61" s="815"/>
      <c r="CQ61" s="815"/>
      <c r="CR61" s="815"/>
      <c r="CS61" s="815"/>
      <c r="CT61" s="815"/>
      <c r="CU61" s="816"/>
      <c r="CV61" s="384"/>
      <c r="CW61" s="841" t="str">
        <f>IF(Total_Schedule_Cell=0,"",DC51/Total_Schedule_Cell)</f>
        <v/>
      </c>
      <c r="CX61" s="842"/>
      <c r="CY61" s="842"/>
      <c r="CZ61" s="842"/>
      <c r="DA61" s="842"/>
      <c r="DB61" s="842"/>
      <c r="DC61" s="842"/>
      <c r="DD61" s="842"/>
      <c r="DE61" s="842"/>
      <c r="DF61" s="842"/>
      <c r="DG61" s="843"/>
      <c r="DH61" s="850">
        <f>IFERROR(IF(Total_Cash_Needed&lt;0,"Infinite ROI",DC51/Total_Cash_Needed),0)</f>
        <v>0</v>
      </c>
      <c r="DI61" s="851"/>
      <c r="DJ61" s="851"/>
      <c r="DK61" s="851"/>
      <c r="DL61" s="851"/>
      <c r="DM61" s="851"/>
      <c r="DN61" s="851"/>
      <c r="DO61" s="851"/>
      <c r="DP61" s="851"/>
      <c r="DQ61" s="851"/>
      <c r="DR61" s="851"/>
      <c r="DS61" s="850">
        <f>IFERROR(IF(Total_Cash_Needed&lt;0,"Infinite ROI",((DC51/Total_Cash_Needed)/(Total_Schedule_Cell/12))),0)</f>
        <v>0</v>
      </c>
      <c r="DT61" s="851"/>
      <c r="DU61" s="851"/>
      <c r="DV61" s="851"/>
      <c r="DW61" s="851"/>
      <c r="DX61" s="851"/>
      <c r="DY61" s="851"/>
      <c r="DZ61" s="851"/>
      <c r="EA61" s="851"/>
      <c r="EB61" s="851"/>
      <c r="EC61" s="856"/>
    </row>
    <row r="62" spans="2:134" ht="6.8" customHeight="1">
      <c r="C62" s="760"/>
      <c r="D62" s="761"/>
      <c r="E62" s="761"/>
      <c r="F62" s="761"/>
      <c r="G62" s="761"/>
      <c r="H62" s="761"/>
      <c r="I62" s="761"/>
      <c r="J62" s="761"/>
      <c r="K62" s="761"/>
      <c r="L62" s="761"/>
      <c r="M62" s="761"/>
      <c r="N62" s="761"/>
      <c r="O62" s="761"/>
      <c r="P62" s="761"/>
      <c r="Q62" s="761"/>
      <c r="R62" s="761"/>
      <c r="S62" s="761"/>
      <c r="T62" s="761"/>
      <c r="U62" s="761"/>
      <c r="V62" s="761"/>
      <c r="W62" s="761"/>
      <c r="X62" s="761"/>
      <c r="Y62" s="761"/>
      <c r="Z62" s="761"/>
      <c r="AA62" s="801"/>
      <c r="AB62" s="802"/>
      <c r="AC62" s="802"/>
      <c r="AD62" s="802"/>
      <c r="AE62" s="802"/>
      <c r="AF62" s="802"/>
      <c r="AG62" s="802"/>
      <c r="AH62" s="803"/>
      <c r="AI62" s="380"/>
      <c r="AJ62" s="1010"/>
      <c r="AK62" s="1011"/>
      <c r="AL62" s="1011"/>
      <c r="AM62" s="1011"/>
      <c r="AN62" s="1011"/>
      <c r="AO62" s="1011"/>
      <c r="AP62" s="1011"/>
      <c r="AQ62" s="1011"/>
      <c r="AR62" s="1011"/>
      <c r="AS62" s="1011"/>
      <c r="AT62" s="1011"/>
      <c r="AU62" s="1011"/>
      <c r="AV62" s="1011"/>
      <c r="AW62" s="1011"/>
      <c r="AX62" s="1011"/>
      <c r="AY62" s="1011"/>
      <c r="AZ62" s="1011"/>
      <c r="BA62" s="1011"/>
      <c r="BB62" s="1011"/>
      <c r="BC62" s="1011"/>
      <c r="BD62" s="1011"/>
      <c r="BE62" s="1011"/>
      <c r="BF62" s="1011"/>
      <c r="BG62" s="1026"/>
      <c r="BH62" s="1026"/>
      <c r="BI62" s="1026"/>
      <c r="BJ62" s="1026"/>
      <c r="BK62" s="1026"/>
      <c r="BL62" s="1026"/>
      <c r="BM62" s="1027"/>
      <c r="BN62" s="380"/>
      <c r="BO62" s="390"/>
      <c r="BP62" s="391"/>
      <c r="BQ62" s="391"/>
      <c r="BR62" s="391"/>
      <c r="BS62" s="391"/>
      <c r="BT62" s="391"/>
      <c r="BU62" s="391"/>
      <c r="BV62" s="391"/>
      <c r="BW62" s="391"/>
      <c r="BX62" s="391"/>
      <c r="BY62" s="391"/>
      <c r="BZ62" s="391"/>
      <c r="CA62" s="391"/>
      <c r="CB62" s="391"/>
      <c r="CC62" s="391"/>
      <c r="CD62" s="391"/>
      <c r="CE62" s="814"/>
      <c r="CF62" s="815"/>
      <c r="CG62" s="815"/>
      <c r="CH62" s="815"/>
      <c r="CI62" s="815"/>
      <c r="CJ62" s="815"/>
      <c r="CK62" s="815"/>
      <c r="CL62" s="815"/>
      <c r="CM62" s="815"/>
      <c r="CN62" s="815"/>
      <c r="CO62" s="815"/>
      <c r="CP62" s="815"/>
      <c r="CQ62" s="815"/>
      <c r="CR62" s="815"/>
      <c r="CS62" s="815"/>
      <c r="CT62" s="815"/>
      <c r="CU62" s="816"/>
      <c r="CV62" s="384"/>
      <c r="CW62" s="844"/>
      <c r="CX62" s="845"/>
      <c r="CY62" s="845"/>
      <c r="CZ62" s="845"/>
      <c r="DA62" s="845"/>
      <c r="DB62" s="845"/>
      <c r="DC62" s="845"/>
      <c r="DD62" s="845"/>
      <c r="DE62" s="845"/>
      <c r="DF62" s="845"/>
      <c r="DG62" s="846"/>
      <c r="DH62" s="852"/>
      <c r="DI62" s="853"/>
      <c r="DJ62" s="853"/>
      <c r="DK62" s="853"/>
      <c r="DL62" s="853"/>
      <c r="DM62" s="853"/>
      <c r="DN62" s="853"/>
      <c r="DO62" s="853"/>
      <c r="DP62" s="853"/>
      <c r="DQ62" s="853"/>
      <c r="DR62" s="853"/>
      <c r="DS62" s="852"/>
      <c r="DT62" s="853"/>
      <c r="DU62" s="853"/>
      <c r="DV62" s="853"/>
      <c r="DW62" s="853"/>
      <c r="DX62" s="853"/>
      <c r="DY62" s="853"/>
      <c r="DZ62" s="853"/>
      <c r="EA62" s="853"/>
      <c r="EB62" s="853"/>
      <c r="EC62" s="857"/>
    </row>
    <row r="63" spans="2:134" ht="6.8" customHeight="1">
      <c r="C63" s="760" t="s">
        <v>564</v>
      </c>
      <c r="D63" s="761"/>
      <c r="E63" s="761"/>
      <c r="F63" s="761"/>
      <c r="G63" s="761"/>
      <c r="H63" s="761"/>
      <c r="I63" s="761"/>
      <c r="J63" s="761"/>
      <c r="K63" s="761"/>
      <c r="L63" s="761"/>
      <c r="M63" s="761"/>
      <c r="N63" s="761"/>
      <c r="O63" s="761"/>
      <c r="P63" s="761"/>
      <c r="Q63" s="761"/>
      <c r="R63" s="761"/>
      <c r="S63" s="761"/>
      <c r="T63" s="761"/>
      <c r="U63" s="761"/>
      <c r="V63" s="761"/>
      <c r="W63" s="761"/>
      <c r="X63" s="761"/>
      <c r="Y63" s="761"/>
      <c r="Z63" s="761"/>
      <c r="AA63" s="786"/>
      <c r="AB63" s="787"/>
      <c r="AC63" s="787"/>
      <c r="AD63" s="787"/>
      <c r="AE63" s="787"/>
      <c r="AF63" s="787"/>
      <c r="AG63" s="787"/>
      <c r="AH63" s="788"/>
      <c r="AI63" s="380"/>
      <c r="AJ63" s="1010"/>
      <c r="AK63" s="1011"/>
      <c r="AL63" s="1011"/>
      <c r="AM63" s="1011"/>
      <c r="AN63" s="1011"/>
      <c r="AO63" s="1011"/>
      <c r="AP63" s="1011"/>
      <c r="AQ63" s="1011"/>
      <c r="AR63" s="1011"/>
      <c r="AS63" s="1011"/>
      <c r="AT63" s="1011"/>
      <c r="AU63" s="1011"/>
      <c r="AV63" s="1011"/>
      <c r="AW63" s="1011"/>
      <c r="AX63" s="1011"/>
      <c r="AY63" s="1011"/>
      <c r="AZ63" s="1011"/>
      <c r="BA63" s="1011"/>
      <c r="BB63" s="1011"/>
      <c r="BC63" s="1011"/>
      <c r="BD63" s="1011"/>
      <c r="BE63" s="1011"/>
      <c r="BF63" s="1011"/>
      <c r="BG63" s="1026"/>
      <c r="BH63" s="1026"/>
      <c r="BI63" s="1026"/>
      <c r="BJ63" s="1026"/>
      <c r="BK63" s="1026"/>
      <c r="BL63" s="1026"/>
      <c r="BM63" s="1027"/>
      <c r="BN63" s="380"/>
      <c r="BO63" s="390"/>
      <c r="BP63" s="391"/>
      <c r="BQ63" s="391"/>
      <c r="BR63" s="391"/>
      <c r="BS63" s="391"/>
      <c r="BT63" s="391"/>
      <c r="BU63" s="391"/>
      <c r="BV63" s="391"/>
      <c r="BW63" s="391"/>
      <c r="BX63" s="391"/>
      <c r="BY63" s="391"/>
      <c r="BZ63" s="391"/>
      <c r="CA63" s="391"/>
      <c r="CB63" s="391"/>
      <c r="CC63" s="391"/>
      <c r="CD63" s="391"/>
      <c r="CE63" s="814"/>
      <c r="CF63" s="815"/>
      <c r="CG63" s="815"/>
      <c r="CH63" s="815"/>
      <c r="CI63" s="815"/>
      <c r="CJ63" s="815"/>
      <c r="CK63" s="815"/>
      <c r="CL63" s="815"/>
      <c r="CM63" s="815"/>
      <c r="CN63" s="815"/>
      <c r="CO63" s="815"/>
      <c r="CP63" s="815"/>
      <c r="CQ63" s="815"/>
      <c r="CR63" s="815"/>
      <c r="CS63" s="815"/>
      <c r="CT63" s="815"/>
      <c r="CU63" s="816"/>
      <c r="CV63" s="384"/>
      <c r="CW63" s="844"/>
      <c r="CX63" s="845"/>
      <c r="CY63" s="845"/>
      <c r="CZ63" s="845"/>
      <c r="DA63" s="845"/>
      <c r="DB63" s="845"/>
      <c r="DC63" s="845"/>
      <c r="DD63" s="845"/>
      <c r="DE63" s="845"/>
      <c r="DF63" s="845"/>
      <c r="DG63" s="846"/>
      <c r="DH63" s="852"/>
      <c r="DI63" s="853"/>
      <c r="DJ63" s="853"/>
      <c r="DK63" s="853"/>
      <c r="DL63" s="853"/>
      <c r="DM63" s="853"/>
      <c r="DN63" s="853"/>
      <c r="DO63" s="853"/>
      <c r="DP63" s="853"/>
      <c r="DQ63" s="853"/>
      <c r="DR63" s="853"/>
      <c r="DS63" s="852"/>
      <c r="DT63" s="853"/>
      <c r="DU63" s="853"/>
      <c r="DV63" s="853"/>
      <c r="DW63" s="853"/>
      <c r="DX63" s="853"/>
      <c r="DY63" s="853"/>
      <c r="DZ63" s="853"/>
      <c r="EA63" s="853"/>
      <c r="EB63" s="853"/>
      <c r="EC63" s="857"/>
    </row>
    <row r="64" spans="2:134" ht="6.8" customHeight="1">
      <c r="C64" s="760"/>
      <c r="D64" s="761"/>
      <c r="E64" s="761"/>
      <c r="F64" s="761"/>
      <c r="G64" s="761"/>
      <c r="H64" s="761"/>
      <c r="I64" s="761"/>
      <c r="J64" s="761"/>
      <c r="K64" s="761"/>
      <c r="L64" s="761"/>
      <c r="M64" s="761"/>
      <c r="N64" s="761"/>
      <c r="O64" s="761"/>
      <c r="P64" s="761"/>
      <c r="Q64" s="761"/>
      <c r="R64" s="761"/>
      <c r="S64" s="761"/>
      <c r="T64" s="761"/>
      <c r="U64" s="761"/>
      <c r="V64" s="761"/>
      <c r="W64" s="761"/>
      <c r="X64" s="761"/>
      <c r="Y64" s="761"/>
      <c r="Z64" s="761"/>
      <c r="AA64" s="789"/>
      <c r="AB64" s="790"/>
      <c r="AC64" s="790"/>
      <c r="AD64" s="790"/>
      <c r="AE64" s="790"/>
      <c r="AF64" s="790"/>
      <c r="AG64" s="790"/>
      <c r="AH64" s="791"/>
      <c r="AI64" s="380"/>
      <c r="AJ64" s="1012" t="s">
        <v>807</v>
      </c>
      <c r="AK64" s="1013"/>
      <c r="AL64" s="1013"/>
      <c r="AM64" s="1013"/>
      <c r="AN64" s="1013"/>
      <c r="AO64" s="1013"/>
      <c r="AP64" s="1013"/>
      <c r="AQ64" s="1013"/>
      <c r="AR64" s="1013"/>
      <c r="AS64" s="1013"/>
      <c r="AT64" s="1013"/>
      <c r="AU64" s="1013"/>
      <c r="AV64" s="1013"/>
      <c r="AW64" s="1013"/>
      <c r="AX64" s="1013"/>
      <c r="AY64" s="1089">
        <v>1</v>
      </c>
      <c r="AZ64" s="1090"/>
      <c r="BA64" s="1090"/>
      <c r="BB64" s="1090"/>
      <c r="BC64" s="1090"/>
      <c r="BD64" s="1090"/>
      <c r="BE64" s="1091"/>
      <c r="BF64" s="382"/>
      <c r="BG64" s="1028">
        <f>IF(Rehab_Analyzer_Location_Mutiplier=0,0,(AY64-1)*ESTIMATE_SUBTOTAL)</f>
        <v>0</v>
      </c>
      <c r="BH64" s="1029"/>
      <c r="BI64" s="1029"/>
      <c r="BJ64" s="1029"/>
      <c r="BK64" s="1029"/>
      <c r="BL64" s="1029"/>
      <c r="BM64" s="1030"/>
      <c r="BN64" s="380"/>
      <c r="BO64" s="390"/>
      <c r="BP64" s="391"/>
      <c r="BQ64" s="391"/>
      <c r="BR64" s="391"/>
      <c r="BS64" s="391"/>
      <c r="BT64" s="391"/>
      <c r="BU64" s="391"/>
      <c r="BV64" s="391"/>
      <c r="BW64" s="391"/>
      <c r="BX64" s="391"/>
      <c r="BY64" s="391"/>
      <c r="BZ64" s="391"/>
      <c r="CA64" s="391"/>
      <c r="CB64" s="391"/>
      <c r="CC64" s="391"/>
      <c r="CD64" s="391"/>
      <c r="CE64" s="814"/>
      <c r="CF64" s="815"/>
      <c r="CG64" s="815"/>
      <c r="CH64" s="815"/>
      <c r="CI64" s="815"/>
      <c r="CJ64" s="815"/>
      <c r="CK64" s="815"/>
      <c r="CL64" s="815"/>
      <c r="CM64" s="815"/>
      <c r="CN64" s="815"/>
      <c r="CO64" s="815"/>
      <c r="CP64" s="815"/>
      <c r="CQ64" s="815"/>
      <c r="CR64" s="815"/>
      <c r="CS64" s="815"/>
      <c r="CT64" s="815"/>
      <c r="CU64" s="816"/>
      <c r="CV64" s="384"/>
      <c r="CW64" s="844"/>
      <c r="CX64" s="845"/>
      <c r="CY64" s="845"/>
      <c r="CZ64" s="845"/>
      <c r="DA64" s="845"/>
      <c r="DB64" s="845"/>
      <c r="DC64" s="845"/>
      <c r="DD64" s="845"/>
      <c r="DE64" s="845"/>
      <c r="DF64" s="845"/>
      <c r="DG64" s="846"/>
      <c r="DH64" s="852"/>
      <c r="DI64" s="853"/>
      <c r="DJ64" s="853"/>
      <c r="DK64" s="853"/>
      <c r="DL64" s="853"/>
      <c r="DM64" s="853"/>
      <c r="DN64" s="853"/>
      <c r="DO64" s="853"/>
      <c r="DP64" s="853"/>
      <c r="DQ64" s="853"/>
      <c r="DR64" s="853"/>
      <c r="DS64" s="852"/>
      <c r="DT64" s="853"/>
      <c r="DU64" s="853"/>
      <c r="DV64" s="853"/>
      <c r="DW64" s="853"/>
      <c r="DX64" s="853"/>
      <c r="DY64" s="853"/>
      <c r="DZ64" s="853"/>
      <c r="EA64" s="853"/>
      <c r="EB64" s="853"/>
      <c r="EC64" s="857"/>
    </row>
    <row r="65" spans="2:145" ht="6.8" customHeight="1">
      <c r="C65" s="760" t="s">
        <v>569</v>
      </c>
      <c r="D65" s="761"/>
      <c r="E65" s="761"/>
      <c r="F65" s="761"/>
      <c r="G65" s="761"/>
      <c r="H65" s="761"/>
      <c r="I65" s="761"/>
      <c r="J65" s="761"/>
      <c r="K65" s="761"/>
      <c r="L65" s="761"/>
      <c r="M65" s="761"/>
      <c r="N65" s="761"/>
      <c r="O65" s="761"/>
      <c r="P65" s="761"/>
      <c r="Q65" s="761"/>
      <c r="R65" s="761"/>
      <c r="S65" s="761"/>
      <c r="T65" s="761"/>
      <c r="U65" s="761"/>
      <c r="V65" s="761"/>
      <c r="W65" s="761"/>
      <c r="X65" s="761"/>
      <c r="Y65" s="761"/>
      <c r="Z65" s="761"/>
      <c r="AA65" s="801"/>
      <c r="AB65" s="802"/>
      <c r="AC65" s="802"/>
      <c r="AD65" s="802"/>
      <c r="AE65" s="802"/>
      <c r="AF65" s="802"/>
      <c r="AG65" s="802"/>
      <c r="AH65" s="803"/>
      <c r="AI65" s="380"/>
      <c r="AJ65" s="1012"/>
      <c r="AK65" s="1013"/>
      <c r="AL65" s="1013"/>
      <c r="AM65" s="1013"/>
      <c r="AN65" s="1013"/>
      <c r="AO65" s="1013"/>
      <c r="AP65" s="1013"/>
      <c r="AQ65" s="1013"/>
      <c r="AR65" s="1013"/>
      <c r="AS65" s="1013"/>
      <c r="AT65" s="1013"/>
      <c r="AU65" s="1013"/>
      <c r="AV65" s="1013"/>
      <c r="AW65" s="1013"/>
      <c r="AX65" s="1013"/>
      <c r="AY65" s="1089"/>
      <c r="AZ65" s="1090"/>
      <c r="BA65" s="1090"/>
      <c r="BB65" s="1090"/>
      <c r="BC65" s="1090"/>
      <c r="BD65" s="1090"/>
      <c r="BE65" s="1091"/>
      <c r="BF65" s="382"/>
      <c r="BG65" s="1028"/>
      <c r="BH65" s="1029"/>
      <c r="BI65" s="1029"/>
      <c r="BJ65" s="1029"/>
      <c r="BK65" s="1029"/>
      <c r="BL65" s="1029"/>
      <c r="BM65" s="1030"/>
      <c r="BN65" s="380"/>
      <c r="BO65" s="390"/>
      <c r="BP65" s="391"/>
      <c r="BQ65" s="391"/>
      <c r="BR65" s="391"/>
      <c r="BS65" s="391"/>
      <c r="BT65" s="391"/>
      <c r="BU65" s="391"/>
      <c r="BV65" s="391"/>
      <c r="BW65" s="391"/>
      <c r="BX65" s="391"/>
      <c r="BY65" s="391"/>
      <c r="BZ65" s="391"/>
      <c r="CA65" s="391"/>
      <c r="CB65" s="391"/>
      <c r="CC65" s="391"/>
      <c r="CD65" s="391"/>
      <c r="CE65" s="814"/>
      <c r="CF65" s="815"/>
      <c r="CG65" s="815"/>
      <c r="CH65" s="815"/>
      <c r="CI65" s="815"/>
      <c r="CJ65" s="815"/>
      <c r="CK65" s="815"/>
      <c r="CL65" s="815"/>
      <c r="CM65" s="815"/>
      <c r="CN65" s="815"/>
      <c r="CO65" s="815"/>
      <c r="CP65" s="815"/>
      <c r="CQ65" s="815"/>
      <c r="CR65" s="815"/>
      <c r="CS65" s="815"/>
      <c r="CT65" s="815"/>
      <c r="CU65" s="816"/>
      <c r="CV65" s="384"/>
      <c r="CW65" s="844"/>
      <c r="CX65" s="845"/>
      <c r="CY65" s="845"/>
      <c r="CZ65" s="845"/>
      <c r="DA65" s="845"/>
      <c r="DB65" s="845"/>
      <c r="DC65" s="845"/>
      <c r="DD65" s="845"/>
      <c r="DE65" s="845"/>
      <c r="DF65" s="845"/>
      <c r="DG65" s="846"/>
      <c r="DH65" s="852"/>
      <c r="DI65" s="853"/>
      <c r="DJ65" s="853"/>
      <c r="DK65" s="853"/>
      <c r="DL65" s="853"/>
      <c r="DM65" s="853"/>
      <c r="DN65" s="853"/>
      <c r="DO65" s="853"/>
      <c r="DP65" s="853"/>
      <c r="DQ65" s="853"/>
      <c r="DR65" s="853"/>
      <c r="DS65" s="852"/>
      <c r="DT65" s="853"/>
      <c r="DU65" s="853"/>
      <c r="DV65" s="853"/>
      <c r="DW65" s="853"/>
      <c r="DX65" s="853"/>
      <c r="DY65" s="853"/>
      <c r="DZ65" s="853"/>
      <c r="EA65" s="853"/>
      <c r="EB65" s="853"/>
      <c r="EC65" s="857"/>
    </row>
    <row r="66" spans="2:145" ht="6.8" customHeight="1">
      <c r="C66" s="760"/>
      <c r="D66" s="761"/>
      <c r="E66" s="761"/>
      <c r="F66" s="761"/>
      <c r="G66" s="761"/>
      <c r="H66" s="761"/>
      <c r="I66" s="761"/>
      <c r="J66" s="761"/>
      <c r="K66" s="761"/>
      <c r="L66" s="761"/>
      <c r="M66" s="761"/>
      <c r="N66" s="761"/>
      <c r="O66" s="761"/>
      <c r="P66" s="761"/>
      <c r="Q66" s="761"/>
      <c r="R66" s="761"/>
      <c r="S66" s="761"/>
      <c r="T66" s="761"/>
      <c r="U66" s="761"/>
      <c r="V66" s="761"/>
      <c r="W66" s="761"/>
      <c r="X66" s="761"/>
      <c r="Y66" s="761"/>
      <c r="Z66" s="761"/>
      <c r="AA66" s="801"/>
      <c r="AB66" s="802"/>
      <c r="AC66" s="802"/>
      <c r="AD66" s="802"/>
      <c r="AE66" s="802"/>
      <c r="AF66" s="802"/>
      <c r="AG66" s="802"/>
      <c r="AH66" s="803"/>
      <c r="AI66" s="380"/>
      <c r="AJ66" s="1012"/>
      <c r="AK66" s="1013"/>
      <c r="AL66" s="1013"/>
      <c r="AM66" s="1013"/>
      <c r="AN66" s="1013"/>
      <c r="AO66" s="1013"/>
      <c r="AP66" s="1013"/>
      <c r="AQ66" s="1013"/>
      <c r="AR66" s="1013"/>
      <c r="AS66" s="1013"/>
      <c r="AT66" s="1013"/>
      <c r="AU66" s="1013"/>
      <c r="AV66" s="1013"/>
      <c r="AW66" s="1013"/>
      <c r="AX66" s="1013"/>
      <c r="AY66" s="1089"/>
      <c r="AZ66" s="1090"/>
      <c r="BA66" s="1090"/>
      <c r="BB66" s="1090"/>
      <c r="BC66" s="1090"/>
      <c r="BD66" s="1090"/>
      <c r="BE66" s="1091"/>
      <c r="BF66" s="382"/>
      <c r="BG66" s="1028"/>
      <c r="BH66" s="1029"/>
      <c r="BI66" s="1029"/>
      <c r="BJ66" s="1029"/>
      <c r="BK66" s="1029"/>
      <c r="BL66" s="1029"/>
      <c r="BM66" s="1030"/>
      <c r="BN66" s="380"/>
      <c r="BO66" s="390"/>
      <c r="BP66" s="391"/>
      <c r="BQ66" s="391"/>
      <c r="BR66" s="391"/>
      <c r="BS66" s="391"/>
      <c r="BT66" s="391"/>
      <c r="BU66" s="391"/>
      <c r="BV66" s="391"/>
      <c r="BW66" s="391"/>
      <c r="BX66" s="391"/>
      <c r="BY66" s="391"/>
      <c r="BZ66" s="391"/>
      <c r="CA66" s="391"/>
      <c r="CB66" s="391"/>
      <c r="CC66" s="391"/>
      <c r="CD66" s="391"/>
      <c r="CE66" s="814"/>
      <c r="CF66" s="815"/>
      <c r="CG66" s="815"/>
      <c r="CH66" s="815"/>
      <c r="CI66" s="815"/>
      <c r="CJ66" s="815"/>
      <c r="CK66" s="815"/>
      <c r="CL66" s="815"/>
      <c r="CM66" s="815"/>
      <c r="CN66" s="815"/>
      <c r="CO66" s="815"/>
      <c r="CP66" s="815"/>
      <c r="CQ66" s="815"/>
      <c r="CR66" s="815"/>
      <c r="CS66" s="815"/>
      <c r="CT66" s="815"/>
      <c r="CU66" s="816"/>
      <c r="CV66" s="384"/>
      <c r="CW66" s="844"/>
      <c r="CX66" s="845"/>
      <c r="CY66" s="845"/>
      <c r="CZ66" s="845"/>
      <c r="DA66" s="845"/>
      <c r="DB66" s="845"/>
      <c r="DC66" s="845"/>
      <c r="DD66" s="845"/>
      <c r="DE66" s="845"/>
      <c r="DF66" s="845"/>
      <c r="DG66" s="846"/>
      <c r="DH66" s="852"/>
      <c r="DI66" s="853"/>
      <c r="DJ66" s="853"/>
      <c r="DK66" s="853"/>
      <c r="DL66" s="853"/>
      <c r="DM66" s="853"/>
      <c r="DN66" s="853"/>
      <c r="DO66" s="853"/>
      <c r="DP66" s="853"/>
      <c r="DQ66" s="853"/>
      <c r="DR66" s="853"/>
      <c r="DS66" s="852"/>
      <c r="DT66" s="853"/>
      <c r="DU66" s="853"/>
      <c r="DV66" s="853"/>
      <c r="DW66" s="853"/>
      <c r="DX66" s="853"/>
      <c r="DY66" s="853"/>
      <c r="DZ66" s="853"/>
      <c r="EA66" s="853"/>
      <c r="EB66" s="853"/>
      <c r="EC66" s="857"/>
    </row>
    <row r="67" spans="2:145" ht="6.8" customHeight="1" thickBot="1">
      <c r="C67" s="760" t="s">
        <v>565</v>
      </c>
      <c r="D67" s="761"/>
      <c r="E67" s="761"/>
      <c r="F67" s="761"/>
      <c r="G67" s="761"/>
      <c r="H67" s="761"/>
      <c r="I67" s="761"/>
      <c r="J67" s="761"/>
      <c r="K67" s="761"/>
      <c r="L67" s="761"/>
      <c r="M67" s="761"/>
      <c r="N67" s="761"/>
      <c r="O67" s="761"/>
      <c r="P67" s="761"/>
      <c r="Q67" s="761"/>
      <c r="R67" s="761"/>
      <c r="S67" s="761"/>
      <c r="T67" s="761"/>
      <c r="U67" s="761"/>
      <c r="V67" s="761"/>
      <c r="W67" s="761"/>
      <c r="X67" s="761"/>
      <c r="Y67" s="761"/>
      <c r="Z67" s="761"/>
      <c r="AA67" s="786"/>
      <c r="AB67" s="787"/>
      <c r="AC67" s="787"/>
      <c r="AD67" s="787"/>
      <c r="AE67" s="787"/>
      <c r="AF67" s="787"/>
      <c r="AG67" s="787"/>
      <c r="AH67" s="788"/>
      <c r="AI67" s="380"/>
      <c r="AJ67" s="1012" t="s">
        <v>806</v>
      </c>
      <c r="AK67" s="1013"/>
      <c r="AL67" s="1013"/>
      <c r="AM67" s="1013"/>
      <c r="AN67" s="1013"/>
      <c r="AO67" s="1013"/>
      <c r="AP67" s="1013"/>
      <c r="AQ67" s="1013"/>
      <c r="AR67" s="1013"/>
      <c r="AS67" s="1013"/>
      <c r="AT67" s="1013"/>
      <c r="AU67" s="1013"/>
      <c r="AV67" s="1013"/>
      <c r="AW67" s="1013"/>
      <c r="AX67" s="1095"/>
      <c r="AY67" s="1092"/>
      <c r="AZ67" s="1093"/>
      <c r="BA67" s="1093"/>
      <c r="BB67" s="1093"/>
      <c r="BC67" s="1093"/>
      <c r="BD67" s="1093"/>
      <c r="BE67" s="1094"/>
      <c r="BF67" s="382"/>
      <c r="BG67" s="1028">
        <f>(ESTIMATE_SUBTOTAL+BG64)*AY67</f>
        <v>0</v>
      </c>
      <c r="BH67" s="1029"/>
      <c r="BI67" s="1029"/>
      <c r="BJ67" s="1029"/>
      <c r="BK67" s="1029"/>
      <c r="BL67" s="1029"/>
      <c r="BM67" s="1030"/>
      <c r="BN67" s="380"/>
      <c r="BO67" s="401"/>
      <c r="BP67" s="402"/>
      <c r="BQ67" s="402"/>
      <c r="BR67" s="402"/>
      <c r="BS67" s="402"/>
      <c r="BT67" s="402"/>
      <c r="BU67" s="402"/>
      <c r="BV67" s="402"/>
      <c r="BW67" s="402"/>
      <c r="BX67" s="402"/>
      <c r="BY67" s="402"/>
      <c r="BZ67" s="402"/>
      <c r="CA67" s="402"/>
      <c r="CB67" s="402"/>
      <c r="CC67" s="402"/>
      <c r="CD67" s="402"/>
      <c r="CE67" s="817"/>
      <c r="CF67" s="818"/>
      <c r="CG67" s="818"/>
      <c r="CH67" s="818"/>
      <c r="CI67" s="818"/>
      <c r="CJ67" s="818"/>
      <c r="CK67" s="818"/>
      <c r="CL67" s="818"/>
      <c r="CM67" s="818"/>
      <c r="CN67" s="818"/>
      <c r="CO67" s="818"/>
      <c r="CP67" s="818"/>
      <c r="CQ67" s="818"/>
      <c r="CR67" s="818"/>
      <c r="CS67" s="818"/>
      <c r="CT67" s="818"/>
      <c r="CU67" s="819"/>
      <c r="CV67" s="384"/>
      <c r="CW67" s="847"/>
      <c r="CX67" s="848"/>
      <c r="CY67" s="848"/>
      <c r="CZ67" s="848"/>
      <c r="DA67" s="848"/>
      <c r="DB67" s="848"/>
      <c r="DC67" s="848"/>
      <c r="DD67" s="848"/>
      <c r="DE67" s="848"/>
      <c r="DF67" s="848"/>
      <c r="DG67" s="849"/>
      <c r="DH67" s="854"/>
      <c r="DI67" s="855"/>
      <c r="DJ67" s="855"/>
      <c r="DK67" s="855"/>
      <c r="DL67" s="855"/>
      <c r="DM67" s="855"/>
      <c r="DN67" s="855"/>
      <c r="DO67" s="855"/>
      <c r="DP67" s="855"/>
      <c r="DQ67" s="855"/>
      <c r="DR67" s="855"/>
      <c r="DS67" s="854"/>
      <c r="DT67" s="855"/>
      <c r="DU67" s="855"/>
      <c r="DV67" s="855"/>
      <c r="DW67" s="855"/>
      <c r="DX67" s="855"/>
      <c r="DY67" s="855"/>
      <c r="DZ67" s="855"/>
      <c r="EA67" s="855"/>
      <c r="EB67" s="855"/>
      <c r="EC67" s="858"/>
    </row>
    <row r="68" spans="2:145" ht="6.8" customHeight="1">
      <c r="C68" s="760"/>
      <c r="D68" s="761"/>
      <c r="E68" s="761"/>
      <c r="F68" s="761"/>
      <c r="G68" s="761"/>
      <c r="H68" s="761"/>
      <c r="I68" s="761"/>
      <c r="J68" s="761"/>
      <c r="K68" s="761"/>
      <c r="L68" s="761"/>
      <c r="M68" s="761"/>
      <c r="N68" s="761"/>
      <c r="O68" s="761"/>
      <c r="P68" s="761"/>
      <c r="Q68" s="761"/>
      <c r="R68" s="761"/>
      <c r="S68" s="761"/>
      <c r="T68" s="761"/>
      <c r="U68" s="761"/>
      <c r="V68" s="761"/>
      <c r="W68" s="761"/>
      <c r="X68" s="761"/>
      <c r="Y68" s="761"/>
      <c r="Z68" s="761"/>
      <c r="AA68" s="789"/>
      <c r="AB68" s="790"/>
      <c r="AC68" s="790"/>
      <c r="AD68" s="790"/>
      <c r="AE68" s="790"/>
      <c r="AF68" s="790"/>
      <c r="AG68" s="790"/>
      <c r="AH68" s="791"/>
      <c r="AI68" s="380"/>
      <c r="AJ68" s="1012"/>
      <c r="AK68" s="1013"/>
      <c r="AL68" s="1013"/>
      <c r="AM68" s="1013"/>
      <c r="AN68" s="1013"/>
      <c r="AO68" s="1013"/>
      <c r="AP68" s="1013"/>
      <c r="AQ68" s="1013"/>
      <c r="AR68" s="1013"/>
      <c r="AS68" s="1013"/>
      <c r="AT68" s="1013"/>
      <c r="AU68" s="1013"/>
      <c r="AV68" s="1013"/>
      <c r="AW68" s="1013"/>
      <c r="AX68" s="1095"/>
      <c r="AY68" s="1092"/>
      <c r="AZ68" s="1093"/>
      <c r="BA68" s="1093"/>
      <c r="BB68" s="1093"/>
      <c r="BC68" s="1093"/>
      <c r="BD68" s="1093"/>
      <c r="BE68" s="1094"/>
      <c r="BF68" s="382"/>
      <c r="BG68" s="1028"/>
      <c r="BH68" s="1029"/>
      <c r="BI68" s="1029"/>
      <c r="BJ68" s="1029"/>
      <c r="BK68" s="1029"/>
      <c r="BL68" s="1029"/>
      <c r="BM68" s="1030"/>
      <c r="BN68" s="380"/>
      <c r="BO68" s="762" t="s">
        <v>630</v>
      </c>
      <c r="BP68" s="763"/>
      <c r="BQ68" s="763"/>
      <c r="BR68" s="763"/>
      <c r="BS68" s="763"/>
      <c r="BT68" s="763"/>
      <c r="BU68" s="763"/>
      <c r="BV68" s="763"/>
      <c r="BW68" s="763"/>
      <c r="BX68" s="763"/>
      <c r="BY68" s="763"/>
      <c r="BZ68" s="763"/>
      <c r="CA68" s="763"/>
      <c r="CB68" s="763"/>
      <c r="CC68" s="763"/>
      <c r="CD68" s="763"/>
      <c r="CE68" s="763"/>
      <c r="CF68" s="763"/>
      <c r="CG68" s="763"/>
      <c r="CH68" s="763"/>
      <c r="CI68" s="763"/>
      <c r="CJ68" s="763"/>
      <c r="CK68" s="763"/>
      <c r="CL68" s="763"/>
      <c r="CM68" s="763"/>
      <c r="CN68" s="763"/>
      <c r="CO68" s="763"/>
      <c r="CP68" s="763"/>
      <c r="CQ68" s="763"/>
      <c r="CR68" s="763"/>
      <c r="CS68" s="763"/>
      <c r="CT68" s="763"/>
      <c r="CU68" s="764"/>
      <c r="CV68" s="384"/>
      <c r="CW68" s="762" t="s">
        <v>630</v>
      </c>
      <c r="CX68" s="763"/>
      <c r="CY68" s="763"/>
      <c r="CZ68" s="763"/>
      <c r="DA68" s="763"/>
      <c r="DB68" s="763"/>
      <c r="DC68" s="763"/>
      <c r="DD68" s="763"/>
      <c r="DE68" s="763"/>
      <c r="DF68" s="763"/>
      <c r="DG68" s="763"/>
      <c r="DH68" s="763"/>
      <c r="DI68" s="763"/>
      <c r="DJ68" s="763"/>
      <c r="DK68" s="763"/>
      <c r="DL68" s="763"/>
      <c r="DM68" s="763"/>
      <c r="DN68" s="763"/>
      <c r="DO68" s="763"/>
      <c r="DP68" s="763"/>
      <c r="DQ68" s="763"/>
      <c r="DR68" s="763"/>
      <c r="DS68" s="763"/>
      <c r="DT68" s="763"/>
      <c r="DU68" s="763"/>
      <c r="DV68" s="763"/>
      <c r="DW68" s="763"/>
      <c r="DX68" s="763"/>
      <c r="DY68" s="763"/>
      <c r="DZ68" s="763"/>
      <c r="EA68" s="763"/>
      <c r="EB68" s="763"/>
      <c r="EC68" s="764"/>
    </row>
    <row r="69" spans="2:145" ht="6.8" customHeight="1">
      <c r="C69" s="760" t="s">
        <v>323</v>
      </c>
      <c r="D69" s="761"/>
      <c r="E69" s="761"/>
      <c r="F69" s="761"/>
      <c r="G69" s="761"/>
      <c r="H69" s="761"/>
      <c r="I69" s="761"/>
      <c r="J69" s="761"/>
      <c r="K69" s="761"/>
      <c r="L69" s="761"/>
      <c r="M69" s="761"/>
      <c r="N69" s="761"/>
      <c r="O69" s="761"/>
      <c r="P69" s="761"/>
      <c r="Q69" s="761"/>
      <c r="R69" s="761"/>
      <c r="S69" s="761"/>
      <c r="T69" s="761"/>
      <c r="U69" s="761"/>
      <c r="V69" s="761"/>
      <c r="W69" s="761"/>
      <c r="X69" s="761"/>
      <c r="Y69" s="761"/>
      <c r="Z69" s="761"/>
      <c r="AA69" s="801"/>
      <c r="AB69" s="802"/>
      <c r="AC69" s="802"/>
      <c r="AD69" s="802"/>
      <c r="AE69" s="802"/>
      <c r="AF69" s="802"/>
      <c r="AG69" s="802"/>
      <c r="AH69" s="803"/>
      <c r="AI69" s="380"/>
      <c r="AJ69" s="1012"/>
      <c r="AK69" s="1013"/>
      <c r="AL69" s="1013"/>
      <c r="AM69" s="1013"/>
      <c r="AN69" s="1013"/>
      <c r="AO69" s="1013"/>
      <c r="AP69" s="1013"/>
      <c r="AQ69" s="1013"/>
      <c r="AR69" s="1013"/>
      <c r="AS69" s="1013"/>
      <c r="AT69" s="1013"/>
      <c r="AU69" s="1013"/>
      <c r="AV69" s="1013"/>
      <c r="AW69" s="1013"/>
      <c r="AX69" s="1095"/>
      <c r="AY69" s="1092"/>
      <c r="AZ69" s="1093"/>
      <c r="BA69" s="1093"/>
      <c r="BB69" s="1093"/>
      <c r="BC69" s="1093"/>
      <c r="BD69" s="1093"/>
      <c r="BE69" s="1094"/>
      <c r="BF69" s="382"/>
      <c r="BG69" s="1028"/>
      <c r="BH69" s="1029"/>
      <c r="BI69" s="1029"/>
      <c r="BJ69" s="1029"/>
      <c r="BK69" s="1029"/>
      <c r="BL69" s="1029"/>
      <c r="BM69" s="1030"/>
      <c r="BN69" s="380"/>
      <c r="BO69" s="762"/>
      <c r="BP69" s="763"/>
      <c r="BQ69" s="763"/>
      <c r="BR69" s="763"/>
      <c r="BS69" s="763"/>
      <c r="BT69" s="763"/>
      <c r="BU69" s="763"/>
      <c r="BV69" s="763"/>
      <c r="BW69" s="763"/>
      <c r="BX69" s="763"/>
      <c r="BY69" s="763"/>
      <c r="BZ69" s="763"/>
      <c r="CA69" s="763"/>
      <c r="CB69" s="763"/>
      <c r="CC69" s="763"/>
      <c r="CD69" s="763"/>
      <c r="CE69" s="763"/>
      <c r="CF69" s="763"/>
      <c r="CG69" s="763"/>
      <c r="CH69" s="763"/>
      <c r="CI69" s="763"/>
      <c r="CJ69" s="763"/>
      <c r="CK69" s="763"/>
      <c r="CL69" s="763"/>
      <c r="CM69" s="763"/>
      <c r="CN69" s="763"/>
      <c r="CO69" s="763"/>
      <c r="CP69" s="763"/>
      <c r="CQ69" s="763"/>
      <c r="CR69" s="763"/>
      <c r="CS69" s="763"/>
      <c r="CT69" s="763"/>
      <c r="CU69" s="764"/>
      <c r="CV69" s="384"/>
      <c r="CW69" s="762"/>
      <c r="CX69" s="763"/>
      <c r="CY69" s="763"/>
      <c r="CZ69" s="763"/>
      <c r="DA69" s="763"/>
      <c r="DB69" s="763"/>
      <c r="DC69" s="763"/>
      <c r="DD69" s="763"/>
      <c r="DE69" s="763"/>
      <c r="DF69" s="763"/>
      <c r="DG69" s="763"/>
      <c r="DH69" s="763"/>
      <c r="DI69" s="763"/>
      <c r="DJ69" s="763"/>
      <c r="DK69" s="763"/>
      <c r="DL69" s="763"/>
      <c r="DM69" s="763"/>
      <c r="DN69" s="763"/>
      <c r="DO69" s="763"/>
      <c r="DP69" s="763"/>
      <c r="DQ69" s="763"/>
      <c r="DR69" s="763"/>
      <c r="DS69" s="763"/>
      <c r="DT69" s="763"/>
      <c r="DU69" s="763"/>
      <c r="DV69" s="763"/>
      <c r="DW69" s="763"/>
      <c r="DX69" s="763"/>
      <c r="DY69" s="763"/>
      <c r="DZ69" s="763"/>
      <c r="EA69" s="763"/>
      <c r="EB69" s="763"/>
      <c r="EC69" s="764"/>
    </row>
    <row r="70" spans="2:145" ht="6.8" customHeight="1" thickBot="1">
      <c r="C70" s="760"/>
      <c r="D70" s="761"/>
      <c r="E70" s="761"/>
      <c r="F70" s="761"/>
      <c r="G70" s="761"/>
      <c r="H70" s="761"/>
      <c r="I70" s="761"/>
      <c r="J70" s="761"/>
      <c r="K70" s="761"/>
      <c r="L70" s="761"/>
      <c r="M70" s="761"/>
      <c r="N70" s="761"/>
      <c r="O70" s="761"/>
      <c r="P70" s="761"/>
      <c r="Q70" s="761"/>
      <c r="R70" s="761"/>
      <c r="S70" s="761"/>
      <c r="T70" s="761"/>
      <c r="U70" s="761"/>
      <c r="V70" s="761"/>
      <c r="W70" s="761"/>
      <c r="X70" s="761"/>
      <c r="Y70" s="761"/>
      <c r="Z70" s="761"/>
      <c r="AA70" s="801"/>
      <c r="AB70" s="802"/>
      <c r="AC70" s="802"/>
      <c r="AD70" s="802"/>
      <c r="AE70" s="802"/>
      <c r="AF70" s="802"/>
      <c r="AG70" s="802"/>
      <c r="AH70" s="803"/>
      <c r="AI70" s="380"/>
      <c r="AJ70" s="1012" t="s">
        <v>808</v>
      </c>
      <c r="AK70" s="1013"/>
      <c r="AL70" s="1013"/>
      <c r="AM70" s="1013"/>
      <c r="AN70" s="1013"/>
      <c r="AO70" s="1013"/>
      <c r="AP70" s="1013"/>
      <c r="AQ70" s="1013"/>
      <c r="AR70" s="1013"/>
      <c r="AS70" s="1013"/>
      <c r="AT70" s="1013"/>
      <c r="AU70" s="1013"/>
      <c r="AV70" s="1013"/>
      <c r="AW70" s="1013"/>
      <c r="AX70" s="1095"/>
      <c r="AY70" s="1092"/>
      <c r="AZ70" s="1093"/>
      <c r="BA70" s="1093"/>
      <c r="BB70" s="1093"/>
      <c r="BC70" s="1093"/>
      <c r="BD70" s="1093"/>
      <c r="BE70" s="1094"/>
      <c r="BF70" s="382"/>
      <c r="BG70" s="1028">
        <f>(ESTIMATE_SUBTOTAL+BG64+BG67)*AY70</f>
        <v>0</v>
      </c>
      <c r="BH70" s="1029"/>
      <c r="BI70" s="1029"/>
      <c r="BJ70" s="1029"/>
      <c r="BK70" s="1029"/>
      <c r="BL70" s="1029"/>
      <c r="BM70" s="1030"/>
      <c r="BN70" s="380"/>
      <c r="BO70" s="765"/>
      <c r="BP70" s="766"/>
      <c r="BQ70" s="766"/>
      <c r="BR70" s="766"/>
      <c r="BS70" s="766"/>
      <c r="BT70" s="766"/>
      <c r="BU70" s="766"/>
      <c r="BV70" s="766"/>
      <c r="BW70" s="766"/>
      <c r="BX70" s="766"/>
      <c r="BY70" s="766"/>
      <c r="BZ70" s="766"/>
      <c r="CA70" s="766"/>
      <c r="CB70" s="766"/>
      <c r="CC70" s="766"/>
      <c r="CD70" s="766"/>
      <c r="CE70" s="766"/>
      <c r="CF70" s="766"/>
      <c r="CG70" s="766"/>
      <c r="CH70" s="766"/>
      <c r="CI70" s="766"/>
      <c r="CJ70" s="766"/>
      <c r="CK70" s="766"/>
      <c r="CL70" s="766"/>
      <c r="CM70" s="766"/>
      <c r="CN70" s="766"/>
      <c r="CO70" s="766"/>
      <c r="CP70" s="766"/>
      <c r="CQ70" s="766"/>
      <c r="CR70" s="766"/>
      <c r="CS70" s="766"/>
      <c r="CT70" s="766"/>
      <c r="CU70" s="767"/>
      <c r="CV70" s="384"/>
      <c r="CW70" s="765"/>
      <c r="CX70" s="766"/>
      <c r="CY70" s="766"/>
      <c r="CZ70" s="766"/>
      <c r="DA70" s="766"/>
      <c r="DB70" s="766"/>
      <c r="DC70" s="766"/>
      <c r="DD70" s="766"/>
      <c r="DE70" s="766"/>
      <c r="DF70" s="766"/>
      <c r="DG70" s="766"/>
      <c r="DH70" s="766"/>
      <c r="DI70" s="766"/>
      <c r="DJ70" s="766"/>
      <c r="DK70" s="766"/>
      <c r="DL70" s="766"/>
      <c r="DM70" s="766"/>
      <c r="DN70" s="766"/>
      <c r="DO70" s="766"/>
      <c r="DP70" s="766"/>
      <c r="DQ70" s="766"/>
      <c r="DR70" s="766"/>
      <c r="DS70" s="766"/>
      <c r="DT70" s="766"/>
      <c r="DU70" s="766"/>
      <c r="DV70" s="766"/>
      <c r="DW70" s="766"/>
      <c r="DX70" s="766"/>
      <c r="DY70" s="766"/>
      <c r="DZ70" s="766"/>
      <c r="EA70" s="766"/>
      <c r="EB70" s="766"/>
      <c r="EC70" s="767"/>
    </row>
    <row r="71" spans="2:145" ht="6.8" customHeight="1" thickTop="1" thickBot="1">
      <c r="C71" s="825" t="s">
        <v>186</v>
      </c>
      <c r="D71" s="826"/>
      <c r="E71" s="826"/>
      <c r="F71" s="826"/>
      <c r="G71" s="826"/>
      <c r="H71" s="826"/>
      <c r="I71" s="826"/>
      <c r="J71" s="826"/>
      <c r="K71" s="826"/>
      <c r="L71" s="826"/>
      <c r="M71" s="826"/>
      <c r="N71" s="826"/>
      <c r="O71" s="826"/>
      <c r="P71" s="826"/>
      <c r="Q71" s="826"/>
      <c r="R71" s="826"/>
      <c r="S71" s="826"/>
      <c r="T71" s="826"/>
      <c r="U71" s="826"/>
      <c r="V71" s="826"/>
      <c r="W71" s="826"/>
      <c r="X71" s="826"/>
      <c r="Y71" s="826"/>
      <c r="Z71" s="827"/>
      <c r="AA71" s="792">
        <f>SUM(AA57:AH70)</f>
        <v>0</v>
      </c>
      <c r="AB71" s="793"/>
      <c r="AC71" s="793"/>
      <c r="AD71" s="793"/>
      <c r="AE71" s="793"/>
      <c r="AF71" s="793"/>
      <c r="AG71" s="793"/>
      <c r="AH71" s="794"/>
      <c r="AI71" s="380"/>
      <c r="AJ71" s="1012"/>
      <c r="AK71" s="1013"/>
      <c r="AL71" s="1013"/>
      <c r="AM71" s="1013"/>
      <c r="AN71" s="1013"/>
      <c r="AO71" s="1013"/>
      <c r="AP71" s="1013"/>
      <c r="AQ71" s="1013"/>
      <c r="AR71" s="1013"/>
      <c r="AS71" s="1013"/>
      <c r="AT71" s="1013"/>
      <c r="AU71" s="1013"/>
      <c r="AV71" s="1013"/>
      <c r="AW71" s="1013"/>
      <c r="AX71" s="1095"/>
      <c r="AY71" s="1092"/>
      <c r="AZ71" s="1093"/>
      <c r="BA71" s="1093"/>
      <c r="BB71" s="1093"/>
      <c r="BC71" s="1093"/>
      <c r="BD71" s="1093"/>
      <c r="BE71" s="1094"/>
      <c r="BF71" s="382"/>
      <c r="BG71" s="1028"/>
      <c r="BH71" s="1029"/>
      <c r="BI71" s="1029"/>
      <c r="BJ71" s="1029"/>
      <c r="BK71" s="1029"/>
      <c r="BL71" s="1029"/>
      <c r="BM71" s="1030"/>
      <c r="BN71" s="380"/>
      <c r="BO71" s="810" t="s">
        <v>880</v>
      </c>
      <c r="BP71" s="811"/>
      <c r="BQ71" s="811"/>
      <c r="BR71" s="811"/>
      <c r="BS71" s="811"/>
      <c r="BT71" s="811"/>
      <c r="BU71" s="811"/>
      <c r="BV71" s="811"/>
      <c r="BW71" s="810" t="s">
        <v>993</v>
      </c>
      <c r="BX71" s="811"/>
      <c r="BY71" s="811"/>
      <c r="BZ71" s="811"/>
      <c r="CA71" s="811"/>
      <c r="CB71" s="811"/>
      <c r="CC71" s="811"/>
      <c r="CD71" s="811"/>
      <c r="CE71" s="810" t="s">
        <v>994</v>
      </c>
      <c r="CF71" s="811"/>
      <c r="CG71" s="811"/>
      <c r="CH71" s="811"/>
      <c r="CI71" s="811"/>
      <c r="CJ71" s="811"/>
      <c r="CK71" s="811"/>
      <c r="CL71" s="811"/>
      <c r="CM71" s="810" t="s">
        <v>995</v>
      </c>
      <c r="CN71" s="811"/>
      <c r="CO71" s="811"/>
      <c r="CP71" s="811"/>
      <c r="CQ71" s="811"/>
      <c r="CR71" s="811"/>
      <c r="CS71" s="811"/>
      <c r="CT71" s="811"/>
      <c r="CU71" s="820"/>
      <c r="CV71" s="384"/>
      <c r="CW71" s="810" t="s">
        <v>880</v>
      </c>
      <c r="CX71" s="811"/>
      <c r="CY71" s="811"/>
      <c r="CZ71" s="811"/>
      <c r="DA71" s="811"/>
      <c r="DB71" s="811"/>
      <c r="DC71" s="811"/>
      <c r="DD71" s="811"/>
      <c r="DE71" s="810" t="s">
        <v>993</v>
      </c>
      <c r="DF71" s="811"/>
      <c r="DG71" s="811"/>
      <c r="DH71" s="811"/>
      <c r="DI71" s="811"/>
      <c r="DJ71" s="811"/>
      <c r="DK71" s="811"/>
      <c r="DL71" s="811"/>
      <c r="DM71" s="810" t="s">
        <v>994</v>
      </c>
      <c r="DN71" s="811"/>
      <c r="DO71" s="811"/>
      <c r="DP71" s="811"/>
      <c r="DQ71" s="811"/>
      <c r="DR71" s="811"/>
      <c r="DS71" s="811"/>
      <c r="DT71" s="811"/>
      <c r="DU71" s="810" t="s">
        <v>995</v>
      </c>
      <c r="DV71" s="811"/>
      <c r="DW71" s="811"/>
      <c r="DX71" s="811"/>
      <c r="DY71" s="811"/>
      <c r="DZ71" s="811"/>
      <c r="EA71" s="811"/>
      <c r="EB71" s="811"/>
      <c r="EC71" s="820"/>
      <c r="EO71" s="276"/>
    </row>
    <row r="72" spans="2:145" ht="6.8" customHeight="1">
      <c r="B72" s="1105" t="s">
        <v>941</v>
      </c>
      <c r="C72" s="825"/>
      <c r="D72" s="826"/>
      <c r="E72" s="826"/>
      <c r="F72" s="826"/>
      <c r="G72" s="826"/>
      <c r="H72" s="826"/>
      <c r="I72" s="826"/>
      <c r="J72" s="826"/>
      <c r="K72" s="826"/>
      <c r="L72" s="826"/>
      <c r="M72" s="826"/>
      <c r="N72" s="826"/>
      <c r="O72" s="826"/>
      <c r="P72" s="826"/>
      <c r="Q72" s="826"/>
      <c r="R72" s="826"/>
      <c r="S72" s="826"/>
      <c r="T72" s="826"/>
      <c r="U72" s="826"/>
      <c r="V72" s="826"/>
      <c r="W72" s="826"/>
      <c r="X72" s="826"/>
      <c r="Y72" s="826"/>
      <c r="Z72" s="827"/>
      <c r="AA72" s="795"/>
      <c r="AB72" s="796"/>
      <c r="AC72" s="796"/>
      <c r="AD72" s="796"/>
      <c r="AE72" s="796"/>
      <c r="AF72" s="796"/>
      <c r="AG72" s="796"/>
      <c r="AH72" s="797"/>
      <c r="AI72" s="380"/>
      <c r="AJ72" s="1012"/>
      <c r="AK72" s="1013"/>
      <c r="AL72" s="1013"/>
      <c r="AM72" s="1013"/>
      <c r="AN72" s="1013"/>
      <c r="AO72" s="1013"/>
      <c r="AP72" s="1013"/>
      <c r="AQ72" s="1013"/>
      <c r="AR72" s="1013"/>
      <c r="AS72" s="1013"/>
      <c r="AT72" s="1013"/>
      <c r="AU72" s="1013"/>
      <c r="AV72" s="1013"/>
      <c r="AW72" s="1013"/>
      <c r="AX72" s="1095"/>
      <c r="AY72" s="1092"/>
      <c r="AZ72" s="1093"/>
      <c r="BA72" s="1093"/>
      <c r="BB72" s="1093"/>
      <c r="BC72" s="1093"/>
      <c r="BD72" s="1093"/>
      <c r="BE72" s="1094"/>
      <c r="BF72" s="382"/>
      <c r="BG72" s="1028"/>
      <c r="BH72" s="1029"/>
      <c r="BI72" s="1029"/>
      <c r="BJ72" s="1029"/>
      <c r="BK72" s="1029"/>
      <c r="BL72" s="1029"/>
      <c r="BM72" s="1030"/>
      <c r="BN72" s="380"/>
      <c r="BO72" s="812"/>
      <c r="BP72" s="813"/>
      <c r="BQ72" s="813"/>
      <c r="BR72" s="813"/>
      <c r="BS72" s="813"/>
      <c r="BT72" s="813"/>
      <c r="BU72" s="813"/>
      <c r="BV72" s="813"/>
      <c r="BW72" s="812"/>
      <c r="BX72" s="813"/>
      <c r="BY72" s="813"/>
      <c r="BZ72" s="813"/>
      <c r="CA72" s="813"/>
      <c r="CB72" s="813"/>
      <c r="CC72" s="813"/>
      <c r="CD72" s="813"/>
      <c r="CE72" s="812"/>
      <c r="CF72" s="813"/>
      <c r="CG72" s="813"/>
      <c r="CH72" s="813"/>
      <c r="CI72" s="813"/>
      <c r="CJ72" s="813"/>
      <c r="CK72" s="813"/>
      <c r="CL72" s="813"/>
      <c r="CM72" s="812"/>
      <c r="CN72" s="813"/>
      <c r="CO72" s="813"/>
      <c r="CP72" s="813"/>
      <c r="CQ72" s="813"/>
      <c r="CR72" s="813"/>
      <c r="CS72" s="813"/>
      <c r="CT72" s="813"/>
      <c r="CU72" s="821"/>
      <c r="CV72" s="384"/>
      <c r="CW72" s="812"/>
      <c r="CX72" s="813"/>
      <c r="CY72" s="813"/>
      <c r="CZ72" s="813"/>
      <c r="DA72" s="813"/>
      <c r="DB72" s="813"/>
      <c r="DC72" s="813"/>
      <c r="DD72" s="813"/>
      <c r="DE72" s="812"/>
      <c r="DF72" s="813"/>
      <c r="DG72" s="813"/>
      <c r="DH72" s="813"/>
      <c r="DI72" s="813"/>
      <c r="DJ72" s="813"/>
      <c r="DK72" s="813"/>
      <c r="DL72" s="813"/>
      <c r="DM72" s="812"/>
      <c r="DN72" s="813"/>
      <c r="DO72" s="813"/>
      <c r="DP72" s="813"/>
      <c r="DQ72" s="813"/>
      <c r="DR72" s="813"/>
      <c r="DS72" s="813"/>
      <c r="DT72" s="813"/>
      <c r="DU72" s="812"/>
      <c r="DV72" s="813"/>
      <c r="DW72" s="813"/>
      <c r="DX72" s="813"/>
      <c r="DY72" s="813"/>
      <c r="DZ72" s="813"/>
      <c r="EA72" s="813"/>
      <c r="EB72" s="813"/>
      <c r="EC72" s="821"/>
    </row>
    <row r="73" spans="2:145" ht="6.8" customHeight="1">
      <c r="B73" s="1106"/>
      <c r="C73" s="951" t="s">
        <v>939</v>
      </c>
      <c r="D73" s="952"/>
      <c r="E73" s="952"/>
      <c r="F73" s="952"/>
      <c r="G73" s="952"/>
      <c r="H73" s="952"/>
      <c r="I73" s="952"/>
      <c r="J73" s="952"/>
      <c r="K73" s="952"/>
      <c r="L73" s="952"/>
      <c r="M73" s="395"/>
      <c r="N73" s="395"/>
      <c r="O73" s="395"/>
      <c r="P73" s="395"/>
      <c r="Q73" s="395"/>
      <c r="R73" s="395"/>
      <c r="S73" s="395"/>
      <c r="T73" s="395"/>
      <c r="U73" s="395"/>
      <c r="V73" s="395"/>
      <c r="W73" s="395"/>
      <c r="X73" s="395"/>
      <c r="Y73" s="395"/>
      <c r="Z73" s="395"/>
      <c r="AA73" s="395"/>
      <c r="AB73" s="395"/>
      <c r="AC73" s="395"/>
      <c r="AD73" s="395"/>
      <c r="AE73" s="395"/>
      <c r="AF73" s="395"/>
      <c r="AG73" s="395"/>
      <c r="AH73" s="396"/>
      <c r="AI73" s="380"/>
      <c r="AJ73" s="1012" t="s">
        <v>811</v>
      </c>
      <c r="AK73" s="1013"/>
      <c r="AL73" s="1013"/>
      <c r="AM73" s="1013"/>
      <c r="AN73" s="1013"/>
      <c r="AO73" s="1013"/>
      <c r="AP73" s="1013"/>
      <c r="AQ73" s="1013"/>
      <c r="AR73" s="1013"/>
      <c r="AS73" s="1013"/>
      <c r="AT73" s="1013"/>
      <c r="AU73" s="1013"/>
      <c r="AV73" s="1013"/>
      <c r="AW73" s="1013"/>
      <c r="AX73" s="1095"/>
      <c r="AY73" s="1092"/>
      <c r="AZ73" s="1093"/>
      <c r="BA73" s="1093"/>
      <c r="BB73" s="1093"/>
      <c r="BC73" s="1093"/>
      <c r="BD73" s="1093"/>
      <c r="BE73" s="1094"/>
      <c r="BF73" s="382"/>
      <c r="BG73" s="1028">
        <f>(ESTIMATE_SUBTOTAL+BG64+BG67+BG70)*Repair_Contingency_Percentage_Cell</f>
        <v>0</v>
      </c>
      <c r="BH73" s="1029"/>
      <c r="BI73" s="1029"/>
      <c r="BJ73" s="1029"/>
      <c r="BK73" s="1029"/>
      <c r="BL73" s="1029"/>
      <c r="BM73" s="1030"/>
      <c r="BN73" s="380"/>
      <c r="BO73" s="812"/>
      <c r="BP73" s="813"/>
      <c r="BQ73" s="813"/>
      <c r="BR73" s="813"/>
      <c r="BS73" s="813"/>
      <c r="BT73" s="813"/>
      <c r="BU73" s="813"/>
      <c r="BV73" s="813"/>
      <c r="BW73" s="812"/>
      <c r="BX73" s="813"/>
      <c r="BY73" s="813"/>
      <c r="BZ73" s="813"/>
      <c r="CA73" s="813"/>
      <c r="CB73" s="813"/>
      <c r="CC73" s="813"/>
      <c r="CD73" s="813"/>
      <c r="CE73" s="812"/>
      <c r="CF73" s="813"/>
      <c r="CG73" s="813"/>
      <c r="CH73" s="813"/>
      <c r="CI73" s="813"/>
      <c r="CJ73" s="813"/>
      <c r="CK73" s="813"/>
      <c r="CL73" s="813"/>
      <c r="CM73" s="812"/>
      <c r="CN73" s="813"/>
      <c r="CO73" s="813"/>
      <c r="CP73" s="813"/>
      <c r="CQ73" s="813"/>
      <c r="CR73" s="813"/>
      <c r="CS73" s="813"/>
      <c r="CT73" s="813"/>
      <c r="CU73" s="821"/>
      <c r="CV73" s="384"/>
      <c r="CW73" s="812"/>
      <c r="CX73" s="813"/>
      <c r="CY73" s="813"/>
      <c r="CZ73" s="813"/>
      <c r="DA73" s="813"/>
      <c r="DB73" s="813"/>
      <c r="DC73" s="813"/>
      <c r="DD73" s="813"/>
      <c r="DE73" s="812"/>
      <c r="DF73" s="813"/>
      <c r="DG73" s="813"/>
      <c r="DH73" s="813"/>
      <c r="DI73" s="813"/>
      <c r="DJ73" s="813"/>
      <c r="DK73" s="813"/>
      <c r="DL73" s="813"/>
      <c r="DM73" s="812"/>
      <c r="DN73" s="813"/>
      <c r="DO73" s="813"/>
      <c r="DP73" s="813"/>
      <c r="DQ73" s="813"/>
      <c r="DR73" s="813"/>
      <c r="DS73" s="813"/>
      <c r="DT73" s="813"/>
      <c r="DU73" s="812"/>
      <c r="DV73" s="813"/>
      <c r="DW73" s="813"/>
      <c r="DX73" s="813"/>
      <c r="DY73" s="813"/>
      <c r="DZ73" s="813"/>
      <c r="EA73" s="813"/>
      <c r="EB73" s="813"/>
      <c r="EC73" s="821"/>
    </row>
    <row r="74" spans="2:145" ht="6.8" customHeight="1">
      <c r="B74" s="1106"/>
      <c r="C74" s="951"/>
      <c r="D74" s="952"/>
      <c r="E74" s="952"/>
      <c r="F74" s="952"/>
      <c r="G74" s="952"/>
      <c r="H74" s="952"/>
      <c r="I74" s="952"/>
      <c r="J74" s="952"/>
      <c r="K74" s="952"/>
      <c r="L74" s="952"/>
      <c r="M74" s="395"/>
      <c r="N74" s="395"/>
      <c r="O74" s="395"/>
      <c r="P74" s="395"/>
      <c r="Q74" s="395"/>
      <c r="R74" s="395"/>
      <c r="S74" s="395"/>
      <c r="T74" s="395"/>
      <c r="U74" s="395"/>
      <c r="V74" s="395"/>
      <c r="W74" s="395"/>
      <c r="X74" s="395"/>
      <c r="Y74" s="395"/>
      <c r="Z74" s="395"/>
      <c r="AA74" s="395"/>
      <c r="AB74" s="395"/>
      <c r="AC74" s="395"/>
      <c r="AD74" s="395"/>
      <c r="AE74" s="395"/>
      <c r="AF74" s="395"/>
      <c r="AG74" s="395"/>
      <c r="AH74" s="396"/>
      <c r="AI74" s="380"/>
      <c r="AJ74" s="1012"/>
      <c r="AK74" s="1013"/>
      <c r="AL74" s="1013"/>
      <c r="AM74" s="1013"/>
      <c r="AN74" s="1013"/>
      <c r="AO74" s="1013"/>
      <c r="AP74" s="1013"/>
      <c r="AQ74" s="1013"/>
      <c r="AR74" s="1013"/>
      <c r="AS74" s="1013"/>
      <c r="AT74" s="1013"/>
      <c r="AU74" s="1013"/>
      <c r="AV74" s="1013"/>
      <c r="AW74" s="1013"/>
      <c r="AX74" s="1095"/>
      <c r="AY74" s="1092"/>
      <c r="AZ74" s="1093"/>
      <c r="BA74" s="1093"/>
      <c r="BB74" s="1093"/>
      <c r="BC74" s="1093"/>
      <c r="BD74" s="1093"/>
      <c r="BE74" s="1094"/>
      <c r="BF74" s="382"/>
      <c r="BG74" s="1028"/>
      <c r="BH74" s="1029"/>
      <c r="BI74" s="1029"/>
      <c r="BJ74" s="1029"/>
      <c r="BK74" s="1029"/>
      <c r="BL74" s="1029"/>
      <c r="BM74" s="1030"/>
      <c r="BN74" s="380"/>
      <c r="BO74" s="799">
        <f>'ANALYSIS DATABASE'!C249</f>
        <v>0</v>
      </c>
      <c r="BP74" s="800"/>
      <c r="BQ74" s="800"/>
      <c r="BR74" s="800"/>
      <c r="BS74" s="800"/>
      <c r="BT74" s="800"/>
      <c r="BU74" s="800"/>
      <c r="BV74" s="800"/>
      <c r="BW74" s="799">
        <f>'ANALYSIS DATABASE'!C250</f>
        <v>0</v>
      </c>
      <c r="BX74" s="800"/>
      <c r="BY74" s="800"/>
      <c r="BZ74" s="800"/>
      <c r="CA74" s="800"/>
      <c r="CB74" s="800"/>
      <c r="CC74" s="800"/>
      <c r="CD74" s="800"/>
      <c r="CE74" s="799">
        <f>'REHAB FINANCING SETUP'!AP89</f>
        <v>0</v>
      </c>
      <c r="CF74" s="800"/>
      <c r="CG74" s="800"/>
      <c r="CH74" s="800"/>
      <c r="CI74" s="800"/>
      <c r="CJ74" s="800"/>
      <c r="CK74" s="800"/>
      <c r="CL74" s="800"/>
      <c r="CM74" s="799">
        <f>'ANALYSIS DATABASE'!C252</f>
        <v>0</v>
      </c>
      <c r="CN74" s="800"/>
      <c r="CO74" s="800"/>
      <c r="CP74" s="800"/>
      <c r="CQ74" s="800"/>
      <c r="CR74" s="800"/>
      <c r="CS74" s="800"/>
      <c r="CT74" s="800"/>
      <c r="CU74" s="822"/>
      <c r="CV74" s="384"/>
      <c r="CW74" s="799">
        <f>'ANALYSIS DATABASE'!C249</f>
        <v>0</v>
      </c>
      <c r="CX74" s="800"/>
      <c r="CY74" s="800"/>
      <c r="CZ74" s="800"/>
      <c r="DA74" s="800"/>
      <c r="DB74" s="800"/>
      <c r="DC74" s="800"/>
      <c r="DD74" s="800"/>
      <c r="DE74" s="799">
        <f>'REHAB FINANCING SETUP'!AH149</f>
        <v>0</v>
      </c>
      <c r="DF74" s="800"/>
      <c r="DG74" s="800"/>
      <c r="DH74" s="800"/>
      <c r="DI74" s="800"/>
      <c r="DJ74" s="800"/>
      <c r="DK74" s="800"/>
      <c r="DL74" s="800"/>
      <c r="DM74" s="799">
        <f>'REHAB FINANCING SETUP'!AS149</f>
        <v>0</v>
      </c>
      <c r="DN74" s="800"/>
      <c r="DO74" s="800"/>
      <c r="DP74" s="800"/>
      <c r="DQ74" s="800"/>
      <c r="DR74" s="800"/>
      <c r="DS74" s="800"/>
      <c r="DT74" s="800"/>
      <c r="DU74" s="799">
        <f>CW74-DE74-DM74</f>
        <v>0</v>
      </c>
      <c r="DV74" s="800"/>
      <c r="DW74" s="800"/>
      <c r="DX74" s="800"/>
      <c r="DY74" s="800"/>
      <c r="DZ74" s="800"/>
      <c r="EA74" s="800"/>
      <c r="EB74" s="800"/>
      <c r="EC74" s="822"/>
    </row>
    <row r="75" spans="2:145" ht="6.8" customHeight="1" thickBot="1">
      <c r="B75" s="1106"/>
      <c r="C75" s="967" t="s">
        <v>566</v>
      </c>
      <c r="D75" s="968"/>
      <c r="E75" s="968"/>
      <c r="F75" s="968"/>
      <c r="G75" s="968"/>
      <c r="H75" s="968"/>
      <c r="I75" s="968"/>
      <c r="J75" s="968"/>
      <c r="K75" s="968"/>
      <c r="L75" s="968"/>
      <c r="M75" s="968"/>
      <c r="N75" s="968"/>
      <c r="O75" s="968"/>
      <c r="P75" s="968"/>
      <c r="Q75" s="76"/>
      <c r="R75" s="990"/>
      <c r="S75" s="990"/>
      <c r="T75" s="990"/>
      <c r="U75" s="990"/>
      <c r="V75" s="990"/>
      <c r="W75" s="990"/>
      <c r="X75" s="990"/>
      <c r="Y75" s="990"/>
      <c r="Z75" s="991"/>
      <c r="AA75" s="752">
        <f>'REHAB FINANCING SETUP'!AZ31+'REHAB FINANCING SETUP'!AZ58+'REHAB FINANCING SETUP'!AR37+'REHAB FINANCING SETUP'!AR64</f>
        <v>0</v>
      </c>
      <c r="AB75" s="753"/>
      <c r="AC75" s="753"/>
      <c r="AD75" s="753"/>
      <c r="AE75" s="753"/>
      <c r="AF75" s="753"/>
      <c r="AG75" s="753"/>
      <c r="AH75" s="754"/>
      <c r="AI75" s="380"/>
      <c r="AJ75" s="1012"/>
      <c r="AK75" s="1013"/>
      <c r="AL75" s="1013"/>
      <c r="AM75" s="1013"/>
      <c r="AN75" s="1013"/>
      <c r="AO75" s="1013"/>
      <c r="AP75" s="1013"/>
      <c r="AQ75" s="1013"/>
      <c r="AR75" s="1013"/>
      <c r="AS75" s="1013"/>
      <c r="AT75" s="1013"/>
      <c r="AU75" s="1013"/>
      <c r="AV75" s="1013"/>
      <c r="AW75" s="1013"/>
      <c r="AX75" s="1095"/>
      <c r="AY75" s="1092"/>
      <c r="AZ75" s="1093"/>
      <c r="BA75" s="1093"/>
      <c r="BB75" s="1093"/>
      <c r="BC75" s="1093"/>
      <c r="BD75" s="1093"/>
      <c r="BE75" s="1094"/>
      <c r="BF75" s="382"/>
      <c r="BG75" s="1031"/>
      <c r="BH75" s="1032"/>
      <c r="BI75" s="1032"/>
      <c r="BJ75" s="1032"/>
      <c r="BK75" s="1032"/>
      <c r="BL75" s="1032"/>
      <c r="BM75" s="1033"/>
      <c r="BN75" s="380"/>
      <c r="BO75" s="799"/>
      <c r="BP75" s="800"/>
      <c r="BQ75" s="800"/>
      <c r="BR75" s="800"/>
      <c r="BS75" s="800"/>
      <c r="BT75" s="800"/>
      <c r="BU75" s="800"/>
      <c r="BV75" s="800"/>
      <c r="BW75" s="799"/>
      <c r="BX75" s="800"/>
      <c r="BY75" s="800"/>
      <c r="BZ75" s="800"/>
      <c r="CA75" s="800"/>
      <c r="CB75" s="800"/>
      <c r="CC75" s="800"/>
      <c r="CD75" s="800"/>
      <c r="CE75" s="799"/>
      <c r="CF75" s="800"/>
      <c r="CG75" s="800"/>
      <c r="CH75" s="800"/>
      <c r="CI75" s="800"/>
      <c r="CJ75" s="800"/>
      <c r="CK75" s="800"/>
      <c r="CL75" s="800"/>
      <c r="CM75" s="799"/>
      <c r="CN75" s="800"/>
      <c r="CO75" s="800"/>
      <c r="CP75" s="800"/>
      <c r="CQ75" s="800"/>
      <c r="CR75" s="800"/>
      <c r="CS75" s="800"/>
      <c r="CT75" s="800"/>
      <c r="CU75" s="822"/>
      <c r="CV75" s="384"/>
      <c r="CW75" s="799"/>
      <c r="CX75" s="800"/>
      <c r="CY75" s="800"/>
      <c r="CZ75" s="800"/>
      <c r="DA75" s="800"/>
      <c r="DB75" s="800"/>
      <c r="DC75" s="800"/>
      <c r="DD75" s="800"/>
      <c r="DE75" s="799"/>
      <c r="DF75" s="800"/>
      <c r="DG75" s="800"/>
      <c r="DH75" s="800"/>
      <c r="DI75" s="800"/>
      <c r="DJ75" s="800"/>
      <c r="DK75" s="800"/>
      <c r="DL75" s="800"/>
      <c r="DM75" s="799"/>
      <c r="DN75" s="800"/>
      <c r="DO75" s="800"/>
      <c r="DP75" s="800"/>
      <c r="DQ75" s="800"/>
      <c r="DR75" s="800"/>
      <c r="DS75" s="800"/>
      <c r="DT75" s="800"/>
      <c r="DU75" s="799"/>
      <c r="DV75" s="800"/>
      <c r="DW75" s="800"/>
      <c r="DX75" s="800"/>
      <c r="DY75" s="800"/>
      <c r="DZ75" s="800"/>
      <c r="EA75" s="800"/>
      <c r="EB75" s="800"/>
      <c r="EC75" s="822"/>
    </row>
    <row r="76" spans="2:145" ht="6.8" customHeight="1" thickTop="1">
      <c r="B76" s="1106"/>
      <c r="C76" s="967"/>
      <c r="D76" s="968"/>
      <c r="E76" s="968"/>
      <c r="F76" s="968"/>
      <c r="G76" s="968"/>
      <c r="H76" s="968"/>
      <c r="I76" s="968"/>
      <c r="J76" s="968"/>
      <c r="K76" s="968"/>
      <c r="L76" s="968"/>
      <c r="M76" s="968"/>
      <c r="N76" s="968"/>
      <c r="O76" s="968"/>
      <c r="P76" s="968"/>
      <c r="Q76" s="76"/>
      <c r="R76" s="990"/>
      <c r="S76" s="990"/>
      <c r="T76" s="990"/>
      <c r="U76" s="990"/>
      <c r="V76" s="990"/>
      <c r="W76" s="990"/>
      <c r="X76" s="990"/>
      <c r="Y76" s="990"/>
      <c r="Z76" s="991"/>
      <c r="AA76" s="755"/>
      <c r="AB76" s="756"/>
      <c r="AC76" s="756"/>
      <c r="AD76" s="756"/>
      <c r="AE76" s="756"/>
      <c r="AF76" s="756"/>
      <c r="AG76" s="756"/>
      <c r="AH76" s="757"/>
      <c r="AI76" s="380"/>
      <c r="AJ76" s="1000" t="s">
        <v>827</v>
      </c>
      <c r="AK76" s="1001"/>
      <c r="AL76" s="1001"/>
      <c r="AM76" s="1001"/>
      <c r="AN76" s="1001"/>
      <c r="AO76" s="1001"/>
      <c r="AP76" s="1001"/>
      <c r="AQ76" s="1001"/>
      <c r="AR76" s="1001"/>
      <c r="AS76" s="1001"/>
      <c r="AT76" s="1001"/>
      <c r="AU76" s="1001"/>
      <c r="AV76" s="1001"/>
      <c r="AW76" s="1001"/>
      <c r="AX76" s="1001"/>
      <c r="AY76" s="1001"/>
      <c r="AZ76" s="1001"/>
      <c r="BA76" s="1001"/>
      <c r="BB76" s="1001"/>
      <c r="BC76" s="1001"/>
      <c r="BD76" s="1001"/>
      <c r="BE76" s="1001"/>
      <c r="BF76" s="1001"/>
      <c r="BG76" s="1017">
        <f>SUM(BG64:BK75)</f>
        <v>0</v>
      </c>
      <c r="BH76" s="1018"/>
      <c r="BI76" s="1018"/>
      <c r="BJ76" s="1018"/>
      <c r="BK76" s="1018"/>
      <c r="BL76" s="1018"/>
      <c r="BM76" s="1019"/>
      <c r="BN76" s="380"/>
      <c r="BO76" s="799"/>
      <c r="BP76" s="800"/>
      <c r="BQ76" s="800"/>
      <c r="BR76" s="800"/>
      <c r="BS76" s="800"/>
      <c r="BT76" s="800"/>
      <c r="BU76" s="800"/>
      <c r="BV76" s="800"/>
      <c r="BW76" s="799"/>
      <c r="BX76" s="800"/>
      <c r="BY76" s="800"/>
      <c r="BZ76" s="800"/>
      <c r="CA76" s="800"/>
      <c r="CB76" s="800"/>
      <c r="CC76" s="800"/>
      <c r="CD76" s="800"/>
      <c r="CE76" s="799"/>
      <c r="CF76" s="800"/>
      <c r="CG76" s="800"/>
      <c r="CH76" s="800"/>
      <c r="CI76" s="800"/>
      <c r="CJ76" s="800"/>
      <c r="CK76" s="800"/>
      <c r="CL76" s="800"/>
      <c r="CM76" s="799"/>
      <c r="CN76" s="800"/>
      <c r="CO76" s="800"/>
      <c r="CP76" s="800"/>
      <c r="CQ76" s="800"/>
      <c r="CR76" s="800"/>
      <c r="CS76" s="800"/>
      <c r="CT76" s="800"/>
      <c r="CU76" s="822"/>
      <c r="CV76" s="384"/>
      <c r="CW76" s="799"/>
      <c r="CX76" s="800"/>
      <c r="CY76" s="800"/>
      <c r="CZ76" s="800"/>
      <c r="DA76" s="800"/>
      <c r="DB76" s="800"/>
      <c r="DC76" s="800"/>
      <c r="DD76" s="800"/>
      <c r="DE76" s="799"/>
      <c r="DF76" s="800"/>
      <c r="DG76" s="800"/>
      <c r="DH76" s="800"/>
      <c r="DI76" s="800"/>
      <c r="DJ76" s="800"/>
      <c r="DK76" s="800"/>
      <c r="DL76" s="800"/>
      <c r="DM76" s="799"/>
      <c r="DN76" s="800"/>
      <c r="DO76" s="800"/>
      <c r="DP76" s="800"/>
      <c r="DQ76" s="800"/>
      <c r="DR76" s="800"/>
      <c r="DS76" s="800"/>
      <c r="DT76" s="800"/>
      <c r="DU76" s="799"/>
      <c r="DV76" s="800"/>
      <c r="DW76" s="800"/>
      <c r="DX76" s="800"/>
      <c r="DY76" s="800"/>
      <c r="DZ76" s="800"/>
      <c r="EA76" s="800"/>
      <c r="EB76" s="800"/>
      <c r="EC76" s="822"/>
    </row>
    <row r="77" spans="2:145" ht="6.8" customHeight="1">
      <c r="B77" s="1106"/>
      <c r="C77" s="967" t="s">
        <v>567</v>
      </c>
      <c r="D77" s="968"/>
      <c r="E77" s="968"/>
      <c r="F77" s="968"/>
      <c r="G77" s="968"/>
      <c r="H77" s="968"/>
      <c r="I77" s="968"/>
      <c r="J77" s="968"/>
      <c r="K77" s="968"/>
      <c r="L77" s="759"/>
      <c r="M77" s="759"/>
      <c r="N77" s="759"/>
      <c r="O77" s="759"/>
      <c r="P77" s="759"/>
      <c r="Q77" s="759"/>
      <c r="R77" s="990"/>
      <c r="S77" s="990"/>
      <c r="T77" s="990"/>
      <c r="U77" s="990"/>
      <c r="V77" s="990"/>
      <c r="W77" s="990"/>
      <c r="X77" s="990"/>
      <c r="Y77" s="990"/>
      <c r="Z77" s="991"/>
      <c r="AA77" s="740">
        <f>'REHAB FINANCING SETUP'!BF29+'REHAB FINANCING SETUP'!BF56</f>
        <v>0</v>
      </c>
      <c r="AB77" s="741"/>
      <c r="AC77" s="741"/>
      <c r="AD77" s="741"/>
      <c r="AE77" s="741"/>
      <c r="AF77" s="741"/>
      <c r="AG77" s="741"/>
      <c r="AH77" s="742"/>
      <c r="AI77" s="380"/>
      <c r="AJ77" s="1000"/>
      <c r="AK77" s="1001"/>
      <c r="AL77" s="1001"/>
      <c r="AM77" s="1001"/>
      <c r="AN77" s="1001"/>
      <c r="AO77" s="1001"/>
      <c r="AP77" s="1001"/>
      <c r="AQ77" s="1001"/>
      <c r="AR77" s="1001"/>
      <c r="AS77" s="1001"/>
      <c r="AT77" s="1001"/>
      <c r="AU77" s="1001"/>
      <c r="AV77" s="1001"/>
      <c r="AW77" s="1001"/>
      <c r="AX77" s="1001"/>
      <c r="AY77" s="1001"/>
      <c r="AZ77" s="1001"/>
      <c r="BA77" s="1001"/>
      <c r="BB77" s="1001"/>
      <c r="BC77" s="1001"/>
      <c r="BD77" s="1001"/>
      <c r="BE77" s="1001"/>
      <c r="BF77" s="1001"/>
      <c r="BG77" s="1020"/>
      <c r="BH77" s="1021"/>
      <c r="BI77" s="1021"/>
      <c r="BJ77" s="1021"/>
      <c r="BK77" s="1021"/>
      <c r="BL77" s="1021"/>
      <c r="BM77" s="1022"/>
      <c r="BN77" s="380"/>
      <c r="BO77" s="799"/>
      <c r="BP77" s="800"/>
      <c r="BQ77" s="800"/>
      <c r="BR77" s="800"/>
      <c r="BS77" s="800"/>
      <c r="BT77" s="800"/>
      <c r="BU77" s="800"/>
      <c r="BV77" s="800"/>
      <c r="BW77" s="799"/>
      <c r="BX77" s="800"/>
      <c r="BY77" s="800"/>
      <c r="BZ77" s="800"/>
      <c r="CA77" s="800"/>
      <c r="CB77" s="800"/>
      <c r="CC77" s="800"/>
      <c r="CD77" s="800"/>
      <c r="CE77" s="799"/>
      <c r="CF77" s="800"/>
      <c r="CG77" s="800"/>
      <c r="CH77" s="800"/>
      <c r="CI77" s="800"/>
      <c r="CJ77" s="800"/>
      <c r="CK77" s="800"/>
      <c r="CL77" s="800"/>
      <c r="CM77" s="799"/>
      <c r="CN77" s="800"/>
      <c r="CO77" s="800"/>
      <c r="CP77" s="800"/>
      <c r="CQ77" s="800"/>
      <c r="CR77" s="800"/>
      <c r="CS77" s="800"/>
      <c r="CT77" s="800"/>
      <c r="CU77" s="822"/>
      <c r="CV77" s="384"/>
      <c r="CW77" s="799"/>
      <c r="CX77" s="800"/>
      <c r="CY77" s="800"/>
      <c r="CZ77" s="800"/>
      <c r="DA77" s="800"/>
      <c r="DB77" s="800"/>
      <c r="DC77" s="800"/>
      <c r="DD77" s="800"/>
      <c r="DE77" s="799"/>
      <c r="DF77" s="800"/>
      <c r="DG77" s="800"/>
      <c r="DH77" s="800"/>
      <c r="DI77" s="800"/>
      <c r="DJ77" s="800"/>
      <c r="DK77" s="800"/>
      <c r="DL77" s="800"/>
      <c r="DM77" s="799"/>
      <c r="DN77" s="800"/>
      <c r="DO77" s="800"/>
      <c r="DP77" s="800"/>
      <c r="DQ77" s="800"/>
      <c r="DR77" s="800"/>
      <c r="DS77" s="800"/>
      <c r="DT77" s="800"/>
      <c r="DU77" s="799"/>
      <c r="DV77" s="800"/>
      <c r="DW77" s="800"/>
      <c r="DX77" s="800"/>
      <c r="DY77" s="800"/>
      <c r="DZ77" s="800"/>
      <c r="EA77" s="800"/>
      <c r="EB77" s="800"/>
      <c r="EC77" s="822"/>
    </row>
    <row r="78" spans="2:145" ht="6.8" customHeight="1" thickBot="1">
      <c r="B78" s="1106"/>
      <c r="C78" s="967"/>
      <c r="D78" s="968"/>
      <c r="E78" s="968"/>
      <c r="F78" s="968"/>
      <c r="G78" s="968"/>
      <c r="H78" s="968"/>
      <c r="I78" s="968"/>
      <c r="J78" s="968"/>
      <c r="K78" s="968"/>
      <c r="L78" s="759"/>
      <c r="M78" s="759"/>
      <c r="N78" s="759"/>
      <c r="O78" s="759"/>
      <c r="P78" s="759"/>
      <c r="Q78" s="759"/>
      <c r="R78" s="990"/>
      <c r="S78" s="990"/>
      <c r="T78" s="990"/>
      <c r="U78" s="990"/>
      <c r="V78" s="990"/>
      <c r="W78" s="990"/>
      <c r="X78" s="990"/>
      <c r="Y78" s="990"/>
      <c r="Z78" s="991"/>
      <c r="AA78" s="954"/>
      <c r="AB78" s="955"/>
      <c r="AC78" s="955"/>
      <c r="AD78" s="955"/>
      <c r="AE78" s="955"/>
      <c r="AF78" s="955"/>
      <c r="AG78" s="955"/>
      <c r="AH78" s="956"/>
      <c r="AI78" s="380"/>
      <c r="AJ78" s="1000"/>
      <c r="AK78" s="1001"/>
      <c r="AL78" s="1001"/>
      <c r="AM78" s="1001"/>
      <c r="AN78" s="1001"/>
      <c r="AO78" s="1001"/>
      <c r="AP78" s="1001"/>
      <c r="AQ78" s="1001"/>
      <c r="AR78" s="1001"/>
      <c r="AS78" s="1001"/>
      <c r="AT78" s="1001"/>
      <c r="AU78" s="1001"/>
      <c r="AV78" s="1001"/>
      <c r="AW78" s="1001"/>
      <c r="AX78" s="1001"/>
      <c r="AY78" s="1001"/>
      <c r="AZ78" s="1001"/>
      <c r="BA78" s="1001"/>
      <c r="BB78" s="1001"/>
      <c r="BC78" s="1001"/>
      <c r="BD78" s="1001"/>
      <c r="BE78" s="1001"/>
      <c r="BF78" s="1001"/>
      <c r="BG78" s="1023"/>
      <c r="BH78" s="1024"/>
      <c r="BI78" s="1024"/>
      <c r="BJ78" s="1024"/>
      <c r="BK78" s="1024"/>
      <c r="BL78" s="1024"/>
      <c r="BM78" s="1025"/>
      <c r="BN78" s="380"/>
      <c r="BO78" s="799"/>
      <c r="BP78" s="800"/>
      <c r="BQ78" s="800"/>
      <c r="BR78" s="800"/>
      <c r="BS78" s="800"/>
      <c r="BT78" s="800"/>
      <c r="BU78" s="800"/>
      <c r="BV78" s="800"/>
      <c r="BW78" s="799"/>
      <c r="BX78" s="800"/>
      <c r="BY78" s="800"/>
      <c r="BZ78" s="800"/>
      <c r="CA78" s="800"/>
      <c r="CB78" s="800"/>
      <c r="CC78" s="800"/>
      <c r="CD78" s="800"/>
      <c r="CE78" s="799"/>
      <c r="CF78" s="800"/>
      <c r="CG78" s="800"/>
      <c r="CH78" s="800"/>
      <c r="CI78" s="800"/>
      <c r="CJ78" s="800"/>
      <c r="CK78" s="800"/>
      <c r="CL78" s="800"/>
      <c r="CM78" s="799"/>
      <c r="CN78" s="800"/>
      <c r="CO78" s="800"/>
      <c r="CP78" s="800"/>
      <c r="CQ78" s="800"/>
      <c r="CR78" s="800"/>
      <c r="CS78" s="800"/>
      <c r="CT78" s="800"/>
      <c r="CU78" s="822"/>
      <c r="CV78" s="384"/>
      <c r="CW78" s="799"/>
      <c r="CX78" s="800"/>
      <c r="CY78" s="800"/>
      <c r="CZ78" s="800"/>
      <c r="DA78" s="800"/>
      <c r="DB78" s="800"/>
      <c r="DC78" s="800"/>
      <c r="DD78" s="800"/>
      <c r="DE78" s="799"/>
      <c r="DF78" s="800"/>
      <c r="DG78" s="800"/>
      <c r="DH78" s="800"/>
      <c r="DI78" s="800"/>
      <c r="DJ78" s="800"/>
      <c r="DK78" s="800"/>
      <c r="DL78" s="800"/>
      <c r="DM78" s="799"/>
      <c r="DN78" s="800"/>
      <c r="DO78" s="800"/>
      <c r="DP78" s="800"/>
      <c r="DQ78" s="800"/>
      <c r="DR78" s="800"/>
      <c r="DS78" s="800"/>
      <c r="DT78" s="800"/>
      <c r="DU78" s="799"/>
      <c r="DV78" s="800"/>
      <c r="DW78" s="800"/>
      <c r="DX78" s="800"/>
      <c r="DY78" s="800"/>
      <c r="DZ78" s="800"/>
      <c r="EA78" s="800"/>
      <c r="EB78" s="800"/>
      <c r="EC78" s="822"/>
    </row>
    <row r="79" spans="2:145" ht="6.8" customHeight="1" thickTop="1">
      <c r="B79" s="1106"/>
      <c r="C79" s="825" t="s">
        <v>940</v>
      </c>
      <c r="D79" s="826"/>
      <c r="E79" s="826"/>
      <c r="F79" s="826"/>
      <c r="G79" s="826"/>
      <c r="H79" s="826"/>
      <c r="I79" s="826"/>
      <c r="J79" s="826"/>
      <c r="K79" s="826"/>
      <c r="L79" s="826"/>
      <c r="M79" s="826"/>
      <c r="N79" s="826"/>
      <c r="O79" s="826"/>
      <c r="P79" s="826"/>
      <c r="Q79" s="826"/>
      <c r="R79" s="826"/>
      <c r="S79" s="826"/>
      <c r="T79" s="826"/>
      <c r="U79" s="826"/>
      <c r="V79" s="826"/>
      <c r="W79" s="826"/>
      <c r="X79" s="826"/>
      <c r="Y79" s="826"/>
      <c r="Z79" s="827"/>
      <c r="AA79" s="792">
        <f>SUM(AA75:AH78)</f>
        <v>0</v>
      </c>
      <c r="AB79" s="793"/>
      <c r="AC79" s="793"/>
      <c r="AD79" s="793"/>
      <c r="AE79" s="793"/>
      <c r="AF79" s="793"/>
      <c r="AG79" s="793"/>
      <c r="AH79" s="794"/>
      <c r="AI79" s="380"/>
      <c r="AJ79" s="399"/>
      <c r="AK79" s="382"/>
      <c r="AL79" s="382"/>
      <c r="AM79" s="382"/>
      <c r="AN79" s="382"/>
      <c r="AO79" s="382"/>
      <c r="AP79" s="382"/>
      <c r="AQ79" s="382"/>
      <c r="AR79" s="382"/>
      <c r="AS79" s="382"/>
      <c r="AT79" s="382"/>
      <c r="AU79" s="382"/>
      <c r="AV79" s="382"/>
      <c r="AW79" s="382"/>
      <c r="AX79" s="382"/>
      <c r="AY79" s="382"/>
      <c r="AZ79" s="382"/>
      <c r="BA79" s="382"/>
      <c r="BB79" s="382"/>
      <c r="BC79" s="382"/>
      <c r="BD79" s="382"/>
      <c r="BE79" s="382"/>
      <c r="BF79" s="382"/>
      <c r="BG79" s="382"/>
      <c r="BH79" s="382"/>
      <c r="BI79" s="382"/>
      <c r="BJ79" s="382"/>
      <c r="BK79" s="382"/>
      <c r="BL79" s="382"/>
      <c r="BM79" s="403"/>
      <c r="BN79" s="380"/>
      <c r="BO79" s="799"/>
      <c r="BP79" s="800"/>
      <c r="BQ79" s="800"/>
      <c r="BR79" s="800"/>
      <c r="BS79" s="800"/>
      <c r="BT79" s="800"/>
      <c r="BU79" s="800"/>
      <c r="BV79" s="800"/>
      <c r="BW79" s="799"/>
      <c r="BX79" s="800"/>
      <c r="BY79" s="800"/>
      <c r="BZ79" s="800"/>
      <c r="CA79" s="800"/>
      <c r="CB79" s="800"/>
      <c r="CC79" s="800"/>
      <c r="CD79" s="800"/>
      <c r="CE79" s="799"/>
      <c r="CF79" s="800"/>
      <c r="CG79" s="800"/>
      <c r="CH79" s="800"/>
      <c r="CI79" s="800"/>
      <c r="CJ79" s="800"/>
      <c r="CK79" s="800"/>
      <c r="CL79" s="800"/>
      <c r="CM79" s="799"/>
      <c r="CN79" s="800"/>
      <c r="CO79" s="800"/>
      <c r="CP79" s="800"/>
      <c r="CQ79" s="800"/>
      <c r="CR79" s="800"/>
      <c r="CS79" s="800"/>
      <c r="CT79" s="800"/>
      <c r="CU79" s="822"/>
      <c r="CV79" s="384"/>
      <c r="CW79" s="799"/>
      <c r="CX79" s="800"/>
      <c r="CY79" s="800"/>
      <c r="CZ79" s="800"/>
      <c r="DA79" s="800"/>
      <c r="DB79" s="800"/>
      <c r="DC79" s="800"/>
      <c r="DD79" s="800"/>
      <c r="DE79" s="799"/>
      <c r="DF79" s="800"/>
      <c r="DG79" s="800"/>
      <c r="DH79" s="800"/>
      <c r="DI79" s="800"/>
      <c r="DJ79" s="800"/>
      <c r="DK79" s="800"/>
      <c r="DL79" s="800"/>
      <c r="DM79" s="799"/>
      <c r="DN79" s="800"/>
      <c r="DO79" s="800"/>
      <c r="DP79" s="800"/>
      <c r="DQ79" s="800"/>
      <c r="DR79" s="800"/>
      <c r="DS79" s="800"/>
      <c r="DT79" s="800"/>
      <c r="DU79" s="799"/>
      <c r="DV79" s="800"/>
      <c r="DW79" s="800"/>
      <c r="DX79" s="800"/>
      <c r="DY79" s="800"/>
      <c r="DZ79" s="800"/>
      <c r="EA79" s="800"/>
      <c r="EB79" s="800"/>
      <c r="EC79" s="822"/>
    </row>
    <row r="80" spans="2:145" ht="6.8" customHeight="1" thickBot="1">
      <c r="B80" s="1106"/>
      <c r="C80" s="825"/>
      <c r="D80" s="826"/>
      <c r="E80" s="826"/>
      <c r="F80" s="826"/>
      <c r="G80" s="826"/>
      <c r="H80" s="826"/>
      <c r="I80" s="826"/>
      <c r="J80" s="826"/>
      <c r="K80" s="826"/>
      <c r="L80" s="826"/>
      <c r="M80" s="826"/>
      <c r="N80" s="826"/>
      <c r="O80" s="826"/>
      <c r="P80" s="826"/>
      <c r="Q80" s="826"/>
      <c r="R80" s="826"/>
      <c r="S80" s="826"/>
      <c r="T80" s="826"/>
      <c r="U80" s="826"/>
      <c r="V80" s="826"/>
      <c r="W80" s="826"/>
      <c r="X80" s="826"/>
      <c r="Y80" s="826"/>
      <c r="Z80" s="827"/>
      <c r="AA80" s="795"/>
      <c r="AB80" s="796"/>
      <c r="AC80" s="796"/>
      <c r="AD80" s="796"/>
      <c r="AE80" s="796"/>
      <c r="AF80" s="796"/>
      <c r="AG80" s="796"/>
      <c r="AH80" s="797"/>
      <c r="AI80" s="380"/>
      <c r="AJ80" s="404"/>
      <c r="AK80" s="405"/>
      <c r="AL80" s="405"/>
      <c r="AM80" s="405"/>
      <c r="AN80" s="405"/>
      <c r="AO80" s="405"/>
      <c r="AP80" s="405"/>
      <c r="AQ80" s="405"/>
      <c r="AR80" s="405"/>
      <c r="AS80" s="405"/>
      <c r="AT80" s="405"/>
      <c r="AU80" s="405"/>
      <c r="AV80" s="405"/>
      <c r="AW80" s="405"/>
      <c r="AX80" s="405"/>
      <c r="AY80" s="405"/>
      <c r="AZ80" s="405"/>
      <c r="BA80" s="405"/>
      <c r="BB80" s="405"/>
      <c r="BC80" s="405"/>
      <c r="BD80" s="405"/>
      <c r="BE80" s="405"/>
      <c r="BF80" s="405"/>
      <c r="BG80" s="405"/>
      <c r="BH80" s="405"/>
      <c r="BI80" s="405"/>
      <c r="BJ80" s="405"/>
      <c r="BK80" s="405"/>
      <c r="BL80" s="405"/>
      <c r="BM80" s="406"/>
      <c r="BN80" s="380"/>
      <c r="BO80" s="799"/>
      <c r="BP80" s="800"/>
      <c r="BQ80" s="800"/>
      <c r="BR80" s="800"/>
      <c r="BS80" s="800"/>
      <c r="BT80" s="800"/>
      <c r="BU80" s="800"/>
      <c r="BV80" s="800"/>
      <c r="BW80" s="799"/>
      <c r="BX80" s="800"/>
      <c r="BY80" s="800"/>
      <c r="BZ80" s="800"/>
      <c r="CA80" s="800"/>
      <c r="CB80" s="800"/>
      <c r="CC80" s="800"/>
      <c r="CD80" s="800"/>
      <c r="CE80" s="799"/>
      <c r="CF80" s="800"/>
      <c r="CG80" s="800"/>
      <c r="CH80" s="800"/>
      <c r="CI80" s="800"/>
      <c r="CJ80" s="800"/>
      <c r="CK80" s="800"/>
      <c r="CL80" s="800"/>
      <c r="CM80" s="799"/>
      <c r="CN80" s="800"/>
      <c r="CO80" s="800"/>
      <c r="CP80" s="800"/>
      <c r="CQ80" s="800"/>
      <c r="CR80" s="800"/>
      <c r="CS80" s="800"/>
      <c r="CT80" s="800"/>
      <c r="CU80" s="822"/>
      <c r="CV80" s="384"/>
      <c r="CW80" s="799"/>
      <c r="CX80" s="800"/>
      <c r="CY80" s="800"/>
      <c r="CZ80" s="800"/>
      <c r="DA80" s="800"/>
      <c r="DB80" s="800"/>
      <c r="DC80" s="800"/>
      <c r="DD80" s="800"/>
      <c r="DE80" s="799"/>
      <c r="DF80" s="800"/>
      <c r="DG80" s="800"/>
      <c r="DH80" s="800"/>
      <c r="DI80" s="800"/>
      <c r="DJ80" s="800"/>
      <c r="DK80" s="800"/>
      <c r="DL80" s="800"/>
      <c r="DM80" s="799"/>
      <c r="DN80" s="800"/>
      <c r="DO80" s="800"/>
      <c r="DP80" s="800"/>
      <c r="DQ80" s="800"/>
      <c r="DR80" s="800"/>
      <c r="DS80" s="800"/>
      <c r="DT80" s="800"/>
      <c r="DU80" s="799"/>
      <c r="DV80" s="800"/>
      <c r="DW80" s="800"/>
      <c r="DX80" s="800"/>
      <c r="DY80" s="800"/>
      <c r="DZ80" s="800"/>
      <c r="EA80" s="800"/>
      <c r="EB80" s="800"/>
      <c r="EC80" s="822"/>
    </row>
    <row r="81" spans="2:153" ht="6.8" customHeight="1" thickTop="1" thickBot="1">
      <c r="B81" s="1107"/>
      <c r="C81" s="823" t="s">
        <v>187</v>
      </c>
      <c r="D81" s="823"/>
      <c r="E81" s="823"/>
      <c r="F81" s="823"/>
      <c r="G81" s="823"/>
      <c r="H81" s="823"/>
      <c r="I81" s="823"/>
      <c r="J81" s="823"/>
      <c r="K81" s="823"/>
      <c r="L81" s="823"/>
      <c r="M81" s="823"/>
      <c r="N81" s="823"/>
      <c r="O81" s="823"/>
      <c r="P81" s="823"/>
      <c r="Q81" s="823"/>
      <c r="R81" s="823"/>
      <c r="S81" s="823"/>
      <c r="T81" s="823"/>
      <c r="U81" s="823"/>
      <c r="V81" s="823"/>
      <c r="W81" s="823"/>
      <c r="X81" s="823"/>
      <c r="Y81" s="823"/>
      <c r="Z81" s="823"/>
      <c r="AA81" s="823"/>
      <c r="AB81" s="823"/>
      <c r="AC81" s="823"/>
      <c r="AD81" s="823"/>
      <c r="AE81" s="823"/>
      <c r="AF81" s="823"/>
      <c r="AG81" s="823"/>
      <c r="AH81" s="823"/>
      <c r="AI81" s="407"/>
      <c r="AJ81" s="978" t="s">
        <v>481</v>
      </c>
      <c r="AK81" s="979"/>
      <c r="AL81" s="979"/>
      <c r="AM81" s="979"/>
      <c r="AN81" s="979"/>
      <c r="AO81" s="979"/>
      <c r="AP81" s="979"/>
      <c r="AQ81" s="979"/>
      <c r="AR81" s="979"/>
      <c r="AS81" s="979"/>
      <c r="AT81" s="979"/>
      <c r="AU81" s="979"/>
      <c r="AV81" s="979"/>
      <c r="AW81" s="979"/>
      <c r="AX81" s="979"/>
      <c r="AY81" s="979"/>
      <c r="AZ81" s="979"/>
      <c r="BA81" s="979"/>
      <c r="BB81" s="979"/>
      <c r="BC81" s="979"/>
      <c r="BD81" s="979"/>
      <c r="BE81" s="979"/>
      <c r="BF81" s="979"/>
      <c r="BG81" s="979"/>
      <c r="BH81" s="979"/>
      <c r="BI81" s="979"/>
      <c r="BJ81" s="979"/>
      <c r="BK81" s="979"/>
      <c r="BL81" s="979"/>
      <c r="BM81" s="980"/>
      <c r="BN81" s="380"/>
      <c r="BO81" s="762" t="s">
        <v>666</v>
      </c>
      <c r="BP81" s="763"/>
      <c r="BQ81" s="763"/>
      <c r="BR81" s="763"/>
      <c r="BS81" s="763"/>
      <c r="BT81" s="763"/>
      <c r="BU81" s="763"/>
      <c r="BV81" s="763"/>
      <c r="BW81" s="763"/>
      <c r="BX81" s="763"/>
      <c r="BY81" s="763"/>
      <c r="BZ81" s="763"/>
      <c r="CA81" s="763"/>
      <c r="CB81" s="763"/>
      <c r="CC81" s="763"/>
      <c r="CD81" s="763"/>
      <c r="CE81" s="763"/>
      <c r="CF81" s="763"/>
      <c r="CG81" s="763"/>
      <c r="CH81" s="763"/>
      <c r="CI81" s="763"/>
      <c r="CJ81" s="763"/>
      <c r="CK81" s="763"/>
      <c r="CL81" s="763"/>
      <c r="CM81" s="763"/>
      <c r="CN81" s="763"/>
      <c r="CO81" s="763"/>
      <c r="CP81" s="763"/>
      <c r="CQ81" s="763"/>
      <c r="CR81" s="763"/>
      <c r="CS81" s="763"/>
      <c r="CT81" s="763"/>
      <c r="CU81" s="764"/>
      <c r="CV81" s="384"/>
      <c r="CW81" s="762" t="s">
        <v>666</v>
      </c>
      <c r="CX81" s="763"/>
      <c r="CY81" s="763"/>
      <c r="CZ81" s="763"/>
      <c r="DA81" s="763"/>
      <c r="DB81" s="763"/>
      <c r="DC81" s="763"/>
      <c r="DD81" s="763"/>
      <c r="DE81" s="763"/>
      <c r="DF81" s="763"/>
      <c r="DG81" s="763"/>
      <c r="DH81" s="763"/>
      <c r="DI81" s="763"/>
      <c r="DJ81" s="763"/>
      <c r="DK81" s="763"/>
      <c r="DL81" s="763"/>
      <c r="DM81" s="763"/>
      <c r="DN81" s="763"/>
      <c r="DO81" s="763"/>
      <c r="DP81" s="763"/>
      <c r="DQ81" s="763"/>
      <c r="DR81" s="763"/>
      <c r="DS81" s="763"/>
      <c r="DT81" s="763"/>
      <c r="DU81" s="763"/>
      <c r="DV81" s="763"/>
      <c r="DW81" s="763"/>
      <c r="DX81" s="763"/>
      <c r="DY81" s="763"/>
      <c r="DZ81" s="763"/>
      <c r="EA81" s="763"/>
      <c r="EB81" s="763"/>
      <c r="EC81" s="764"/>
    </row>
    <row r="82" spans="2:153" ht="6.8" customHeight="1" thickBot="1">
      <c r="C82" s="824"/>
      <c r="D82" s="824"/>
      <c r="E82" s="824"/>
      <c r="F82" s="824"/>
      <c r="G82" s="824"/>
      <c r="H82" s="824"/>
      <c r="I82" s="824"/>
      <c r="J82" s="824"/>
      <c r="K82" s="824"/>
      <c r="L82" s="824"/>
      <c r="M82" s="824"/>
      <c r="N82" s="824"/>
      <c r="O82" s="824"/>
      <c r="P82" s="824"/>
      <c r="Q82" s="824"/>
      <c r="R82" s="824"/>
      <c r="S82" s="824"/>
      <c r="T82" s="824"/>
      <c r="U82" s="824"/>
      <c r="V82" s="824"/>
      <c r="W82" s="824"/>
      <c r="X82" s="824"/>
      <c r="Y82" s="824"/>
      <c r="Z82" s="824"/>
      <c r="AA82" s="824"/>
      <c r="AB82" s="824"/>
      <c r="AC82" s="824"/>
      <c r="AD82" s="824"/>
      <c r="AE82" s="824"/>
      <c r="AF82" s="824"/>
      <c r="AG82" s="824"/>
      <c r="AH82" s="824"/>
      <c r="AI82" s="407"/>
      <c r="AJ82" s="981"/>
      <c r="AK82" s="982"/>
      <c r="AL82" s="982"/>
      <c r="AM82" s="982"/>
      <c r="AN82" s="982"/>
      <c r="AO82" s="982"/>
      <c r="AP82" s="982"/>
      <c r="AQ82" s="982"/>
      <c r="AR82" s="982"/>
      <c r="AS82" s="982"/>
      <c r="AT82" s="982"/>
      <c r="AU82" s="982"/>
      <c r="AV82" s="982"/>
      <c r="AW82" s="982"/>
      <c r="AX82" s="982"/>
      <c r="AY82" s="982"/>
      <c r="AZ82" s="982"/>
      <c r="BA82" s="982"/>
      <c r="BB82" s="982"/>
      <c r="BC82" s="982"/>
      <c r="BD82" s="982"/>
      <c r="BE82" s="982"/>
      <c r="BF82" s="982"/>
      <c r="BG82" s="982"/>
      <c r="BH82" s="982"/>
      <c r="BI82" s="982"/>
      <c r="BJ82" s="982"/>
      <c r="BK82" s="982"/>
      <c r="BL82" s="982"/>
      <c r="BM82" s="983"/>
      <c r="BN82" s="380"/>
      <c r="BO82" s="762"/>
      <c r="BP82" s="763"/>
      <c r="BQ82" s="763"/>
      <c r="BR82" s="763"/>
      <c r="BS82" s="763"/>
      <c r="BT82" s="763"/>
      <c r="BU82" s="763"/>
      <c r="BV82" s="763"/>
      <c r="BW82" s="763"/>
      <c r="BX82" s="763"/>
      <c r="BY82" s="763"/>
      <c r="BZ82" s="763"/>
      <c r="CA82" s="763"/>
      <c r="CB82" s="763"/>
      <c r="CC82" s="763"/>
      <c r="CD82" s="763"/>
      <c r="CE82" s="763"/>
      <c r="CF82" s="763"/>
      <c r="CG82" s="763"/>
      <c r="CH82" s="763"/>
      <c r="CI82" s="763"/>
      <c r="CJ82" s="763"/>
      <c r="CK82" s="763"/>
      <c r="CL82" s="763"/>
      <c r="CM82" s="763"/>
      <c r="CN82" s="763"/>
      <c r="CO82" s="763"/>
      <c r="CP82" s="763"/>
      <c r="CQ82" s="763"/>
      <c r="CR82" s="763"/>
      <c r="CS82" s="763"/>
      <c r="CT82" s="763"/>
      <c r="CU82" s="764"/>
      <c r="CV82" s="384"/>
      <c r="CW82" s="762"/>
      <c r="CX82" s="763"/>
      <c r="CY82" s="763"/>
      <c r="CZ82" s="763"/>
      <c r="DA82" s="763"/>
      <c r="DB82" s="763"/>
      <c r="DC82" s="763"/>
      <c r="DD82" s="763"/>
      <c r="DE82" s="763"/>
      <c r="DF82" s="763"/>
      <c r="DG82" s="763"/>
      <c r="DH82" s="763"/>
      <c r="DI82" s="763"/>
      <c r="DJ82" s="763"/>
      <c r="DK82" s="763"/>
      <c r="DL82" s="763"/>
      <c r="DM82" s="763"/>
      <c r="DN82" s="763"/>
      <c r="DO82" s="763"/>
      <c r="DP82" s="763"/>
      <c r="DQ82" s="763"/>
      <c r="DR82" s="763"/>
      <c r="DS82" s="763"/>
      <c r="DT82" s="763"/>
      <c r="DU82" s="763"/>
      <c r="DV82" s="763"/>
      <c r="DW82" s="763"/>
      <c r="DX82" s="763"/>
      <c r="DY82" s="763"/>
      <c r="DZ82" s="763"/>
      <c r="EA82" s="763"/>
      <c r="EB82" s="763"/>
      <c r="EC82" s="764"/>
    </row>
    <row r="83" spans="2:153" ht="6.8" customHeight="1" thickBot="1">
      <c r="C83" s="824"/>
      <c r="D83" s="824"/>
      <c r="E83" s="824"/>
      <c r="F83" s="824"/>
      <c r="G83" s="824"/>
      <c r="H83" s="824"/>
      <c r="I83" s="824"/>
      <c r="J83" s="824"/>
      <c r="K83" s="824"/>
      <c r="L83" s="824"/>
      <c r="M83" s="824"/>
      <c r="N83" s="824"/>
      <c r="O83" s="824"/>
      <c r="P83" s="824"/>
      <c r="Q83" s="824"/>
      <c r="R83" s="824"/>
      <c r="S83" s="824"/>
      <c r="T83" s="824"/>
      <c r="U83" s="824"/>
      <c r="V83" s="824"/>
      <c r="W83" s="824"/>
      <c r="X83" s="824"/>
      <c r="Y83" s="824"/>
      <c r="Z83" s="824"/>
      <c r="AA83" s="824"/>
      <c r="AB83" s="824"/>
      <c r="AC83" s="824"/>
      <c r="AD83" s="824"/>
      <c r="AE83" s="824"/>
      <c r="AF83" s="824"/>
      <c r="AG83" s="824"/>
      <c r="AH83" s="824"/>
      <c r="AI83" s="380"/>
      <c r="AJ83" s="984"/>
      <c r="AK83" s="985"/>
      <c r="AL83" s="985"/>
      <c r="AM83" s="985"/>
      <c r="AN83" s="985"/>
      <c r="AO83" s="985"/>
      <c r="AP83" s="985"/>
      <c r="AQ83" s="985"/>
      <c r="AR83" s="985"/>
      <c r="AS83" s="985"/>
      <c r="AT83" s="985"/>
      <c r="AU83" s="985"/>
      <c r="AV83" s="985"/>
      <c r="AW83" s="985"/>
      <c r="AX83" s="985"/>
      <c r="AY83" s="985"/>
      <c r="AZ83" s="985"/>
      <c r="BA83" s="985"/>
      <c r="BB83" s="985"/>
      <c r="BC83" s="985"/>
      <c r="BD83" s="985"/>
      <c r="BE83" s="985"/>
      <c r="BF83" s="985"/>
      <c r="BG83" s="985"/>
      <c r="BH83" s="985"/>
      <c r="BI83" s="985"/>
      <c r="BJ83" s="985"/>
      <c r="BK83" s="985"/>
      <c r="BL83" s="985"/>
      <c r="BM83" s="986"/>
      <c r="BN83" s="380"/>
      <c r="BO83" s="765"/>
      <c r="BP83" s="766"/>
      <c r="BQ83" s="766"/>
      <c r="BR83" s="766"/>
      <c r="BS83" s="766"/>
      <c r="BT83" s="766"/>
      <c r="BU83" s="766"/>
      <c r="BV83" s="766"/>
      <c r="BW83" s="766"/>
      <c r="BX83" s="766"/>
      <c r="BY83" s="766"/>
      <c r="BZ83" s="766"/>
      <c r="CA83" s="766"/>
      <c r="CB83" s="766"/>
      <c r="CC83" s="766"/>
      <c r="CD83" s="766"/>
      <c r="CE83" s="766"/>
      <c r="CF83" s="766"/>
      <c r="CG83" s="766"/>
      <c r="CH83" s="766"/>
      <c r="CI83" s="766"/>
      <c r="CJ83" s="766"/>
      <c r="CK83" s="766"/>
      <c r="CL83" s="766"/>
      <c r="CM83" s="766"/>
      <c r="CN83" s="766"/>
      <c r="CO83" s="766"/>
      <c r="CP83" s="766"/>
      <c r="CQ83" s="766"/>
      <c r="CR83" s="766"/>
      <c r="CS83" s="766"/>
      <c r="CT83" s="766"/>
      <c r="CU83" s="767"/>
      <c r="CV83" s="384"/>
      <c r="CW83" s="765"/>
      <c r="CX83" s="766"/>
      <c r="CY83" s="766"/>
      <c r="CZ83" s="766"/>
      <c r="DA83" s="766"/>
      <c r="DB83" s="766"/>
      <c r="DC83" s="766"/>
      <c r="DD83" s="766"/>
      <c r="DE83" s="766"/>
      <c r="DF83" s="766"/>
      <c r="DG83" s="766"/>
      <c r="DH83" s="766"/>
      <c r="DI83" s="766"/>
      <c r="DJ83" s="766"/>
      <c r="DK83" s="766"/>
      <c r="DL83" s="766"/>
      <c r="DM83" s="766"/>
      <c r="DN83" s="766"/>
      <c r="DO83" s="766"/>
      <c r="DP83" s="766"/>
      <c r="DQ83" s="766"/>
      <c r="DR83" s="766"/>
      <c r="DS83" s="766"/>
      <c r="DT83" s="766"/>
      <c r="DU83" s="766"/>
      <c r="DV83" s="766"/>
      <c r="DW83" s="766"/>
      <c r="DX83" s="766"/>
      <c r="DY83" s="766"/>
      <c r="DZ83" s="766"/>
      <c r="EA83" s="766"/>
      <c r="EB83" s="766"/>
      <c r="EC83" s="767"/>
    </row>
    <row r="84" spans="2:153" ht="6.8" customHeight="1">
      <c r="C84" s="1059" t="str">
        <f>IF(C86="","","% of ARV")</f>
        <v/>
      </c>
      <c r="D84" s="1034"/>
      <c r="E84" s="1034"/>
      <c r="F84" s="1034"/>
      <c r="G84" s="1034"/>
      <c r="H84" s="942">
        <f>IF(Fixed_Cost_Calculation_Method="% OF ARV",AE16*AFTER_REPAIR_VALUE_CELL,TOTAL_BUYING_COSTS_ESTIMATED+TOTAL_HOLDING_COSTS_ESTIMATED+TOTAL_SELLING_COSTS_ESTIMATED+TOTAL_FINANCING_COSTS)</f>
        <v>0</v>
      </c>
      <c r="I84" s="942"/>
      <c r="J84" s="942"/>
      <c r="K84" s="942"/>
      <c r="L84" s="942"/>
      <c r="M84" s="942"/>
      <c r="N84" s="942"/>
      <c r="O84" s="942"/>
      <c r="P84" s="942"/>
      <c r="Q84" s="942"/>
      <c r="R84" s="942"/>
      <c r="S84" s="942"/>
      <c r="T84" s="942"/>
      <c r="U84" s="942"/>
      <c r="V84" s="942"/>
      <c r="W84" s="942"/>
      <c r="X84" s="942"/>
      <c r="Y84" s="942"/>
      <c r="Z84" s="942"/>
      <c r="AA84" s="942"/>
      <c r="AB84" s="942"/>
      <c r="AC84" s="942"/>
      <c r="AD84" s="1034" t="str">
        <f>IF(AD86="","","$ /SF")</f>
        <v/>
      </c>
      <c r="AE84" s="1034"/>
      <c r="AF84" s="1034"/>
      <c r="AG84" s="1034"/>
      <c r="AH84" s="1064"/>
      <c r="AI84" s="380"/>
      <c r="AJ84" s="1051" t="str">
        <f>IF(AJ86="","","% of ARV")</f>
        <v/>
      </c>
      <c r="AK84" s="1034"/>
      <c r="AL84" s="1034"/>
      <c r="AM84" s="1034"/>
      <c r="AN84" s="1034"/>
      <c r="AO84" s="1040">
        <f>BE127</f>
        <v>0</v>
      </c>
      <c r="AP84" s="1040"/>
      <c r="AQ84" s="1040"/>
      <c r="AR84" s="1040"/>
      <c r="AS84" s="1040"/>
      <c r="AT84" s="1040"/>
      <c r="AU84" s="1040"/>
      <c r="AV84" s="1040"/>
      <c r="AW84" s="1040"/>
      <c r="AX84" s="1040"/>
      <c r="AY84" s="1040"/>
      <c r="AZ84" s="1040"/>
      <c r="BA84" s="1040"/>
      <c r="BB84" s="1040"/>
      <c r="BC84" s="1040"/>
      <c r="BD84" s="1040"/>
      <c r="BE84" s="1040"/>
      <c r="BF84" s="1040"/>
      <c r="BG84" s="1040"/>
      <c r="BH84" s="1040"/>
      <c r="BI84" s="1034" t="str">
        <f>IF(BI86="","","$/ SF")</f>
        <v/>
      </c>
      <c r="BJ84" s="1034"/>
      <c r="BK84" s="1034"/>
      <c r="BL84" s="1034"/>
      <c r="BM84" s="1035"/>
      <c r="BN84" s="380"/>
      <c r="BO84" s="768">
        <f>TOTAL_FIXED_COSTS_ESTIMATED+TOTAL_REPAIRS_ESTIMATE+Maximum_Purchase_Price</f>
        <v>0</v>
      </c>
      <c r="BP84" s="769"/>
      <c r="BQ84" s="769"/>
      <c r="BR84" s="769"/>
      <c r="BS84" s="769"/>
      <c r="BT84" s="769"/>
      <c r="BU84" s="769"/>
      <c r="BV84" s="769"/>
      <c r="BW84" s="769"/>
      <c r="BX84" s="769"/>
      <c r="BY84" s="769"/>
      <c r="BZ84" s="769"/>
      <c r="CA84" s="769"/>
      <c r="CB84" s="769"/>
      <c r="CC84" s="769"/>
      <c r="CD84" s="769"/>
      <c r="CE84" s="769"/>
      <c r="CF84" s="769"/>
      <c r="CG84" s="769"/>
      <c r="CH84" s="769"/>
      <c r="CI84" s="769"/>
      <c r="CJ84" s="769"/>
      <c r="CK84" s="769"/>
      <c r="CL84" s="769"/>
      <c r="CM84" s="769"/>
      <c r="CN84" s="769"/>
      <c r="CO84" s="769"/>
      <c r="CP84" s="769"/>
      <c r="CQ84" s="769"/>
      <c r="CR84" s="769"/>
      <c r="CS84" s="769"/>
      <c r="CT84" s="769"/>
      <c r="CU84" s="770"/>
      <c r="CV84" s="384"/>
      <c r="CW84" s="768">
        <f>TOTAL_FIXED_COSTS_ESTIMATED+TOTAL_REPAIRS_ESTIMATE+Known_Purchase_Price_Cell</f>
        <v>0</v>
      </c>
      <c r="CX84" s="769"/>
      <c r="CY84" s="769"/>
      <c r="CZ84" s="769"/>
      <c r="DA84" s="769"/>
      <c r="DB84" s="769"/>
      <c r="DC84" s="769"/>
      <c r="DD84" s="769"/>
      <c r="DE84" s="769"/>
      <c r="DF84" s="769"/>
      <c r="DG84" s="769"/>
      <c r="DH84" s="769"/>
      <c r="DI84" s="769"/>
      <c r="DJ84" s="769"/>
      <c r="DK84" s="769"/>
      <c r="DL84" s="769"/>
      <c r="DM84" s="769"/>
      <c r="DN84" s="769"/>
      <c r="DO84" s="769"/>
      <c r="DP84" s="769"/>
      <c r="DQ84" s="769"/>
      <c r="DR84" s="769"/>
      <c r="DS84" s="769"/>
      <c r="DT84" s="769"/>
      <c r="DU84" s="769"/>
      <c r="DV84" s="769"/>
      <c r="DW84" s="769"/>
      <c r="DX84" s="769"/>
      <c r="DY84" s="769"/>
      <c r="DZ84" s="769"/>
      <c r="EA84" s="769"/>
      <c r="EB84" s="769"/>
      <c r="EC84" s="770"/>
    </row>
    <row r="85" spans="2:153" ht="6.8" customHeight="1">
      <c r="C85" s="1059"/>
      <c r="D85" s="1034"/>
      <c r="E85" s="1034"/>
      <c r="F85" s="1034"/>
      <c r="G85" s="1034"/>
      <c r="H85" s="942"/>
      <c r="I85" s="942"/>
      <c r="J85" s="942"/>
      <c r="K85" s="942"/>
      <c r="L85" s="942"/>
      <c r="M85" s="942"/>
      <c r="N85" s="942"/>
      <c r="O85" s="942"/>
      <c r="P85" s="942"/>
      <c r="Q85" s="942"/>
      <c r="R85" s="942"/>
      <c r="S85" s="942"/>
      <c r="T85" s="942"/>
      <c r="U85" s="942"/>
      <c r="V85" s="942"/>
      <c r="W85" s="942"/>
      <c r="X85" s="942"/>
      <c r="Y85" s="942"/>
      <c r="Z85" s="942"/>
      <c r="AA85" s="942"/>
      <c r="AB85" s="942"/>
      <c r="AC85" s="942"/>
      <c r="AD85" s="1034"/>
      <c r="AE85" s="1034"/>
      <c r="AF85" s="1034"/>
      <c r="AG85" s="1034"/>
      <c r="AH85" s="1064"/>
      <c r="AI85" s="380"/>
      <c r="AJ85" s="1051"/>
      <c r="AK85" s="1034"/>
      <c r="AL85" s="1034"/>
      <c r="AM85" s="1034"/>
      <c r="AN85" s="1034"/>
      <c r="AO85" s="1040"/>
      <c r="AP85" s="1040"/>
      <c r="AQ85" s="1040"/>
      <c r="AR85" s="1040"/>
      <c r="AS85" s="1040"/>
      <c r="AT85" s="1040"/>
      <c r="AU85" s="1040"/>
      <c r="AV85" s="1040"/>
      <c r="AW85" s="1040"/>
      <c r="AX85" s="1040"/>
      <c r="AY85" s="1040"/>
      <c r="AZ85" s="1040"/>
      <c r="BA85" s="1040"/>
      <c r="BB85" s="1040"/>
      <c r="BC85" s="1040"/>
      <c r="BD85" s="1040"/>
      <c r="BE85" s="1040"/>
      <c r="BF85" s="1040"/>
      <c r="BG85" s="1040"/>
      <c r="BH85" s="1040"/>
      <c r="BI85" s="1034"/>
      <c r="BJ85" s="1034"/>
      <c r="BK85" s="1034"/>
      <c r="BL85" s="1034"/>
      <c r="BM85" s="1035"/>
      <c r="BN85" s="380"/>
      <c r="BO85" s="771"/>
      <c r="BP85" s="772"/>
      <c r="BQ85" s="772"/>
      <c r="BR85" s="772"/>
      <c r="BS85" s="772"/>
      <c r="BT85" s="772"/>
      <c r="BU85" s="772"/>
      <c r="BV85" s="772"/>
      <c r="BW85" s="772"/>
      <c r="BX85" s="772"/>
      <c r="BY85" s="772"/>
      <c r="BZ85" s="772"/>
      <c r="CA85" s="772"/>
      <c r="CB85" s="772"/>
      <c r="CC85" s="772"/>
      <c r="CD85" s="772"/>
      <c r="CE85" s="772"/>
      <c r="CF85" s="772"/>
      <c r="CG85" s="772"/>
      <c r="CH85" s="772"/>
      <c r="CI85" s="772"/>
      <c r="CJ85" s="772"/>
      <c r="CK85" s="772"/>
      <c r="CL85" s="772"/>
      <c r="CM85" s="772"/>
      <c r="CN85" s="772"/>
      <c r="CO85" s="772"/>
      <c r="CP85" s="772"/>
      <c r="CQ85" s="772"/>
      <c r="CR85" s="772"/>
      <c r="CS85" s="772"/>
      <c r="CT85" s="772"/>
      <c r="CU85" s="773"/>
      <c r="CV85" s="384"/>
      <c r="CW85" s="771"/>
      <c r="CX85" s="772"/>
      <c r="CY85" s="772"/>
      <c r="CZ85" s="772"/>
      <c r="DA85" s="772"/>
      <c r="DB85" s="772"/>
      <c r="DC85" s="772"/>
      <c r="DD85" s="772"/>
      <c r="DE85" s="772"/>
      <c r="DF85" s="772"/>
      <c r="DG85" s="772"/>
      <c r="DH85" s="772"/>
      <c r="DI85" s="772"/>
      <c r="DJ85" s="772"/>
      <c r="DK85" s="772"/>
      <c r="DL85" s="772"/>
      <c r="DM85" s="772"/>
      <c r="DN85" s="772"/>
      <c r="DO85" s="772"/>
      <c r="DP85" s="772"/>
      <c r="DQ85" s="772"/>
      <c r="DR85" s="772"/>
      <c r="DS85" s="772"/>
      <c r="DT85" s="772"/>
      <c r="DU85" s="772"/>
      <c r="DV85" s="772"/>
      <c r="DW85" s="772"/>
      <c r="DX85" s="772"/>
      <c r="DY85" s="772"/>
      <c r="DZ85" s="772"/>
      <c r="EA85" s="772"/>
      <c r="EB85" s="772"/>
      <c r="EC85" s="773"/>
    </row>
    <row r="86" spans="2:153" ht="6.8" customHeight="1">
      <c r="C86" s="1060" t="str">
        <f>IFERROR(TOTAL_FIXED_COSTS_ESTIMATED/AFTER_REPAIR_VALUE_CELL,"")</f>
        <v/>
      </c>
      <c r="D86" s="1061"/>
      <c r="E86" s="1061"/>
      <c r="F86" s="1061"/>
      <c r="G86" s="1061"/>
      <c r="H86" s="942"/>
      <c r="I86" s="942"/>
      <c r="J86" s="942"/>
      <c r="K86" s="942"/>
      <c r="L86" s="942"/>
      <c r="M86" s="942"/>
      <c r="N86" s="942"/>
      <c r="O86" s="942"/>
      <c r="P86" s="942"/>
      <c r="Q86" s="942"/>
      <c r="R86" s="942"/>
      <c r="S86" s="942"/>
      <c r="T86" s="942"/>
      <c r="U86" s="942"/>
      <c r="V86" s="942"/>
      <c r="W86" s="942"/>
      <c r="X86" s="942"/>
      <c r="Y86" s="942"/>
      <c r="Z86" s="942"/>
      <c r="AA86" s="942"/>
      <c r="AB86" s="942"/>
      <c r="AC86" s="942"/>
      <c r="AD86" s="1065" t="str">
        <f>IFERROR(TOTAL_FIXED_COSTS_ESTIMATED/Square_Feet,"")</f>
        <v/>
      </c>
      <c r="AE86" s="1065"/>
      <c r="AF86" s="1065"/>
      <c r="AG86" s="1065"/>
      <c r="AH86" s="1066"/>
      <c r="AI86" s="380"/>
      <c r="AJ86" s="1052" t="str">
        <f>IFERROR(TOTAL_REMODEL_ESTIMATE/AFTER_REPAIR_VALUE_CELL,"")</f>
        <v/>
      </c>
      <c r="AK86" s="1053"/>
      <c r="AL86" s="1053"/>
      <c r="AM86" s="1053"/>
      <c r="AN86" s="1053"/>
      <c r="AO86" s="1040"/>
      <c r="AP86" s="1040"/>
      <c r="AQ86" s="1040"/>
      <c r="AR86" s="1040"/>
      <c r="AS86" s="1040"/>
      <c r="AT86" s="1040"/>
      <c r="AU86" s="1040"/>
      <c r="AV86" s="1040"/>
      <c r="AW86" s="1040"/>
      <c r="AX86" s="1040"/>
      <c r="AY86" s="1040"/>
      <c r="AZ86" s="1040"/>
      <c r="BA86" s="1040"/>
      <c r="BB86" s="1040"/>
      <c r="BC86" s="1040"/>
      <c r="BD86" s="1040"/>
      <c r="BE86" s="1040"/>
      <c r="BF86" s="1040"/>
      <c r="BG86" s="1040"/>
      <c r="BH86" s="1040"/>
      <c r="BI86" s="1036" t="str">
        <f>IFERROR(TOTAL_REMODEL_ESTIMATE/Square_Feet,"")</f>
        <v/>
      </c>
      <c r="BJ86" s="1036"/>
      <c r="BK86" s="1036"/>
      <c r="BL86" s="1036"/>
      <c r="BM86" s="1037"/>
      <c r="BN86" s="380"/>
      <c r="BO86" s="771"/>
      <c r="BP86" s="772"/>
      <c r="BQ86" s="772"/>
      <c r="BR86" s="772"/>
      <c r="BS86" s="772"/>
      <c r="BT86" s="772"/>
      <c r="BU86" s="772"/>
      <c r="BV86" s="772"/>
      <c r="BW86" s="772"/>
      <c r="BX86" s="772"/>
      <c r="BY86" s="772"/>
      <c r="BZ86" s="772"/>
      <c r="CA86" s="772"/>
      <c r="CB86" s="772"/>
      <c r="CC86" s="772"/>
      <c r="CD86" s="772"/>
      <c r="CE86" s="772"/>
      <c r="CF86" s="772"/>
      <c r="CG86" s="772"/>
      <c r="CH86" s="772"/>
      <c r="CI86" s="772"/>
      <c r="CJ86" s="772"/>
      <c r="CK86" s="772"/>
      <c r="CL86" s="772"/>
      <c r="CM86" s="772"/>
      <c r="CN86" s="772"/>
      <c r="CO86" s="772"/>
      <c r="CP86" s="772"/>
      <c r="CQ86" s="772"/>
      <c r="CR86" s="772"/>
      <c r="CS86" s="772"/>
      <c r="CT86" s="772"/>
      <c r="CU86" s="773"/>
      <c r="CV86" s="384"/>
      <c r="CW86" s="771"/>
      <c r="CX86" s="772"/>
      <c r="CY86" s="772"/>
      <c r="CZ86" s="772"/>
      <c r="DA86" s="772"/>
      <c r="DB86" s="772"/>
      <c r="DC86" s="772"/>
      <c r="DD86" s="772"/>
      <c r="DE86" s="772"/>
      <c r="DF86" s="772"/>
      <c r="DG86" s="772"/>
      <c r="DH86" s="772"/>
      <c r="DI86" s="772"/>
      <c r="DJ86" s="772"/>
      <c r="DK86" s="772"/>
      <c r="DL86" s="772"/>
      <c r="DM86" s="772"/>
      <c r="DN86" s="772"/>
      <c r="DO86" s="772"/>
      <c r="DP86" s="772"/>
      <c r="DQ86" s="772"/>
      <c r="DR86" s="772"/>
      <c r="DS86" s="772"/>
      <c r="DT86" s="772"/>
      <c r="DU86" s="772"/>
      <c r="DV86" s="772"/>
      <c r="DW86" s="772"/>
      <c r="DX86" s="772"/>
      <c r="DY86" s="772"/>
      <c r="DZ86" s="772"/>
      <c r="EA86" s="772"/>
      <c r="EB86" s="772"/>
      <c r="EC86" s="773"/>
    </row>
    <row r="87" spans="2:153" ht="6.8" customHeight="1">
      <c r="C87" s="1060"/>
      <c r="D87" s="1061"/>
      <c r="E87" s="1061"/>
      <c r="F87" s="1061"/>
      <c r="G87" s="1061"/>
      <c r="H87" s="942"/>
      <c r="I87" s="942"/>
      <c r="J87" s="942"/>
      <c r="K87" s="942"/>
      <c r="L87" s="942"/>
      <c r="M87" s="942"/>
      <c r="N87" s="942"/>
      <c r="O87" s="942"/>
      <c r="P87" s="942"/>
      <c r="Q87" s="942"/>
      <c r="R87" s="942"/>
      <c r="S87" s="942"/>
      <c r="T87" s="942"/>
      <c r="U87" s="942"/>
      <c r="V87" s="942"/>
      <c r="W87" s="942"/>
      <c r="X87" s="942"/>
      <c r="Y87" s="942"/>
      <c r="Z87" s="942"/>
      <c r="AA87" s="942"/>
      <c r="AB87" s="942"/>
      <c r="AC87" s="942"/>
      <c r="AD87" s="1065"/>
      <c r="AE87" s="1065"/>
      <c r="AF87" s="1065"/>
      <c r="AG87" s="1065"/>
      <c r="AH87" s="1066"/>
      <c r="AI87" s="380"/>
      <c r="AJ87" s="1052"/>
      <c r="AK87" s="1053"/>
      <c r="AL87" s="1053"/>
      <c r="AM87" s="1053"/>
      <c r="AN87" s="1053"/>
      <c r="AO87" s="1040"/>
      <c r="AP87" s="1040"/>
      <c r="AQ87" s="1040"/>
      <c r="AR87" s="1040"/>
      <c r="AS87" s="1040"/>
      <c r="AT87" s="1040"/>
      <c r="AU87" s="1040"/>
      <c r="AV87" s="1040"/>
      <c r="AW87" s="1040"/>
      <c r="AX87" s="1040"/>
      <c r="AY87" s="1040"/>
      <c r="AZ87" s="1040"/>
      <c r="BA87" s="1040"/>
      <c r="BB87" s="1040"/>
      <c r="BC87" s="1040"/>
      <c r="BD87" s="1040"/>
      <c r="BE87" s="1040"/>
      <c r="BF87" s="1040"/>
      <c r="BG87" s="1040"/>
      <c r="BH87" s="1040"/>
      <c r="BI87" s="1036"/>
      <c r="BJ87" s="1036"/>
      <c r="BK87" s="1036"/>
      <c r="BL87" s="1036"/>
      <c r="BM87" s="1037"/>
      <c r="BN87" s="380"/>
      <c r="BO87" s="771"/>
      <c r="BP87" s="772"/>
      <c r="BQ87" s="772"/>
      <c r="BR87" s="772"/>
      <c r="BS87" s="772"/>
      <c r="BT87" s="772"/>
      <c r="BU87" s="772"/>
      <c r="BV87" s="772"/>
      <c r="BW87" s="772"/>
      <c r="BX87" s="772"/>
      <c r="BY87" s="772"/>
      <c r="BZ87" s="772"/>
      <c r="CA87" s="772"/>
      <c r="CB87" s="772"/>
      <c r="CC87" s="772"/>
      <c r="CD87" s="772"/>
      <c r="CE87" s="772"/>
      <c r="CF87" s="772"/>
      <c r="CG87" s="772"/>
      <c r="CH87" s="772"/>
      <c r="CI87" s="772"/>
      <c r="CJ87" s="772"/>
      <c r="CK87" s="772"/>
      <c r="CL87" s="772"/>
      <c r="CM87" s="772"/>
      <c r="CN87" s="772"/>
      <c r="CO87" s="772"/>
      <c r="CP87" s="772"/>
      <c r="CQ87" s="772"/>
      <c r="CR87" s="772"/>
      <c r="CS87" s="772"/>
      <c r="CT87" s="772"/>
      <c r="CU87" s="773"/>
      <c r="CV87" s="384"/>
      <c r="CW87" s="771"/>
      <c r="CX87" s="772"/>
      <c r="CY87" s="772"/>
      <c r="CZ87" s="772"/>
      <c r="DA87" s="772"/>
      <c r="DB87" s="772"/>
      <c r="DC87" s="772"/>
      <c r="DD87" s="772"/>
      <c r="DE87" s="772"/>
      <c r="DF87" s="772"/>
      <c r="DG87" s="772"/>
      <c r="DH87" s="772"/>
      <c r="DI87" s="772"/>
      <c r="DJ87" s="772"/>
      <c r="DK87" s="772"/>
      <c r="DL87" s="772"/>
      <c r="DM87" s="772"/>
      <c r="DN87" s="772"/>
      <c r="DO87" s="772"/>
      <c r="DP87" s="772"/>
      <c r="DQ87" s="772"/>
      <c r="DR87" s="772"/>
      <c r="DS87" s="772"/>
      <c r="DT87" s="772"/>
      <c r="DU87" s="772"/>
      <c r="DV87" s="772"/>
      <c r="DW87" s="772"/>
      <c r="DX87" s="772"/>
      <c r="DY87" s="772"/>
      <c r="DZ87" s="772"/>
      <c r="EA87" s="772"/>
      <c r="EB87" s="772"/>
      <c r="EC87" s="773"/>
    </row>
    <row r="88" spans="2:153" ht="6.8" customHeight="1">
      <c r="C88" s="1060"/>
      <c r="D88" s="1061"/>
      <c r="E88" s="1061"/>
      <c r="F88" s="1061"/>
      <c r="G88" s="1061"/>
      <c r="H88" s="942"/>
      <c r="I88" s="942"/>
      <c r="J88" s="942"/>
      <c r="K88" s="942"/>
      <c r="L88" s="942"/>
      <c r="M88" s="942"/>
      <c r="N88" s="942"/>
      <c r="O88" s="942"/>
      <c r="P88" s="942"/>
      <c r="Q88" s="942"/>
      <c r="R88" s="942"/>
      <c r="S88" s="942"/>
      <c r="T88" s="942"/>
      <c r="U88" s="942"/>
      <c r="V88" s="942"/>
      <c r="W88" s="942"/>
      <c r="X88" s="942"/>
      <c r="Y88" s="942"/>
      <c r="Z88" s="942"/>
      <c r="AA88" s="942"/>
      <c r="AB88" s="942"/>
      <c r="AC88" s="942"/>
      <c r="AD88" s="1065"/>
      <c r="AE88" s="1065"/>
      <c r="AF88" s="1065"/>
      <c r="AG88" s="1065"/>
      <c r="AH88" s="1066"/>
      <c r="AI88" s="380"/>
      <c r="AJ88" s="1052"/>
      <c r="AK88" s="1053"/>
      <c r="AL88" s="1053"/>
      <c r="AM88" s="1053"/>
      <c r="AN88" s="1053"/>
      <c r="AO88" s="1040"/>
      <c r="AP88" s="1040"/>
      <c r="AQ88" s="1040"/>
      <c r="AR88" s="1040"/>
      <c r="AS88" s="1040"/>
      <c r="AT88" s="1040"/>
      <c r="AU88" s="1040"/>
      <c r="AV88" s="1040"/>
      <c r="AW88" s="1040"/>
      <c r="AX88" s="1040"/>
      <c r="AY88" s="1040"/>
      <c r="AZ88" s="1040"/>
      <c r="BA88" s="1040"/>
      <c r="BB88" s="1040"/>
      <c r="BC88" s="1040"/>
      <c r="BD88" s="1040"/>
      <c r="BE88" s="1040"/>
      <c r="BF88" s="1040"/>
      <c r="BG88" s="1040"/>
      <c r="BH88" s="1040"/>
      <c r="BI88" s="1036"/>
      <c r="BJ88" s="1036"/>
      <c r="BK88" s="1036"/>
      <c r="BL88" s="1036"/>
      <c r="BM88" s="1037"/>
      <c r="BN88" s="380"/>
      <c r="BO88" s="771"/>
      <c r="BP88" s="772"/>
      <c r="BQ88" s="772"/>
      <c r="BR88" s="772"/>
      <c r="BS88" s="772"/>
      <c r="BT88" s="772"/>
      <c r="BU88" s="772"/>
      <c r="BV88" s="772"/>
      <c r="BW88" s="772"/>
      <c r="BX88" s="772"/>
      <c r="BY88" s="772"/>
      <c r="BZ88" s="772"/>
      <c r="CA88" s="772"/>
      <c r="CB88" s="772"/>
      <c r="CC88" s="772"/>
      <c r="CD88" s="772"/>
      <c r="CE88" s="772"/>
      <c r="CF88" s="772"/>
      <c r="CG88" s="772"/>
      <c r="CH88" s="772"/>
      <c r="CI88" s="772"/>
      <c r="CJ88" s="772"/>
      <c r="CK88" s="772"/>
      <c r="CL88" s="772"/>
      <c r="CM88" s="772"/>
      <c r="CN88" s="772"/>
      <c r="CO88" s="772"/>
      <c r="CP88" s="772"/>
      <c r="CQ88" s="772"/>
      <c r="CR88" s="772"/>
      <c r="CS88" s="772"/>
      <c r="CT88" s="772"/>
      <c r="CU88" s="773"/>
      <c r="CV88" s="384"/>
      <c r="CW88" s="771"/>
      <c r="CX88" s="772"/>
      <c r="CY88" s="772"/>
      <c r="CZ88" s="772"/>
      <c r="DA88" s="772"/>
      <c r="DB88" s="772"/>
      <c r="DC88" s="772"/>
      <c r="DD88" s="772"/>
      <c r="DE88" s="772"/>
      <c r="DF88" s="772"/>
      <c r="DG88" s="772"/>
      <c r="DH88" s="772"/>
      <c r="DI88" s="772"/>
      <c r="DJ88" s="772"/>
      <c r="DK88" s="772"/>
      <c r="DL88" s="772"/>
      <c r="DM88" s="772"/>
      <c r="DN88" s="772"/>
      <c r="DO88" s="772"/>
      <c r="DP88" s="772"/>
      <c r="DQ88" s="772"/>
      <c r="DR88" s="772"/>
      <c r="DS88" s="772"/>
      <c r="DT88" s="772"/>
      <c r="DU88" s="772"/>
      <c r="DV88" s="772"/>
      <c r="DW88" s="772"/>
      <c r="DX88" s="772"/>
      <c r="DY88" s="772"/>
      <c r="DZ88" s="772"/>
      <c r="EA88" s="772"/>
      <c r="EB88" s="772"/>
      <c r="EC88" s="773"/>
    </row>
    <row r="89" spans="2:153" ht="6.8" customHeight="1">
      <c r="C89" s="1060"/>
      <c r="D89" s="1061"/>
      <c r="E89" s="1061"/>
      <c r="F89" s="1061"/>
      <c r="G89" s="1061"/>
      <c r="H89" s="942"/>
      <c r="I89" s="942"/>
      <c r="J89" s="942"/>
      <c r="K89" s="942"/>
      <c r="L89" s="942"/>
      <c r="M89" s="942"/>
      <c r="N89" s="942"/>
      <c r="O89" s="942"/>
      <c r="P89" s="942"/>
      <c r="Q89" s="942"/>
      <c r="R89" s="942"/>
      <c r="S89" s="942"/>
      <c r="T89" s="942"/>
      <c r="U89" s="942"/>
      <c r="V89" s="942"/>
      <c r="W89" s="942"/>
      <c r="X89" s="942"/>
      <c r="Y89" s="942"/>
      <c r="Z89" s="942"/>
      <c r="AA89" s="942"/>
      <c r="AB89" s="942"/>
      <c r="AC89" s="942"/>
      <c r="AD89" s="1065"/>
      <c r="AE89" s="1065"/>
      <c r="AF89" s="1065"/>
      <c r="AG89" s="1065"/>
      <c r="AH89" s="1066"/>
      <c r="AI89" s="380"/>
      <c r="AJ89" s="1052"/>
      <c r="AK89" s="1053"/>
      <c r="AL89" s="1053"/>
      <c r="AM89" s="1053"/>
      <c r="AN89" s="1053"/>
      <c r="AO89" s="1040"/>
      <c r="AP89" s="1040"/>
      <c r="AQ89" s="1040"/>
      <c r="AR89" s="1040"/>
      <c r="AS89" s="1040"/>
      <c r="AT89" s="1040"/>
      <c r="AU89" s="1040"/>
      <c r="AV89" s="1040"/>
      <c r="AW89" s="1040"/>
      <c r="AX89" s="1040"/>
      <c r="AY89" s="1040"/>
      <c r="AZ89" s="1040"/>
      <c r="BA89" s="1040"/>
      <c r="BB89" s="1040"/>
      <c r="BC89" s="1040"/>
      <c r="BD89" s="1040"/>
      <c r="BE89" s="1040"/>
      <c r="BF89" s="1040"/>
      <c r="BG89" s="1040"/>
      <c r="BH89" s="1040"/>
      <c r="BI89" s="1036"/>
      <c r="BJ89" s="1036"/>
      <c r="BK89" s="1036"/>
      <c r="BL89" s="1036"/>
      <c r="BM89" s="1037"/>
      <c r="BN89" s="380"/>
      <c r="BO89" s="771"/>
      <c r="BP89" s="772"/>
      <c r="BQ89" s="772"/>
      <c r="BR89" s="772"/>
      <c r="BS89" s="772"/>
      <c r="BT89" s="772"/>
      <c r="BU89" s="772"/>
      <c r="BV89" s="772"/>
      <c r="BW89" s="772"/>
      <c r="BX89" s="772"/>
      <c r="BY89" s="772"/>
      <c r="BZ89" s="772"/>
      <c r="CA89" s="772"/>
      <c r="CB89" s="772"/>
      <c r="CC89" s="772"/>
      <c r="CD89" s="772"/>
      <c r="CE89" s="772"/>
      <c r="CF89" s="772"/>
      <c r="CG89" s="772"/>
      <c r="CH89" s="772"/>
      <c r="CI89" s="772"/>
      <c r="CJ89" s="772"/>
      <c r="CK89" s="772"/>
      <c r="CL89" s="772"/>
      <c r="CM89" s="772"/>
      <c r="CN89" s="772"/>
      <c r="CO89" s="772"/>
      <c r="CP89" s="772"/>
      <c r="CQ89" s="772"/>
      <c r="CR89" s="772"/>
      <c r="CS89" s="772"/>
      <c r="CT89" s="772"/>
      <c r="CU89" s="773"/>
      <c r="CV89" s="384"/>
      <c r="CW89" s="771"/>
      <c r="CX89" s="772"/>
      <c r="CY89" s="772"/>
      <c r="CZ89" s="772"/>
      <c r="DA89" s="772"/>
      <c r="DB89" s="772"/>
      <c r="DC89" s="772"/>
      <c r="DD89" s="772"/>
      <c r="DE89" s="772"/>
      <c r="DF89" s="772"/>
      <c r="DG89" s="772"/>
      <c r="DH89" s="772"/>
      <c r="DI89" s="772"/>
      <c r="DJ89" s="772"/>
      <c r="DK89" s="772"/>
      <c r="DL89" s="772"/>
      <c r="DM89" s="772"/>
      <c r="DN89" s="772"/>
      <c r="DO89" s="772"/>
      <c r="DP89" s="772"/>
      <c r="DQ89" s="772"/>
      <c r="DR89" s="772"/>
      <c r="DS89" s="772"/>
      <c r="DT89" s="772"/>
      <c r="DU89" s="772"/>
      <c r="DV89" s="772"/>
      <c r="DW89" s="772"/>
      <c r="DX89" s="772"/>
      <c r="DY89" s="772"/>
      <c r="DZ89" s="772"/>
      <c r="EA89" s="772"/>
      <c r="EB89" s="772"/>
      <c r="EC89" s="773"/>
    </row>
    <row r="90" spans="2:153" ht="6.8" customHeight="1" thickBot="1">
      <c r="C90" s="1062"/>
      <c r="D90" s="1063"/>
      <c r="E90" s="1063"/>
      <c r="F90" s="1063"/>
      <c r="G90" s="1063"/>
      <c r="H90" s="943"/>
      <c r="I90" s="943"/>
      <c r="J90" s="943"/>
      <c r="K90" s="943"/>
      <c r="L90" s="943"/>
      <c r="M90" s="943"/>
      <c r="N90" s="943"/>
      <c r="O90" s="943"/>
      <c r="P90" s="943"/>
      <c r="Q90" s="943"/>
      <c r="R90" s="943"/>
      <c r="S90" s="943"/>
      <c r="T90" s="943"/>
      <c r="U90" s="943"/>
      <c r="V90" s="943"/>
      <c r="W90" s="943"/>
      <c r="X90" s="943"/>
      <c r="Y90" s="943"/>
      <c r="Z90" s="943"/>
      <c r="AA90" s="943"/>
      <c r="AB90" s="943"/>
      <c r="AC90" s="943"/>
      <c r="AD90" s="1067"/>
      <c r="AE90" s="1067"/>
      <c r="AF90" s="1067"/>
      <c r="AG90" s="1067"/>
      <c r="AH90" s="1068"/>
      <c r="AI90" s="380"/>
      <c r="AJ90" s="1054"/>
      <c r="AK90" s="1055"/>
      <c r="AL90" s="1055"/>
      <c r="AM90" s="1055"/>
      <c r="AN90" s="1055"/>
      <c r="AO90" s="1041"/>
      <c r="AP90" s="1041"/>
      <c r="AQ90" s="1041"/>
      <c r="AR90" s="1041"/>
      <c r="AS90" s="1041"/>
      <c r="AT90" s="1041"/>
      <c r="AU90" s="1041"/>
      <c r="AV90" s="1041"/>
      <c r="AW90" s="1041"/>
      <c r="AX90" s="1041"/>
      <c r="AY90" s="1041"/>
      <c r="AZ90" s="1041"/>
      <c r="BA90" s="1041"/>
      <c r="BB90" s="1041"/>
      <c r="BC90" s="1041"/>
      <c r="BD90" s="1041"/>
      <c r="BE90" s="1041"/>
      <c r="BF90" s="1041"/>
      <c r="BG90" s="1041"/>
      <c r="BH90" s="1041"/>
      <c r="BI90" s="1038"/>
      <c r="BJ90" s="1038"/>
      <c r="BK90" s="1038"/>
      <c r="BL90" s="1038"/>
      <c r="BM90" s="1039"/>
      <c r="BN90" s="380"/>
      <c r="BO90" s="774"/>
      <c r="BP90" s="775"/>
      <c r="BQ90" s="775"/>
      <c r="BR90" s="775"/>
      <c r="BS90" s="775"/>
      <c r="BT90" s="775"/>
      <c r="BU90" s="775"/>
      <c r="BV90" s="775"/>
      <c r="BW90" s="775"/>
      <c r="BX90" s="775"/>
      <c r="BY90" s="775"/>
      <c r="BZ90" s="775"/>
      <c r="CA90" s="775"/>
      <c r="CB90" s="775"/>
      <c r="CC90" s="775"/>
      <c r="CD90" s="775"/>
      <c r="CE90" s="775"/>
      <c r="CF90" s="775"/>
      <c r="CG90" s="775"/>
      <c r="CH90" s="775"/>
      <c r="CI90" s="775"/>
      <c r="CJ90" s="775"/>
      <c r="CK90" s="775"/>
      <c r="CL90" s="775"/>
      <c r="CM90" s="775"/>
      <c r="CN90" s="775"/>
      <c r="CO90" s="775"/>
      <c r="CP90" s="775"/>
      <c r="CQ90" s="775"/>
      <c r="CR90" s="775"/>
      <c r="CS90" s="775"/>
      <c r="CT90" s="775"/>
      <c r="CU90" s="776"/>
      <c r="CV90" s="384"/>
      <c r="CW90" s="774"/>
      <c r="CX90" s="775"/>
      <c r="CY90" s="775"/>
      <c r="CZ90" s="775"/>
      <c r="DA90" s="775"/>
      <c r="DB90" s="775"/>
      <c r="DC90" s="775"/>
      <c r="DD90" s="775"/>
      <c r="DE90" s="775"/>
      <c r="DF90" s="775"/>
      <c r="DG90" s="775"/>
      <c r="DH90" s="775"/>
      <c r="DI90" s="775"/>
      <c r="DJ90" s="775"/>
      <c r="DK90" s="775"/>
      <c r="DL90" s="775"/>
      <c r="DM90" s="775"/>
      <c r="DN90" s="775"/>
      <c r="DO90" s="775"/>
      <c r="DP90" s="775"/>
      <c r="DQ90" s="775"/>
      <c r="DR90" s="775"/>
      <c r="DS90" s="775"/>
      <c r="DT90" s="775"/>
      <c r="DU90" s="775"/>
      <c r="DV90" s="775"/>
      <c r="DW90" s="775"/>
      <c r="DX90" s="775"/>
      <c r="DY90" s="775"/>
      <c r="DZ90" s="775"/>
      <c r="EA90" s="775"/>
      <c r="EB90" s="775"/>
      <c r="EC90" s="776"/>
    </row>
    <row r="91" spans="2:153" ht="6.8" customHeight="1">
      <c r="AI91" s="380"/>
      <c r="BN91" s="380"/>
      <c r="BO91" s="73"/>
      <c r="BP91" s="101"/>
      <c r="BQ91" s="101"/>
      <c r="BR91" s="101"/>
      <c r="BS91" s="101"/>
      <c r="BT91" s="148"/>
      <c r="BU91" s="148"/>
      <c r="BV91" s="148"/>
      <c r="BW91" s="148"/>
      <c r="BX91" s="148"/>
      <c r="BY91" s="148"/>
      <c r="BZ91" s="148"/>
      <c r="CA91" s="148"/>
      <c r="CB91" s="148"/>
      <c r="CC91" s="148"/>
      <c r="CD91" s="148"/>
      <c r="CE91" s="148"/>
      <c r="CF91" s="101"/>
      <c r="CG91" s="101"/>
      <c r="CH91" s="101"/>
      <c r="CI91" s="101"/>
      <c r="CJ91" s="101"/>
      <c r="CK91" s="101"/>
      <c r="CL91" s="73"/>
      <c r="CM91" s="101"/>
      <c r="CN91" s="101"/>
      <c r="CO91" s="101"/>
      <c r="CP91" s="101"/>
      <c r="CQ91" s="148"/>
      <c r="CR91" s="148"/>
      <c r="CS91" s="148"/>
      <c r="CT91" s="148"/>
      <c r="CU91" s="148"/>
      <c r="CV91" s="148"/>
      <c r="CW91" s="148"/>
      <c r="CX91" s="148"/>
      <c r="CY91" s="148"/>
      <c r="CZ91" s="148"/>
      <c r="DA91" s="148"/>
      <c r="DB91" s="148"/>
      <c r="DC91" s="101"/>
      <c r="DD91" s="101"/>
      <c r="DE91" s="101"/>
      <c r="DF91" s="101"/>
      <c r="DG91" s="101"/>
      <c r="DH91" s="101"/>
      <c r="DI91" s="148"/>
      <c r="DJ91" s="148"/>
      <c r="DK91" s="148"/>
      <c r="DL91" s="148"/>
      <c r="DM91" s="148"/>
      <c r="DN91" s="148"/>
      <c r="DO91" s="101"/>
      <c r="DP91" s="101"/>
      <c r="DQ91" s="101"/>
      <c r="DR91" s="101"/>
      <c r="DS91" s="101"/>
      <c r="DT91" s="101"/>
      <c r="DU91" s="148"/>
      <c r="DV91" s="148"/>
      <c r="DW91" s="148"/>
      <c r="DX91" s="148"/>
      <c r="DY91" s="148"/>
      <c r="DZ91" s="148"/>
      <c r="EA91" s="101"/>
      <c r="EB91" s="101"/>
      <c r="EC91" s="101"/>
      <c r="ED91" s="101"/>
    </row>
    <row r="92" spans="2:153" ht="6.8" customHeight="1">
      <c r="AI92" s="380"/>
      <c r="BN92" s="380"/>
      <c r="BO92" s="73"/>
      <c r="BP92" s="101"/>
      <c r="BQ92" s="101"/>
      <c r="BR92" s="101"/>
      <c r="BS92" s="101"/>
      <c r="BT92" s="148"/>
      <c r="BU92" s="148"/>
      <c r="BV92" s="148"/>
      <c r="BW92" s="148"/>
      <c r="BX92" s="148"/>
      <c r="BY92" s="148"/>
      <c r="BZ92" s="148"/>
      <c r="CA92" s="148"/>
      <c r="CB92" s="148"/>
      <c r="CC92" s="148"/>
      <c r="CD92" s="148"/>
      <c r="CE92" s="148"/>
      <c r="CF92" s="101"/>
      <c r="CG92" s="101"/>
      <c r="CH92" s="101"/>
      <c r="CI92" s="101"/>
      <c r="CJ92" s="101"/>
      <c r="CK92" s="101"/>
      <c r="CL92" s="73"/>
      <c r="CM92" s="101"/>
      <c r="CN92" s="101"/>
      <c r="CO92" s="101"/>
      <c r="CP92" s="101"/>
      <c r="CQ92" s="148"/>
      <c r="CR92" s="148"/>
      <c r="CS92" s="148"/>
      <c r="CT92" s="148"/>
      <c r="CU92" s="148"/>
      <c r="CV92" s="148"/>
      <c r="CW92" s="148"/>
      <c r="CX92" s="148"/>
      <c r="CY92" s="148"/>
      <c r="CZ92" s="148"/>
      <c r="DA92" s="148"/>
      <c r="DB92" s="148"/>
      <c r="DC92" s="101"/>
      <c r="DD92" s="101"/>
      <c r="DE92" s="101"/>
      <c r="DF92" s="101"/>
      <c r="DG92" s="101"/>
      <c r="DH92" s="101"/>
      <c r="DI92" s="148"/>
      <c r="DJ92" s="148"/>
      <c r="DK92" s="148"/>
      <c r="DL92" s="148"/>
      <c r="DM92" s="148"/>
      <c r="DN92" s="148"/>
      <c r="DO92" s="101"/>
      <c r="DP92" s="101"/>
      <c r="DQ92" s="101"/>
      <c r="DR92" s="101"/>
      <c r="DS92" s="101"/>
      <c r="DT92" s="101"/>
      <c r="DU92" s="148"/>
      <c r="DV92" s="148"/>
      <c r="DW92" s="148"/>
      <c r="DX92" s="148"/>
      <c r="DY92" s="148"/>
      <c r="DZ92" s="148"/>
      <c r="EA92" s="101"/>
      <c r="EB92" s="101"/>
      <c r="EC92" s="101"/>
      <c r="ED92" s="101"/>
    </row>
    <row r="93" spans="2:153" ht="14.95" customHeight="1">
      <c r="C93" s="777" t="s">
        <v>1037</v>
      </c>
      <c r="D93" s="777"/>
      <c r="E93" s="777"/>
      <c r="F93" s="777"/>
      <c r="G93" s="777"/>
      <c r="H93" s="777"/>
      <c r="I93" s="777"/>
      <c r="J93" s="777"/>
      <c r="K93" s="777"/>
      <c r="L93" s="777"/>
      <c r="M93" s="777"/>
      <c r="N93" s="777"/>
      <c r="O93" s="777"/>
      <c r="P93" s="777"/>
      <c r="Q93" s="777"/>
      <c r="R93" s="777"/>
      <c r="S93" s="777"/>
      <c r="T93" s="777"/>
      <c r="U93" s="777"/>
      <c r="V93" s="777"/>
      <c r="W93" s="777"/>
      <c r="X93" s="777"/>
      <c r="Y93" s="777"/>
      <c r="Z93" s="777"/>
      <c r="AA93" s="777"/>
      <c r="AB93" s="777"/>
      <c r="AC93" s="777"/>
      <c r="AD93" s="777"/>
      <c r="AE93" s="777"/>
      <c r="AF93" s="777"/>
      <c r="AG93" s="777"/>
      <c r="AH93" s="777"/>
      <c r="AI93" s="777"/>
      <c r="AJ93" s="777"/>
      <c r="AK93" s="777"/>
      <c r="AL93" s="777"/>
      <c r="AM93" s="777"/>
      <c r="AN93" s="777"/>
      <c r="AO93" s="777"/>
      <c r="AP93" s="777"/>
      <c r="AQ93" s="777"/>
      <c r="AR93" s="777"/>
      <c r="AS93" s="777"/>
      <c r="AT93" s="777"/>
      <c r="AU93" s="777"/>
      <c r="AV93" s="777"/>
      <c r="AW93" s="777"/>
      <c r="AX93" s="777"/>
      <c r="AY93" s="777"/>
      <c r="AZ93" s="777"/>
      <c r="BA93" s="777"/>
      <c r="BB93" s="777"/>
      <c r="BC93" s="777"/>
      <c r="BD93" s="777"/>
      <c r="BE93" s="777"/>
      <c r="BF93" s="777"/>
      <c r="BG93" s="777"/>
      <c r="BH93" s="777"/>
      <c r="BI93" s="777"/>
      <c r="BJ93" s="777"/>
      <c r="BK93" s="777"/>
      <c r="BL93" s="777"/>
      <c r="BM93" s="777"/>
      <c r="BN93" s="777"/>
      <c r="BO93" s="777"/>
      <c r="BP93" s="777"/>
      <c r="BQ93" s="777"/>
      <c r="BR93" s="777"/>
      <c r="BS93" s="777"/>
      <c r="BT93" s="777"/>
      <c r="BU93" s="777"/>
      <c r="BV93" s="777"/>
      <c r="BW93" s="777"/>
      <c r="BX93" s="777"/>
      <c r="BY93" s="777"/>
      <c r="BZ93" s="777"/>
      <c r="CA93" s="777"/>
      <c r="CB93" s="777"/>
      <c r="CC93" s="777"/>
      <c r="CD93" s="777"/>
      <c r="CE93" s="777"/>
      <c r="CF93" s="777"/>
      <c r="CG93" s="777"/>
      <c r="CH93" s="777"/>
      <c r="CI93" s="777"/>
      <c r="CJ93" s="777"/>
      <c r="CK93" s="777"/>
      <c r="CL93" s="777"/>
      <c r="CM93" s="777"/>
      <c r="CN93" s="777"/>
      <c r="CO93" s="777"/>
      <c r="CP93" s="777"/>
      <c r="CQ93" s="777"/>
      <c r="CR93" s="777"/>
      <c r="CS93" s="777"/>
      <c r="CT93" s="777"/>
      <c r="CU93" s="777"/>
      <c r="CV93" s="777"/>
      <c r="CW93" s="777"/>
      <c r="CX93" s="777"/>
      <c r="CY93" s="777"/>
      <c r="CZ93" s="777"/>
      <c r="DA93" s="777"/>
      <c r="DB93" s="777"/>
      <c r="DC93" s="777"/>
      <c r="DD93" s="777"/>
      <c r="DE93" s="777"/>
      <c r="DF93" s="777"/>
      <c r="DG93" s="777"/>
      <c r="DH93" s="777"/>
      <c r="DI93" s="777"/>
      <c r="DJ93" s="777"/>
      <c r="DK93" s="777"/>
      <c r="DL93" s="777"/>
      <c r="DM93" s="777"/>
      <c r="DN93" s="777"/>
      <c r="DO93" s="777"/>
      <c r="DP93" s="777"/>
      <c r="DQ93" s="777"/>
      <c r="DR93" s="777"/>
      <c r="DS93" s="777"/>
      <c r="DT93" s="777"/>
      <c r="DU93" s="777"/>
      <c r="DV93" s="777"/>
      <c r="DW93" s="777"/>
      <c r="DX93" s="777"/>
      <c r="DY93" s="777"/>
      <c r="DZ93" s="777"/>
      <c r="EA93" s="777"/>
      <c r="EB93" s="777"/>
      <c r="EC93" s="777"/>
      <c r="EE93" s="73"/>
      <c r="EF93" s="73"/>
      <c r="EG93" s="73"/>
      <c r="EH93" s="73"/>
      <c r="EI93" s="73"/>
      <c r="EJ93" s="73"/>
      <c r="EK93" s="73"/>
      <c r="EL93" s="73"/>
      <c r="EM93" s="73"/>
      <c r="EN93" s="73"/>
      <c r="EO93" s="73"/>
      <c r="EP93" s="73"/>
      <c r="EQ93" s="73"/>
      <c r="ER93" s="73"/>
      <c r="ES93" s="73"/>
      <c r="ET93" s="73"/>
      <c r="EU93" s="73"/>
      <c r="EV93" s="73"/>
      <c r="EW93" s="73"/>
    </row>
    <row r="94" spans="2:153" ht="14.3" customHeight="1">
      <c r="C94" s="777"/>
      <c r="D94" s="777"/>
      <c r="E94" s="777"/>
      <c r="F94" s="777"/>
      <c r="G94" s="777"/>
      <c r="H94" s="777"/>
      <c r="I94" s="777"/>
      <c r="J94" s="777"/>
      <c r="K94" s="777"/>
      <c r="L94" s="777"/>
      <c r="M94" s="777"/>
      <c r="N94" s="777"/>
      <c r="O94" s="777"/>
      <c r="P94" s="777"/>
      <c r="Q94" s="777"/>
      <c r="R94" s="777"/>
      <c r="S94" s="777"/>
      <c r="T94" s="777"/>
      <c r="U94" s="777"/>
      <c r="V94" s="777"/>
      <c r="W94" s="777"/>
      <c r="X94" s="777"/>
      <c r="Y94" s="777"/>
      <c r="Z94" s="777"/>
      <c r="AA94" s="777"/>
      <c r="AB94" s="777"/>
      <c r="AC94" s="777"/>
      <c r="AD94" s="777"/>
      <c r="AE94" s="777"/>
      <c r="AF94" s="777"/>
      <c r="AG94" s="777"/>
      <c r="AH94" s="777"/>
      <c r="AI94" s="777"/>
      <c r="AJ94" s="777"/>
      <c r="AK94" s="777"/>
      <c r="AL94" s="777"/>
      <c r="AM94" s="777"/>
      <c r="AN94" s="777"/>
      <c r="AO94" s="777"/>
      <c r="AP94" s="777"/>
      <c r="AQ94" s="777"/>
      <c r="AR94" s="777"/>
      <c r="AS94" s="777"/>
      <c r="AT94" s="777"/>
      <c r="AU94" s="777"/>
      <c r="AV94" s="777"/>
      <c r="AW94" s="777"/>
      <c r="AX94" s="777"/>
      <c r="AY94" s="777"/>
      <c r="AZ94" s="777"/>
      <c r="BA94" s="777"/>
      <c r="BB94" s="777"/>
      <c r="BC94" s="777"/>
      <c r="BD94" s="777"/>
      <c r="BE94" s="777"/>
      <c r="BF94" s="777"/>
      <c r="BG94" s="777"/>
      <c r="BH94" s="777"/>
      <c r="BI94" s="777"/>
      <c r="BJ94" s="777"/>
      <c r="BK94" s="777"/>
      <c r="BL94" s="777"/>
      <c r="BM94" s="777"/>
      <c r="BN94" s="777"/>
      <c r="BO94" s="777"/>
      <c r="BP94" s="777"/>
      <c r="BQ94" s="777"/>
      <c r="BR94" s="777"/>
      <c r="BS94" s="777"/>
      <c r="BT94" s="777"/>
      <c r="BU94" s="777"/>
      <c r="BV94" s="777"/>
      <c r="BW94" s="777"/>
      <c r="BX94" s="777"/>
      <c r="BY94" s="777"/>
      <c r="BZ94" s="777"/>
      <c r="CA94" s="777"/>
      <c r="CB94" s="777"/>
      <c r="CC94" s="777"/>
      <c r="CD94" s="777"/>
      <c r="CE94" s="777"/>
      <c r="CF94" s="777"/>
      <c r="CG94" s="777"/>
      <c r="CH94" s="777"/>
      <c r="CI94" s="777"/>
      <c r="CJ94" s="777"/>
      <c r="CK94" s="777"/>
      <c r="CL94" s="777"/>
      <c r="CM94" s="777"/>
      <c r="CN94" s="777"/>
      <c r="CO94" s="777"/>
      <c r="CP94" s="777"/>
      <c r="CQ94" s="777"/>
      <c r="CR94" s="777"/>
      <c r="CS94" s="777"/>
      <c r="CT94" s="777"/>
      <c r="CU94" s="777"/>
      <c r="CV94" s="777"/>
      <c r="CW94" s="777"/>
      <c r="CX94" s="777"/>
      <c r="CY94" s="777"/>
      <c r="CZ94" s="777"/>
      <c r="DA94" s="777"/>
      <c r="DB94" s="777"/>
      <c r="DC94" s="777"/>
      <c r="DD94" s="777"/>
      <c r="DE94" s="777"/>
      <c r="DF94" s="777"/>
      <c r="DG94" s="777"/>
      <c r="DH94" s="777"/>
      <c r="DI94" s="777"/>
      <c r="DJ94" s="777"/>
      <c r="DK94" s="777"/>
      <c r="DL94" s="777"/>
      <c r="DM94" s="777"/>
      <c r="DN94" s="777"/>
      <c r="DO94" s="777"/>
      <c r="DP94" s="777"/>
      <c r="DQ94" s="777"/>
      <c r="DR94" s="777"/>
      <c r="DS94" s="777"/>
      <c r="DT94" s="777"/>
      <c r="DU94" s="777"/>
      <c r="DV94" s="777"/>
      <c r="DW94" s="777"/>
      <c r="DX94" s="777"/>
      <c r="DY94" s="777"/>
      <c r="DZ94" s="777"/>
      <c r="EA94" s="777"/>
      <c r="EB94" s="777"/>
      <c r="EC94" s="777"/>
      <c r="EE94" s="73"/>
      <c r="EF94" s="73"/>
      <c r="EG94" s="73"/>
      <c r="EH94" s="73"/>
      <c r="EI94" s="73"/>
      <c r="EJ94" s="73"/>
      <c r="EK94" s="73"/>
      <c r="EL94" s="73"/>
      <c r="EM94" s="73"/>
      <c r="EN94" s="73"/>
      <c r="EO94" s="73"/>
      <c r="EP94" s="73"/>
      <c r="EQ94" s="73"/>
      <c r="ER94" s="73"/>
      <c r="ES94" s="73"/>
      <c r="ET94" s="73"/>
      <c r="EU94" s="73"/>
      <c r="EV94" s="73"/>
      <c r="EW94" s="73"/>
    </row>
    <row r="95" spans="2:153" ht="7.5" customHeight="1">
      <c r="CW95" s="194"/>
      <c r="CX95" s="194"/>
      <c r="CY95" s="194"/>
      <c r="CZ95" s="194"/>
      <c r="DA95" s="194"/>
      <c r="DB95" s="194"/>
      <c r="DC95" s="194"/>
      <c r="DD95" s="194"/>
      <c r="DE95" s="194"/>
      <c r="DF95" s="194"/>
      <c r="DG95" s="194"/>
      <c r="DH95" s="194"/>
      <c r="DI95" s="194"/>
      <c r="DJ95" s="194"/>
      <c r="DK95" s="194"/>
      <c r="DL95" s="194"/>
      <c r="DM95" s="194"/>
      <c r="DN95" s="194"/>
      <c r="DO95" s="194"/>
      <c r="DP95" s="194"/>
      <c r="DQ95" s="194"/>
      <c r="DR95" s="194"/>
      <c r="DS95" s="194"/>
      <c r="DT95" s="194"/>
      <c r="DU95" s="194"/>
      <c r="DV95" s="194"/>
      <c r="DW95" s="194"/>
      <c r="DX95" s="194"/>
      <c r="DY95" s="194"/>
      <c r="DZ95" s="194"/>
      <c r="EA95" s="194"/>
      <c r="EB95" s="194"/>
      <c r="EC95" s="194"/>
      <c r="EE95" s="73"/>
      <c r="EF95" s="73"/>
      <c r="EG95" s="73"/>
      <c r="EH95" s="73"/>
      <c r="EI95" s="73"/>
      <c r="EJ95" s="73"/>
      <c r="EK95" s="73"/>
      <c r="EL95" s="73"/>
      <c r="EM95" s="73"/>
      <c r="EN95" s="73"/>
      <c r="EO95" s="73"/>
      <c r="EP95" s="73"/>
      <c r="EQ95" s="73"/>
      <c r="ER95" s="73"/>
      <c r="ES95" s="73"/>
      <c r="ET95" s="73"/>
      <c r="EU95" s="73"/>
      <c r="EV95" s="73"/>
      <c r="EW95" s="73"/>
    </row>
    <row r="96" spans="2:153" hidden="1"/>
    <row r="97" spans="11:102" ht="14.3" hidden="1">
      <c r="K97" s="291" t="s">
        <v>305</v>
      </c>
      <c r="L97" s="291"/>
      <c r="M97" s="291"/>
      <c r="N97" s="291"/>
      <c r="O97" s="291"/>
      <c r="P97" s="291"/>
      <c r="Q97" s="291"/>
      <c r="R97" s="798" t="s">
        <v>28</v>
      </c>
      <c r="S97" s="798"/>
      <c r="T97" s="798"/>
      <c r="U97" s="798"/>
      <c r="V97" s="798"/>
      <c r="W97" s="798" t="s">
        <v>287</v>
      </c>
      <c r="X97" s="798"/>
      <c r="Y97" s="798"/>
      <c r="Z97" s="798"/>
      <c r="AA97" s="798"/>
      <c r="AB97" s="798" t="s">
        <v>29</v>
      </c>
      <c r="AC97" s="798"/>
      <c r="AD97" s="798"/>
      <c r="AE97" s="798"/>
      <c r="AF97" s="798"/>
      <c r="AG97" s="798" t="s">
        <v>936</v>
      </c>
      <c r="AH97" s="798"/>
      <c r="AI97" s="798"/>
      <c r="AJ97" s="798"/>
      <c r="AK97" s="798"/>
      <c r="AL97" s="798" t="s">
        <v>935</v>
      </c>
      <c r="AM97" s="798"/>
      <c r="AN97" s="798"/>
      <c r="AO97" s="798"/>
      <c r="AP97" s="798"/>
      <c r="AQ97" s="798" t="s">
        <v>241</v>
      </c>
      <c r="AR97" s="798"/>
      <c r="AS97" s="798"/>
      <c r="AT97" s="798"/>
      <c r="AU97" s="798"/>
    </row>
    <row r="98" spans="11:102" ht="13.95" hidden="1" customHeight="1">
      <c r="K98" s="944" t="str">
        <f>T('3 REPAIR ESTIMATOR'!N75:T75)</f>
        <v>GENERAL CONDITIONS</v>
      </c>
      <c r="L98" s="944"/>
      <c r="M98" s="944"/>
      <c r="N98" s="944"/>
      <c r="O98" s="944"/>
      <c r="P98" s="944"/>
      <c r="Q98" s="944"/>
      <c r="R98" s="733">
        <f>IF($AY$57="SUBBED",'3 REPAIR ESTIMATOR'!BN1198,'3 REPAIR ESTIMATOR'!BM1198)</f>
        <v>0</v>
      </c>
      <c r="S98" s="733"/>
      <c r="T98" s="733"/>
      <c r="U98" s="733"/>
      <c r="V98" s="733"/>
      <c r="W98" s="733">
        <f>'3 REPAIR ESTIMATOR'!BB129</f>
        <v>0</v>
      </c>
      <c r="X98" s="733"/>
      <c r="Y98" s="733"/>
      <c r="Z98" s="733"/>
      <c r="AA98" s="733"/>
      <c r="AB98" s="733">
        <f>'3 REPAIR ESTIMATOR'!BC129</f>
        <v>0</v>
      </c>
      <c r="AC98" s="733"/>
      <c r="AD98" s="733"/>
      <c r="AE98" s="733"/>
      <c r="AF98" s="733"/>
      <c r="AG98" s="733">
        <f>SUM(R98:AF98)</f>
        <v>0</v>
      </c>
      <c r="AH98" s="733"/>
      <c r="AI98" s="733"/>
      <c r="AJ98" s="733"/>
      <c r="AK98" s="733"/>
      <c r="AL98" s="733">
        <f>BG9</f>
        <v>0</v>
      </c>
      <c r="AM98" s="733"/>
      <c r="AN98" s="733"/>
      <c r="AO98" s="733"/>
      <c r="AP98" s="733"/>
      <c r="AQ98" s="733">
        <f t="shared" ref="AQ98:AQ121" si="0">IF(Repair_Cost_Calculation_Method="Quick Bid",AL98,AG98)</f>
        <v>0</v>
      </c>
      <c r="AR98" s="733"/>
      <c r="AS98" s="733"/>
      <c r="AT98" s="733"/>
      <c r="AU98" s="733"/>
      <c r="CX98" s="103"/>
    </row>
    <row r="99" spans="11:102" ht="14.45" hidden="1" customHeight="1">
      <c r="K99" s="944" t="str">
        <f>T('3 REPAIR ESTIMATOR'!N76:T76)</f>
        <v>DEMOLITION</v>
      </c>
      <c r="L99" s="944"/>
      <c r="M99" s="944"/>
      <c r="N99" s="944"/>
      <c r="O99" s="944"/>
      <c r="P99" s="944"/>
      <c r="Q99" s="944"/>
      <c r="R99" s="733">
        <f>IF($AY$57="SUBBED",'3 REPAIR ESTIMATOR'!BN1199,'3 REPAIR ESTIMATOR'!BM1199)</f>
        <v>0</v>
      </c>
      <c r="S99" s="733"/>
      <c r="T99" s="733"/>
      <c r="U99" s="733"/>
      <c r="V99" s="733"/>
      <c r="W99" s="733">
        <f>'3 REPAIR ESTIMATOR'!BB174</f>
        <v>0</v>
      </c>
      <c r="X99" s="733"/>
      <c r="Y99" s="733"/>
      <c r="Z99" s="733"/>
      <c r="AA99" s="733"/>
      <c r="AB99" s="733">
        <f>'3 REPAIR ESTIMATOR'!BC174</f>
        <v>0</v>
      </c>
      <c r="AC99" s="733"/>
      <c r="AD99" s="733"/>
      <c r="AE99" s="733"/>
      <c r="AF99" s="733"/>
      <c r="AG99" s="733">
        <f t="shared" ref="AG99:AG121" si="1">SUM(R99:AF99)</f>
        <v>0</v>
      </c>
      <c r="AH99" s="733"/>
      <c r="AI99" s="733"/>
      <c r="AJ99" s="733"/>
      <c r="AK99" s="733"/>
      <c r="AL99" s="733">
        <f>BG11</f>
        <v>0</v>
      </c>
      <c r="AM99" s="733"/>
      <c r="AN99" s="733"/>
      <c r="AO99" s="733"/>
      <c r="AP99" s="733"/>
      <c r="AQ99" s="733">
        <f t="shared" si="0"/>
        <v>0</v>
      </c>
      <c r="AR99" s="733"/>
      <c r="AS99" s="733"/>
      <c r="AT99" s="733"/>
      <c r="AU99" s="733"/>
      <c r="AX99" s="737" t="s">
        <v>635</v>
      </c>
      <c r="AY99" s="737"/>
      <c r="AZ99" s="737"/>
      <c r="BA99" s="737"/>
      <c r="BB99" s="737"/>
      <c r="CX99" s="103"/>
    </row>
    <row r="100" spans="11:102" ht="14.8" hidden="1" customHeight="1">
      <c r="K100" s="944" t="str">
        <f>T('3 REPAIR ESTIMATOR'!N77:T77)</f>
        <v>STRUCTURAL CONCRETE</v>
      </c>
      <c r="L100" s="944"/>
      <c r="M100" s="944"/>
      <c r="N100" s="944"/>
      <c r="O100" s="944"/>
      <c r="P100" s="944"/>
      <c r="Q100" s="944"/>
      <c r="R100" s="733">
        <f>IF($AY$57="SUBBED",'3 REPAIR ESTIMATOR'!BN1200,'3 REPAIR ESTIMATOR'!BM1200)</f>
        <v>0</v>
      </c>
      <c r="S100" s="733"/>
      <c r="T100" s="733"/>
      <c r="U100" s="733"/>
      <c r="V100" s="733"/>
      <c r="W100" s="733">
        <f>'3 REPAIR ESTIMATOR'!BB219</f>
        <v>0</v>
      </c>
      <c r="X100" s="733"/>
      <c r="Y100" s="733"/>
      <c r="Z100" s="733"/>
      <c r="AA100" s="733"/>
      <c r="AB100" s="733">
        <f>'3 REPAIR ESTIMATOR'!BC219</f>
        <v>0</v>
      </c>
      <c r="AC100" s="733"/>
      <c r="AD100" s="733"/>
      <c r="AE100" s="733"/>
      <c r="AF100" s="733"/>
      <c r="AG100" s="733">
        <f t="shared" si="1"/>
        <v>0</v>
      </c>
      <c r="AH100" s="733"/>
      <c r="AI100" s="733"/>
      <c r="AJ100" s="733"/>
      <c r="AK100" s="733"/>
      <c r="AL100" s="733">
        <f>BG13</f>
        <v>0</v>
      </c>
      <c r="AM100" s="733"/>
      <c r="AN100" s="733"/>
      <c r="AO100" s="733"/>
      <c r="AP100" s="733"/>
      <c r="AQ100" s="733">
        <f t="shared" si="0"/>
        <v>0</v>
      </c>
      <c r="AR100" s="733"/>
      <c r="AS100" s="733"/>
      <c r="AT100" s="733"/>
      <c r="AU100" s="733"/>
      <c r="AX100" s="737" t="s">
        <v>643</v>
      </c>
      <c r="AY100" s="737"/>
      <c r="AZ100" s="737"/>
      <c r="BA100" s="737"/>
      <c r="BB100" s="737"/>
      <c r="CX100" s="103"/>
    </row>
    <row r="101" spans="11:102" ht="13.95" hidden="1" customHeight="1">
      <c r="K101" s="944" t="str">
        <f>T('3 REPAIR ESTIMATOR'!N78:T78)</f>
        <v>CONCRETE &amp; FLATWORK</v>
      </c>
      <c r="L101" s="944"/>
      <c r="M101" s="944"/>
      <c r="N101" s="944"/>
      <c r="O101" s="944"/>
      <c r="P101" s="944"/>
      <c r="Q101" s="944"/>
      <c r="R101" s="733">
        <f>IF($AY$57="SUBBED",'3 REPAIR ESTIMATOR'!BN1201,'3 REPAIR ESTIMATOR'!BM1201)</f>
        <v>0</v>
      </c>
      <c r="S101" s="733"/>
      <c r="T101" s="733"/>
      <c r="U101" s="733"/>
      <c r="V101" s="733"/>
      <c r="W101" s="733">
        <f>'3 REPAIR ESTIMATOR'!BB264</f>
        <v>0</v>
      </c>
      <c r="X101" s="733"/>
      <c r="Y101" s="733"/>
      <c r="Z101" s="733"/>
      <c r="AA101" s="733"/>
      <c r="AB101" s="733">
        <f>'3 REPAIR ESTIMATOR'!BC264</f>
        <v>0</v>
      </c>
      <c r="AC101" s="733"/>
      <c r="AD101" s="733"/>
      <c r="AE101" s="733"/>
      <c r="AF101" s="733"/>
      <c r="AG101" s="733">
        <f t="shared" si="1"/>
        <v>0</v>
      </c>
      <c r="AH101" s="733"/>
      <c r="AI101" s="733"/>
      <c r="AJ101" s="733"/>
      <c r="AK101" s="733"/>
      <c r="AL101" s="733">
        <f>BG15</f>
        <v>0</v>
      </c>
      <c r="AM101" s="733"/>
      <c r="AN101" s="733"/>
      <c r="AO101" s="733"/>
      <c r="AP101" s="733"/>
      <c r="AQ101" s="733">
        <f t="shared" si="0"/>
        <v>0</v>
      </c>
      <c r="AR101" s="733"/>
      <c r="AS101" s="733"/>
      <c r="AT101" s="733"/>
      <c r="AU101" s="733"/>
      <c r="CW101" s="103"/>
      <c r="CX101" s="103"/>
    </row>
    <row r="102" spans="11:102" ht="14.45" hidden="1" customHeight="1">
      <c r="K102" s="944" t="str">
        <f>T('3 REPAIR ESTIMATOR'!N79:T79)</f>
        <v>MASONRY</v>
      </c>
      <c r="L102" s="944"/>
      <c r="M102" s="944"/>
      <c r="N102" s="944"/>
      <c r="O102" s="944"/>
      <c r="P102" s="944"/>
      <c r="Q102" s="944"/>
      <c r="R102" s="733">
        <f>IF($AY$57="SUBBED",'3 REPAIR ESTIMATOR'!BN1202,'3 REPAIR ESTIMATOR'!BM1202)</f>
        <v>0</v>
      </c>
      <c r="S102" s="733"/>
      <c r="T102" s="733"/>
      <c r="U102" s="733"/>
      <c r="V102" s="733"/>
      <c r="W102" s="733">
        <f>'3 REPAIR ESTIMATOR'!BB309</f>
        <v>0</v>
      </c>
      <c r="X102" s="733"/>
      <c r="Y102" s="733"/>
      <c r="Z102" s="733"/>
      <c r="AA102" s="733"/>
      <c r="AB102" s="733">
        <f>'3 REPAIR ESTIMATOR'!BC309</f>
        <v>0</v>
      </c>
      <c r="AC102" s="733"/>
      <c r="AD102" s="733"/>
      <c r="AE102" s="733"/>
      <c r="AF102" s="733"/>
      <c r="AG102" s="733">
        <f t="shared" si="1"/>
        <v>0</v>
      </c>
      <c r="AH102" s="733"/>
      <c r="AI102" s="733"/>
      <c r="AJ102" s="733"/>
      <c r="AK102" s="733"/>
      <c r="AL102" s="733">
        <f>BG17</f>
        <v>0</v>
      </c>
      <c r="AM102" s="733"/>
      <c r="AN102" s="733"/>
      <c r="AO102" s="733"/>
      <c r="AP102" s="733"/>
      <c r="AQ102" s="733">
        <f t="shared" si="0"/>
        <v>0</v>
      </c>
      <c r="AR102" s="733"/>
      <c r="AS102" s="733"/>
      <c r="AT102" s="733"/>
      <c r="AU102" s="733"/>
      <c r="AX102" s="737" t="s">
        <v>635</v>
      </c>
      <c r="AY102" s="737"/>
      <c r="AZ102" s="737"/>
      <c r="BA102" s="737"/>
      <c r="BB102" s="737"/>
    </row>
    <row r="103" spans="11:102" ht="14.45" hidden="1" customHeight="1">
      <c r="K103" s="944" t="str">
        <f>T('3 REPAIR ESTIMATOR'!N80:T80)</f>
        <v>SIDING</v>
      </c>
      <c r="L103" s="944"/>
      <c r="M103" s="944"/>
      <c r="N103" s="944"/>
      <c r="O103" s="944"/>
      <c r="P103" s="944"/>
      <c r="Q103" s="944"/>
      <c r="R103" s="733">
        <f>IF($AY$57="SUBBED",'3 REPAIR ESTIMATOR'!BN1203,'3 REPAIR ESTIMATOR'!BM1203)</f>
        <v>0</v>
      </c>
      <c r="S103" s="733"/>
      <c r="T103" s="733"/>
      <c r="U103" s="733"/>
      <c r="V103" s="733"/>
      <c r="W103" s="733">
        <f>'3 REPAIR ESTIMATOR'!BB354</f>
        <v>0</v>
      </c>
      <c r="X103" s="733"/>
      <c r="Y103" s="733"/>
      <c r="Z103" s="733"/>
      <c r="AA103" s="733"/>
      <c r="AB103" s="733">
        <f>'3 REPAIR ESTIMATOR'!BC354</f>
        <v>0</v>
      </c>
      <c r="AC103" s="733"/>
      <c r="AD103" s="733"/>
      <c r="AE103" s="733"/>
      <c r="AF103" s="733"/>
      <c r="AG103" s="733">
        <f t="shared" si="1"/>
        <v>0</v>
      </c>
      <c r="AH103" s="733"/>
      <c r="AI103" s="733"/>
      <c r="AJ103" s="733"/>
      <c r="AK103" s="733"/>
      <c r="AL103" s="733">
        <f>BG19</f>
        <v>0</v>
      </c>
      <c r="AM103" s="733"/>
      <c r="AN103" s="733"/>
      <c r="AO103" s="733"/>
      <c r="AP103" s="733"/>
      <c r="AQ103" s="733">
        <f t="shared" si="0"/>
        <v>0</v>
      </c>
      <c r="AR103" s="733"/>
      <c r="AS103" s="733"/>
      <c r="AT103" s="733"/>
      <c r="AU103" s="733"/>
      <c r="AX103" s="737" t="s">
        <v>637</v>
      </c>
      <c r="AY103" s="737"/>
      <c r="AZ103" s="737"/>
      <c r="BA103" s="737"/>
      <c r="BB103" s="737"/>
    </row>
    <row r="104" spans="11:102" ht="14.45" hidden="1" customHeight="1">
      <c r="K104" s="944" t="str">
        <f>T('3 REPAIR ESTIMATOR'!N81:T81)</f>
        <v>DECKING AND PATIOS</v>
      </c>
      <c r="L104" s="944"/>
      <c r="M104" s="944"/>
      <c r="N104" s="944"/>
      <c r="O104" s="944"/>
      <c r="P104" s="944"/>
      <c r="Q104" s="944"/>
      <c r="R104" s="733">
        <f>IF($AY$57="SUBBED",'3 REPAIR ESTIMATOR'!BN1204,'3 REPAIR ESTIMATOR'!BM1204)</f>
        <v>0</v>
      </c>
      <c r="S104" s="733"/>
      <c r="T104" s="733"/>
      <c r="U104" s="733"/>
      <c r="V104" s="733"/>
      <c r="W104" s="733">
        <f>'3 REPAIR ESTIMATOR'!BB399</f>
        <v>0</v>
      </c>
      <c r="X104" s="733"/>
      <c r="Y104" s="733"/>
      <c r="Z104" s="733"/>
      <c r="AA104" s="733"/>
      <c r="AB104" s="733">
        <f>'3 REPAIR ESTIMATOR'!BC399</f>
        <v>0</v>
      </c>
      <c r="AC104" s="733"/>
      <c r="AD104" s="733"/>
      <c r="AE104" s="733"/>
      <c r="AF104" s="733"/>
      <c r="AG104" s="733">
        <f t="shared" si="1"/>
        <v>0</v>
      </c>
      <c r="AH104" s="733"/>
      <c r="AI104" s="733"/>
      <c r="AJ104" s="733"/>
      <c r="AK104" s="733"/>
      <c r="AL104" s="733">
        <f>BG21</f>
        <v>0</v>
      </c>
      <c r="AM104" s="733"/>
      <c r="AN104" s="733"/>
      <c r="AO104" s="733"/>
      <c r="AP104" s="733"/>
      <c r="AQ104" s="733">
        <f t="shared" si="0"/>
        <v>0</v>
      </c>
      <c r="AR104" s="733"/>
      <c r="AS104" s="733"/>
      <c r="AT104" s="733"/>
      <c r="AU104" s="733"/>
      <c r="AX104" s="737" t="s">
        <v>636</v>
      </c>
      <c r="AY104" s="737"/>
      <c r="AZ104" s="737"/>
      <c r="BA104" s="737"/>
      <c r="BB104" s="737"/>
    </row>
    <row r="105" spans="11:102" ht="13.75" hidden="1" customHeight="1">
      <c r="K105" s="944" t="str">
        <f>T('3 REPAIR ESTIMATOR'!N82:T82)</f>
        <v>ROOFING</v>
      </c>
      <c r="L105" s="944"/>
      <c r="M105" s="944"/>
      <c r="N105" s="944"/>
      <c r="O105" s="944"/>
      <c r="P105" s="944"/>
      <c r="Q105" s="944"/>
      <c r="R105" s="733">
        <f>IF($AY$57="SUBBED",'3 REPAIR ESTIMATOR'!BN1205,'3 REPAIR ESTIMATOR'!BM1205)</f>
        <v>0</v>
      </c>
      <c r="S105" s="733"/>
      <c r="T105" s="733"/>
      <c r="U105" s="733"/>
      <c r="V105" s="733"/>
      <c r="W105" s="733">
        <f>'3 REPAIR ESTIMATOR'!BB444</f>
        <v>0</v>
      </c>
      <c r="X105" s="733"/>
      <c r="Y105" s="733"/>
      <c r="Z105" s="733"/>
      <c r="AA105" s="733"/>
      <c r="AB105" s="733">
        <f>'3 REPAIR ESTIMATOR'!BC444</f>
        <v>0</v>
      </c>
      <c r="AC105" s="733"/>
      <c r="AD105" s="733"/>
      <c r="AE105" s="733"/>
      <c r="AF105" s="733"/>
      <c r="AG105" s="733">
        <f t="shared" si="1"/>
        <v>0</v>
      </c>
      <c r="AH105" s="733"/>
      <c r="AI105" s="733"/>
      <c r="AJ105" s="733"/>
      <c r="AK105" s="733"/>
      <c r="AL105" s="733">
        <f>BG23</f>
        <v>0</v>
      </c>
      <c r="AM105" s="733"/>
      <c r="AN105" s="733"/>
      <c r="AO105" s="733"/>
      <c r="AP105" s="733"/>
      <c r="AQ105" s="733">
        <f t="shared" si="0"/>
        <v>0</v>
      </c>
      <c r="AR105" s="733"/>
      <c r="AS105" s="733"/>
      <c r="AT105" s="733"/>
      <c r="AU105" s="733"/>
    </row>
    <row r="106" spans="11:102" ht="14.45" hidden="1" customHeight="1">
      <c r="K106" s="944" t="str">
        <f>T('3 REPAIR ESTIMATOR'!Y75:AE75)</f>
        <v>EXTERIOR DOORS &amp; WINDOWS</v>
      </c>
      <c r="L106" s="944"/>
      <c r="M106" s="944"/>
      <c r="N106" s="944"/>
      <c r="O106" s="944"/>
      <c r="P106" s="944"/>
      <c r="Q106" s="944"/>
      <c r="R106" s="733">
        <f>IF($AY$57="subbed",'3 REPAIR ESTIMATOR'!BN1206,'3 REPAIR ESTIMATOR'!BM1206)</f>
        <v>0</v>
      </c>
      <c r="S106" s="733"/>
      <c r="T106" s="733"/>
      <c r="U106" s="733"/>
      <c r="V106" s="733"/>
      <c r="W106" s="733">
        <f>'3 REPAIR ESTIMATOR'!BB489</f>
        <v>0</v>
      </c>
      <c r="X106" s="733"/>
      <c r="Y106" s="733"/>
      <c r="Z106" s="733"/>
      <c r="AA106" s="733"/>
      <c r="AB106" s="733">
        <f>'3 REPAIR ESTIMATOR'!BC489</f>
        <v>0</v>
      </c>
      <c r="AC106" s="733"/>
      <c r="AD106" s="733"/>
      <c r="AE106" s="733"/>
      <c r="AF106" s="733"/>
      <c r="AG106" s="733">
        <f t="shared" si="1"/>
        <v>0</v>
      </c>
      <c r="AH106" s="733"/>
      <c r="AI106" s="733"/>
      <c r="AJ106" s="733"/>
      <c r="AK106" s="733"/>
      <c r="AL106" s="733">
        <f>BG25</f>
        <v>0</v>
      </c>
      <c r="AM106" s="733"/>
      <c r="AN106" s="733"/>
      <c r="AO106" s="733"/>
      <c r="AP106" s="733"/>
      <c r="AQ106" s="733">
        <f t="shared" si="0"/>
        <v>0</v>
      </c>
      <c r="AR106" s="733"/>
      <c r="AS106" s="733"/>
      <c r="AT106" s="733"/>
      <c r="AU106" s="733"/>
      <c r="AX106" s="737" t="s">
        <v>293</v>
      </c>
      <c r="AY106" s="737"/>
      <c r="AZ106" s="737"/>
      <c r="BA106" s="737"/>
      <c r="BB106" s="737"/>
    </row>
    <row r="107" spans="11:102" ht="14.8" hidden="1" customHeight="1">
      <c r="K107" s="944" t="str">
        <f>T('3 REPAIR ESTIMATOR'!Y76:AE76)</f>
        <v>GARAGE DOORS</v>
      </c>
      <c r="L107" s="944"/>
      <c r="M107" s="944"/>
      <c r="N107" s="944"/>
      <c r="O107" s="944"/>
      <c r="P107" s="944"/>
      <c r="Q107" s="944"/>
      <c r="R107" s="733">
        <f>IF($AY$57="subbed",'3 REPAIR ESTIMATOR'!BN1207,'3 REPAIR ESTIMATOR'!BM1207)</f>
        <v>0</v>
      </c>
      <c r="S107" s="733"/>
      <c r="T107" s="733"/>
      <c r="U107" s="733"/>
      <c r="V107" s="733"/>
      <c r="W107" s="733">
        <f>'3 REPAIR ESTIMATOR'!BB534</f>
        <v>0</v>
      </c>
      <c r="X107" s="733"/>
      <c r="Y107" s="733"/>
      <c r="Z107" s="733"/>
      <c r="AA107" s="733"/>
      <c r="AB107" s="733">
        <f>'3 REPAIR ESTIMATOR'!BC534</f>
        <v>0</v>
      </c>
      <c r="AC107" s="733"/>
      <c r="AD107" s="733"/>
      <c r="AE107" s="733"/>
      <c r="AF107" s="733"/>
      <c r="AG107" s="733">
        <f t="shared" si="1"/>
        <v>0</v>
      </c>
      <c r="AH107" s="733"/>
      <c r="AI107" s="733"/>
      <c r="AJ107" s="733"/>
      <c r="AK107" s="733"/>
      <c r="AL107" s="733">
        <f>BG27</f>
        <v>0</v>
      </c>
      <c r="AM107" s="733"/>
      <c r="AN107" s="733"/>
      <c r="AO107" s="733"/>
      <c r="AP107" s="733"/>
      <c r="AQ107" s="733">
        <f t="shared" si="0"/>
        <v>0</v>
      </c>
      <c r="AR107" s="733"/>
      <c r="AS107" s="733"/>
      <c r="AT107" s="733"/>
      <c r="AU107" s="733"/>
      <c r="AX107" s="737" t="s">
        <v>292</v>
      </c>
      <c r="AY107" s="737"/>
      <c r="AZ107" s="737"/>
      <c r="BA107" s="737"/>
      <c r="BB107" s="737"/>
    </row>
    <row r="108" spans="11:102" ht="13.75" hidden="1" customHeight="1">
      <c r="K108" s="944" t="str">
        <f>T('3 REPAIR ESTIMATOR'!Y77:AE77)</f>
        <v>LANDSCAPING</v>
      </c>
      <c r="L108" s="944"/>
      <c r="M108" s="944"/>
      <c r="N108" s="944"/>
      <c r="O108" s="944"/>
      <c r="P108" s="944"/>
      <c r="Q108" s="944"/>
      <c r="R108" s="733">
        <f>IF($AY$57="subbed",'3 REPAIR ESTIMATOR'!BN1208,'3 REPAIR ESTIMATOR'!BM1208)</f>
        <v>0</v>
      </c>
      <c r="S108" s="733"/>
      <c r="T108" s="733"/>
      <c r="U108" s="733"/>
      <c r="V108" s="733"/>
      <c r="W108" s="733">
        <f>'3 REPAIR ESTIMATOR'!BB579</f>
        <v>0</v>
      </c>
      <c r="X108" s="733"/>
      <c r="Y108" s="733"/>
      <c r="Z108" s="733"/>
      <c r="AA108" s="733"/>
      <c r="AB108" s="733">
        <f>'3 REPAIR ESTIMATOR'!BC579</f>
        <v>0</v>
      </c>
      <c r="AC108" s="733"/>
      <c r="AD108" s="733"/>
      <c r="AE108" s="733"/>
      <c r="AF108" s="733"/>
      <c r="AG108" s="733">
        <f t="shared" si="1"/>
        <v>0</v>
      </c>
      <c r="AH108" s="733"/>
      <c r="AI108" s="733"/>
      <c r="AJ108" s="733"/>
      <c r="AK108" s="733"/>
      <c r="AL108" s="733">
        <f>BG29</f>
        <v>0</v>
      </c>
      <c r="AM108" s="733"/>
      <c r="AN108" s="733"/>
      <c r="AO108" s="733"/>
      <c r="AP108" s="733"/>
      <c r="AQ108" s="733">
        <f t="shared" si="0"/>
        <v>0</v>
      </c>
      <c r="AR108" s="733"/>
      <c r="AS108" s="733"/>
      <c r="AT108" s="733"/>
      <c r="AU108" s="733"/>
    </row>
    <row r="109" spans="11:102" ht="14.45" hidden="1" customHeight="1">
      <c r="K109" s="944" t="str">
        <f>T('3 REPAIR ESTIMATOR'!Y78:AE78)</f>
        <v>MISC. EXTERIOR ITEMS</v>
      </c>
      <c r="L109" s="944"/>
      <c r="M109" s="944"/>
      <c r="N109" s="944"/>
      <c r="O109" s="944"/>
      <c r="P109" s="944"/>
      <c r="Q109" s="944"/>
      <c r="R109" s="733">
        <f>IF($AY$57="subbed",'3 REPAIR ESTIMATOR'!BN1209,'3 REPAIR ESTIMATOR'!BM1209)</f>
        <v>0</v>
      </c>
      <c r="S109" s="733"/>
      <c r="T109" s="733"/>
      <c r="U109" s="733"/>
      <c r="V109" s="733"/>
      <c r="W109" s="733">
        <f>'3 REPAIR ESTIMATOR'!BB624</f>
        <v>0</v>
      </c>
      <c r="X109" s="733"/>
      <c r="Y109" s="733"/>
      <c r="Z109" s="733"/>
      <c r="AA109" s="733"/>
      <c r="AB109" s="733">
        <f>'3 REPAIR ESTIMATOR'!BC624</f>
        <v>0</v>
      </c>
      <c r="AC109" s="733"/>
      <c r="AD109" s="733"/>
      <c r="AE109" s="733"/>
      <c r="AF109" s="733"/>
      <c r="AG109" s="733">
        <f t="shared" si="1"/>
        <v>0</v>
      </c>
      <c r="AH109" s="733"/>
      <c r="AI109" s="733"/>
      <c r="AJ109" s="733"/>
      <c r="AK109" s="733"/>
      <c r="AL109" s="733">
        <f>BG31</f>
        <v>0</v>
      </c>
      <c r="AM109" s="733"/>
      <c r="AN109" s="733"/>
      <c r="AO109" s="733"/>
      <c r="AP109" s="733"/>
      <c r="AQ109" s="733">
        <f t="shared" si="0"/>
        <v>0</v>
      </c>
      <c r="AR109" s="733"/>
      <c r="AS109" s="733"/>
      <c r="AT109" s="733"/>
      <c r="AU109" s="733"/>
      <c r="AX109" s="1042" t="s">
        <v>891</v>
      </c>
      <c r="AY109" s="738"/>
      <c r="AZ109" s="738"/>
      <c r="BA109" s="738"/>
      <c r="BB109" s="738"/>
      <c r="BC109" s="738"/>
      <c r="BD109" s="738"/>
      <c r="BE109" s="738"/>
      <c r="BF109" s="738"/>
      <c r="BG109" s="738"/>
      <c r="BH109" s="738"/>
      <c r="BI109" s="738"/>
    </row>
    <row r="110" spans="11:102" ht="13.95" hidden="1" customHeight="1">
      <c r="K110" s="944" t="str">
        <f>T('3 REPAIR ESTIMATOR'!Y79:AE79)</f>
        <v>FRAMING &amp; DRYWALL</v>
      </c>
      <c r="L110" s="944"/>
      <c r="M110" s="944"/>
      <c r="N110" s="944"/>
      <c r="O110" s="944"/>
      <c r="P110" s="944"/>
      <c r="Q110" s="944"/>
      <c r="R110" s="733">
        <f>IF($AY$57="subbed",'3 REPAIR ESTIMATOR'!BN1210,'3 REPAIR ESTIMATOR'!BM1210)</f>
        <v>0</v>
      </c>
      <c r="S110" s="733"/>
      <c r="T110" s="733"/>
      <c r="U110" s="733"/>
      <c r="V110" s="733"/>
      <c r="W110" s="733">
        <f>'3 REPAIR ESTIMATOR'!BB669</f>
        <v>0</v>
      </c>
      <c r="X110" s="733"/>
      <c r="Y110" s="733"/>
      <c r="Z110" s="733"/>
      <c r="AA110" s="733"/>
      <c r="AB110" s="733">
        <f>'3 REPAIR ESTIMATOR'!BC669</f>
        <v>0</v>
      </c>
      <c r="AC110" s="733"/>
      <c r="AD110" s="733"/>
      <c r="AE110" s="733"/>
      <c r="AF110" s="733"/>
      <c r="AG110" s="733">
        <f t="shared" si="1"/>
        <v>0</v>
      </c>
      <c r="AH110" s="733"/>
      <c r="AI110" s="733"/>
      <c r="AJ110" s="733"/>
      <c r="AK110" s="733"/>
      <c r="AL110" s="733">
        <f>BG33</f>
        <v>0</v>
      </c>
      <c r="AM110" s="733"/>
      <c r="AN110" s="733"/>
      <c r="AO110" s="733"/>
      <c r="AP110" s="733"/>
      <c r="AQ110" s="733">
        <f t="shared" si="0"/>
        <v>0</v>
      </c>
      <c r="AR110" s="733"/>
      <c r="AS110" s="733"/>
      <c r="AT110" s="733"/>
      <c r="AU110" s="733"/>
      <c r="AX110" s="736" t="str">
        <f>C81</f>
        <v>TOTAL FIXED COSTS</v>
      </c>
      <c r="AY110" s="736"/>
      <c r="AZ110" s="736"/>
      <c r="BA110" s="736"/>
      <c r="BB110" s="736"/>
      <c r="BC110" s="736"/>
      <c r="BD110" s="736"/>
      <c r="BE110" s="736"/>
      <c r="BF110" s="736"/>
      <c r="BG110" s="941">
        <f>Total_Fixed_Costs_Result</f>
        <v>0</v>
      </c>
      <c r="BH110" s="941"/>
      <c r="BI110" s="941"/>
    </row>
    <row r="111" spans="11:102" ht="14.95" hidden="1" customHeight="1">
      <c r="K111" s="944" t="str">
        <f>T('3 REPAIR ESTIMATOR'!Y80:AE80)</f>
        <v>CABINETS &amp; COUNTERTOPS</v>
      </c>
      <c r="L111" s="944"/>
      <c r="M111" s="944"/>
      <c r="N111" s="944"/>
      <c r="O111" s="944"/>
      <c r="P111" s="944"/>
      <c r="Q111" s="944"/>
      <c r="R111" s="733">
        <f>IF($AY$57="subbed",'3 REPAIR ESTIMATOR'!BN1211,'3 REPAIR ESTIMATOR'!BM1211)</f>
        <v>0</v>
      </c>
      <c r="S111" s="733"/>
      <c r="T111" s="733"/>
      <c r="U111" s="733"/>
      <c r="V111" s="733"/>
      <c r="W111" s="733">
        <f>'3 REPAIR ESTIMATOR'!BB714</f>
        <v>0</v>
      </c>
      <c r="X111" s="733"/>
      <c r="Y111" s="733"/>
      <c r="Z111" s="733"/>
      <c r="AA111" s="733"/>
      <c r="AB111" s="733">
        <f>'3 REPAIR ESTIMATOR'!BC714</f>
        <v>0</v>
      </c>
      <c r="AC111" s="733"/>
      <c r="AD111" s="733"/>
      <c r="AE111" s="733"/>
      <c r="AF111" s="733"/>
      <c r="AG111" s="733">
        <f t="shared" si="1"/>
        <v>0</v>
      </c>
      <c r="AH111" s="733"/>
      <c r="AI111" s="733"/>
      <c r="AJ111" s="733"/>
      <c r="AK111" s="733"/>
      <c r="AL111" s="733">
        <f>BG35</f>
        <v>0</v>
      </c>
      <c r="AM111" s="733"/>
      <c r="AN111" s="733"/>
      <c r="AO111" s="733"/>
      <c r="AP111" s="733"/>
      <c r="AQ111" s="733">
        <f t="shared" si="0"/>
        <v>0</v>
      </c>
      <c r="AR111" s="733"/>
      <c r="AS111" s="733"/>
      <c r="AT111" s="733"/>
      <c r="AU111" s="733"/>
      <c r="AX111" s="736" t="str">
        <f>BO6</f>
        <v>STEP 4: REHAB PROFIT</v>
      </c>
      <c r="AY111" s="736"/>
      <c r="AZ111" s="736"/>
      <c r="BA111" s="736"/>
      <c r="BB111" s="736"/>
      <c r="BC111" s="736"/>
      <c r="BD111" s="736"/>
      <c r="BE111" s="736"/>
      <c r="BF111" s="736"/>
      <c r="BG111" s="941">
        <f>Total_Profit_Result</f>
        <v>0</v>
      </c>
      <c r="BH111" s="941"/>
      <c r="BI111" s="941"/>
    </row>
    <row r="112" spans="11:102" ht="14.95" hidden="1" customHeight="1">
      <c r="K112" s="944" t="str">
        <f>T('3 REPAIR ESTIMATOR'!Y81:AE81)</f>
        <v>DOORS &amp; TRIM</v>
      </c>
      <c r="L112" s="944"/>
      <c r="M112" s="944"/>
      <c r="N112" s="944"/>
      <c r="O112" s="944"/>
      <c r="P112" s="944"/>
      <c r="Q112" s="944"/>
      <c r="R112" s="733">
        <f>IF($AY$57="subbed",'3 REPAIR ESTIMATOR'!BN1212,'3 REPAIR ESTIMATOR'!BM1212)</f>
        <v>0</v>
      </c>
      <c r="S112" s="733"/>
      <c r="T112" s="733"/>
      <c r="U112" s="733"/>
      <c r="V112" s="733"/>
      <c r="W112" s="733">
        <f>'3 REPAIR ESTIMATOR'!BB759</f>
        <v>0</v>
      </c>
      <c r="X112" s="733"/>
      <c r="Y112" s="733"/>
      <c r="Z112" s="733"/>
      <c r="AA112" s="733"/>
      <c r="AB112" s="733">
        <f>'3 REPAIR ESTIMATOR'!BC759</f>
        <v>0</v>
      </c>
      <c r="AC112" s="733"/>
      <c r="AD112" s="733"/>
      <c r="AE112" s="733"/>
      <c r="AF112" s="733"/>
      <c r="AG112" s="733">
        <f t="shared" si="1"/>
        <v>0</v>
      </c>
      <c r="AH112" s="733"/>
      <c r="AI112" s="733"/>
      <c r="AJ112" s="733"/>
      <c r="AK112" s="733"/>
      <c r="AL112" s="733">
        <f>BG37</f>
        <v>0</v>
      </c>
      <c r="AM112" s="733"/>
      <c r="AN112" s="733"/>
      <c r="AO112" s="733"/>
      <c r="AP112" s="733"/>
      <c r="AQ112" s="733">
        <f t="shared" si="0"/>
        <v>0</v>
      </c>
      <c r="AR112" s="733"/>
      <c r="AS112" s="733"/>
      <c r="AT112" s="733"/>
      <c r="AU112" s="733"/>
      <c r="AX112" s="736" t="s">
        <v>610</v>
      </c>
      <c r="AY112" s="736"/>
      <c r="AZ112" s="736"/>
      <c r="BA112" s="736"/>
      <c r="BB112" s="736"/>
      <c r="BC112" s="736"/>
      <c r="BD112" s="736"/>
      <c r="BE112" s="736"/>
      <c r="BF112" s="736"/>
      <c r="BG112" s="941">
        <f>TOTAL_REPAIRS_ESTIMATE</f>
        <v>0</v>
      </c>
      <c r="BH112" s="941"/>
      <c r="BI112" s="941"/>
    </row>
    <row r="113" spans="11:102" ht="14.95" hidden="1" customHeight="1">
      <c r="K113" s="944" t="str">
        <f>T('3 REPAIR ESTIMATOR'!Y82:AE82)</f>
        <v>CARPET &amp; RESILIENT</v>
      </c>
      <c r="L113" s="944"/>
      <c r="M113" s="944"/>
      <c r="N113" s="944"/>
      <c r="O113" s="944"/>
      <c r="P113" s="944"/>
      <c r="Q113" s="944"/>
      <c r="R113" s="1056">
        <f>IF($AY$57="subbed",'3 REPAIR ESTIMATOR'!BN1213,'3 REPAIR ESTIMATOR'!BM1213)</f>
        <v>0</v>
      </c>
      <c r="S113" s="1057"/>
      <c r="T113" s="1057"/>
      <c r="U113" s="1057"/>
      <c r="V113" s="1058"/>
      <c r="W113" s="733">
        <f>'3 REPAIR ESTIMATOR'!BB804</f>
        <v>0</v>
      </c>
      <c r="X113" s="733"/>
      <c r="Y113" s="733"/>
      <c r="Z113" s="733"/>
      <c r="AA113" s="733"/>
      <c r="AB113" s="733">
        <f>'3 REPAIR ESTIMATOR'!BC804</f>
        <v>0</v>
      </c>
      <c r="AC113" s="733"/>
      <c r="AD113" s="733"/>
      <c r="AE113" s="733"/>
      <c r="AF113" s="733"/>
      <c r="AG113" s="733">
        <f t="shared" si="1"/>
        <v>0</v>
      </c>
      <c r="AH113" s="733"/>
      <c r="AI113" s="733"/>
      <c r="AJ113" s="733"/>
      <c r="AK113" s="733"/>
      <c r="AL113" s="733">
        <f>BG39</f>
        <v>0</v>
      </c>
      <c r="AM113" s="733"/>
      <c r="AN113" s="733"/>
      <c r="AO113" s="733"/>
      <c r="AP113" s="733"/>
      <c r="AQ113" s="733">
        <f t="shared" si="0"/>
        <v>0</v>
      </c>
      <c r="AR113" s="733"/>
      <c r="AS113" s="733"/>
      <c r="AT113" s="733"/>
      <c r="AU113" s="733"/>
      <c r="AX113" s="736" t="str">
        <f>BO29</f>
        <v>MAXIMUM PURCHASE PRICE</v>
      </c>
      <c r="AY113" s="736"/>
      <c r="AZ113" s="736"/>
      <c r="BA113" s="736"/>
      <c r="BB113" s="736"/>
      <c r="BC113" s="736"/>
      <c r="BD113" s="736"/>
      <c r="BE113" s="736"/>
      <c r="BF113" s="736"/>
      <c r="BG113" s="941">
        <f>Purchase_Price_Result</f>
        <v>0</v>
      </c>
      <c r="BH113" s="941"/>
      <c r="BI113" s="941"/>
    </row>
    <row r="114" spans="11:102" ht="14.95" hidden="1" customHeight="1">
      <c r="K114" s="944" t="str">
        <f>T('3 REPAIR ESTIMATOR'!AJ75:AP75)</f>
        <v>HARDWOOD FLOORING</v>
      </c>
      <c r="L114" s="944"/>
      <c r="M114" s="944"/>
      <c r="N114" s="944"/>
      <c r="O114" s="944"/>
      <c r="P114" s="944"/>
      <c r="Q114" s="944"/>
      <c r="R114" s="733">
        <f>IF($AY$57="subbed",'3 REPAIR ESTIMATOR'!BN1214,'3 REPAIR ESTIMATOR'!BM1214)</f>
        <v>0</v>
      </c>
      <c r="S114" s="733"/>
      <c r="T114" s="733"/>
      <c r="U114" s="733"/>
      <c r="V114" s="733"/>
      <c r="W114" s="733">
        <f>'3 REPAIR ESTIMATOR'!BB849</f>
        <v>0</v>
      </c>
      <c r="X114" s="733"/>
      <c r="Y114" s="733"/>
      <c r="Z114" s="733"/>
      <c r="AA114" s="733"/>
      <c r="AB114" s="733">
        <f>'3 REPAIR ESTIMATOR'!BC849</f>
        <v>0</v>
      </c>
      <c r="AC114" s="733"/>
      <c r="AD114" s="733"/>
      <c r="AE114" s="733"/>
      <c r="AF114" s="733"/>
      <c r="AG114" s="733">
        <f t="shared" si="1"/>
        <v>0</v>
      </c>
      <c r="AH114" s="733"/>
      <c r="AI114" s="733"/>
      <c r="AJ114" s="733"/>
      <c r="AK114" s="733"/>
      <c r="AL114" s="733">
        <f>BG41</f>
        <v>0</v>
      </c>
      <c r="AM114" s="733"/>
      <c r="AN114" s="733"/>
      <c r="AO114" s="733"/>
      <c r="AP114" s="733"/>
      <c r="AQ114" s="733">
        <f t="shared" si="0"/>
        <v>0</v>
      </c>
      <c r="AR114" s="733"/>
      <c r="AS114" s="733"/>
      <c r="AT114" s="733"/>
      <c r="AU114" s="733"/>
      <c r="AX114" s="1042" t="s">
        <v>892</v>
      </c>
      <c r="AY114" s="738"/>
      <c r="AZ114" s="738"/>
      <c r="BA114" s="738"/>
      <c r="BB114" s="738"/>
      <c r="BC114" s="738"/>
      <c r="BD114" s="738"/>
      <c r="BE114" s="738"/>
      <c r="BF114" s="738"/>
      <c r="BG114" s="738"/>
      <c r="BH114" s="738"/>
      <c r="BI114" s="738"/>
    </row>
    <row r="115" spans="11:102" ht="14.95" hidden="1" customHeight="1">
      <c r="K115" s="944" t="str">
        <f>T('3 REPAIR ESTIMATOR'!AJ76:AP76)</f>
        <v>TILING</v>
      </c>
      <c r="L115" s="944"/>
      <c r="M115" s="944"/>
      <c r="N115" s="944"/>
      <c r="O115" s="944"/>
      <c r="P115" s="944"/>
      <c r="Q115" s="944"/>
      <c r="R115" s="733">
        <f>IF($AY$57="subbed",'3 REPAIR ESTIMATOR'!BN1215,'3 REPAIR ESTIMATOR'!BM1215)</f>
        <v>0</v>
      </c>
      <c r="S115" s="733"/>
      <c r="T115" s="733"/>
      <c r="U115" s="733"/>
      <c r="V115" s="733"/>
      <c r="W115" s="733">
        <f>'3 REPAIR ESTIMATOR'!BB894</f>
        <v>0</v>
      </c>
      <c r="X115" s="733"/>
      <c r="Y115" s="733"/>
      <c r="Z115" s="733"/>
      <c r="AA115" s="733"/>
      <c r="AB115" s="733">
        <f>'3 REPAIR ESTIMATOR'!BC894</f>
        <v>0</v>
      </c>
      <c r="AC115" s="733"/>
      <c r="AD115" s="733"/>
      <c r="AE115" s="733"/>
      <c r="AF115" s="733"/>
      <c r="AG115" s="733">
        <f t="shared" si="1"/>
        <v>0</v>
      </c>
      <c r="AH115" s="733"/>
      <c r="AI115" s="733"/>
      <c r="AJ115" s="733"/>
      <c r="AK115" s="733"/>
      <c r="AL115" s="733">
        <f>BG43</f>
        <v>0</v>
      </c>
      <c r="AM115" s="733"/>
      <c r="AN115" s="733"/>
      <c r="AO115" s="733"/>
      <c r="AP115" s="733"/>
      <c r="AQ115" s="733">
        <f t="shared" si="0"/>
        <v>0</v>
      </c>
      <c r="AR115" s="733"/>
      <c r="AS115" s="733"/>
      <c r="AT115" s="733"/>
      <c r="AU115" s="733"/>
      <c r="AX115" s="736" t="str">
        <f>C81</f>
        <v>TOTAL FIXED COSTS</v>
      </c>
      <c r="AY115" s="736"/>
      <c r="AZ115" s="736"/>
      <c r="BA115" s="736"/>
      <c r="BB115" s="736"/>
      <c r="BC115" s="736"/>
      <c r="BD115" s="736"/>
      <c r="BE115" s="736"/>
      <c r="BF115" s="736"/>
      <c r="BG115" s="941">
        <f>Total_Fixed_Costs_Result</f>
        <v>0</v>
      </c>
      <c r="BH115" s="941"/>
      <c r="BI115" s="941"/>
    </row>
    <row r="116" spans="11:102" ht="14.95" hidden="1" customHeight="1">
      <c r="K116" s="944" t="str">
        <f>T('3 REPAIR ESTIMATOR'!AJ77:AP77)</f>
        <v>PAINTING</v>
      </c>
      <c r="L116" s="944"/>
      <c r="M116" s="944"/>
      <c r="N116" s="944"/>
      <c r="O116" s="944"/>
      <c r="P116" s="944"/>
      <c r="Q116" s="944"/>
      <c r="R116" s="733">
        <f>IF($AY$57="subbed",'3 REPAIR ESTIMATOR'!BN1216,'3 REPAIR ESTIMATOR'!BM1216)</f>
        <v>0</v>
      </c>
      <c r="S116" s="733"/>
      <c r="T116" s="733"/>
      <c r="U116" s="733"/>
      <c r="V116" s="733"/>
      <c r="W116" s="733">
        <f>'3 REPAIR ESTIMATOR'!BB939</f>
        <v>0</v>
      </c>
      <c r="X116" s="733"/>
      <c r="Y116" s="733"/>
      <c r="Z116" s="733"/>
      <c r="AA116" s="733"/>
      <c r="AB116" s="733">
        <f>'3 REPAIR ESTIMATOR'!BC939</f>
        <v>0</v>
      </c>
      <c r="AC116" s="733"/>
      <c r="AD116" s="733"/>
      <c r="AE116" s="733"/>
      <c r="AF116" s="733"/>
      <c r="AG116" s="733">
        <f t="shared" si="1"/>
        <v>0</v>
      </c>
      <c r="AH116" s="733"/>
      <c r="AI116" s="733"/>
      <c r="AJ116" s="733"/>
      <c r="AK116" s="733"/>
      <c r="AL116" s="733">
        <f>BG45</f>
        <v>0</v>
      </c>
      <c r="AM116" s="733"/>
      <c r="AN116" s="733"/>
      <c r="AO116" s="733"/>
      <c r="AP116" s="733"/>
      <c r="AQ116" s="733">
        <f t="shared" si="0"/>
        <v>0</v>
      </c>
      <c r="AR116" s="733"/>
      <c r="AS116" s="733"/>
      <c r="AT116" s="733"/>
      <c r="AU116" s="733"/>
      <c r="AX116" s="736" t="str">
        <f>BO6</f>
        <v>STEP 4: REHAB PROFIT</v>
      </c>
      <c r="AY116" s="736"/>
      <c r="AZ116" s="736"/>
      <c r="BA116" s="736"/>
      <c r="BB116" s="736"/>
      <c r="BC116" s="736"/>
      <c r="BD116" s="736"/>
      <c r="BE116" s="736"/>
      <c r="BF116" s="736"/>
      <c r="BG116" s="941">
        <f>DC51</f>
        <v>0</v>
      </c>
      <c r="BH116" s="941"/>
      <c r="BI116" s="941"/>
    </row>
    <row r="117" spans="11:102" ht="14.95" hidden="1" customHeight="1">
      <c r="K117" s="944" t="str">
        <f>T('3 REPAIR ESTIMATOR'!AJ78:AP78)</f>
        <v>APPLIANCES</v>
      </c>
      <c r="L117" s="944"/>
      <c r="M117" s="944"/>
      <c r="N117" s="944"/>
      <c r="O117" s="944"/>
      <c r="P117" s="944"/>
      <c r="Q117" s="944"/>
      <c r="R117" s="733">
        <f>IF($AY$57="subbed",'3 REPAIR ESTIMATOR'!BN1217,'3 REPAIR ESTIMATOR'!BM1217)</f>
        <v>0</v>
      </c>
      <c r="S117" s="733"/>
      <c r="T117" s="733"/>
      <c r="U117" s="733"/>
      <c r="V117" s="733"/>
      <c r="W117" s="733">
        <f>'3 REPAIR ESTIMATOR'!BB984</f>
        <v>0</v>
      </c>
      <c r="X117" s="733"/>
      <c r="Y117" s="733"/>
      <c r="Z117" s="733"/>
      <c r="AA117" s="733"/>
      <c r="AB117" s="733">
        <f>'3 REPAIR ESTIMATOR'!BC984</f>
        <v>0</v>
      </c>
      <c r="AC117" s="733"/>
      <c r="AD117" s="733"/>
      <c r="AE117" s="733"/>
      <c r="AF117" s="733"/>
      <c r="AG117" s="733">
        <f t="shared" si="1"/>
        <v>0</v>
      </c>
      <c r="AH117" s="733"/>
      <c r="AI117" s="733"/>
      <c r="AJ117" s="733"/>
      <c r="AK117" s="733"/>
      <c r="AL117" s="733">
        <f>BG47</f>
        <v>0</v>
      </c>
      <c r="AM117" s="733"/>
      <c r="AN117" s="733"/>
      <c r="AO117" s="733"/>
      <c r="AP117" s="733"/>
      <c r="AQ117" s="733">
        <f t="shared" si="0"/>
        <v>0</v>
      </c>
      <c r="AR117" s="733"/>
      <c r="AS117" s="733"/>
      <c r="AT117" s="733"/>
      <c r="AU117" s="733"/>
      <c r="AX117" s="736" t="s">
        <v>610</v>
      </c>
      <c r="AY117" s="736"/>
      <c r="AZ117" s="736"/>
      <c r="BA117" s="736"/>
      <c r="BB117" s="736"/>
      <c r="BC117" s="736"/>
      <c r="BD117" s="736"/>
      <c r="BE117" s="736"/>
      <c r="BF117" s="736"/>
      <c r="BG117" s="941">
        <f>TOTAL_REPAIRS_ESTIMATE</f>
        <v>0</v>
      </c>
      <c r="BH117" s="941"/>
      <c r="BI117" s="941"/>
    </row>
    <row r="118" spans="11:102" ht="13.75" hidden="1" customHeight="1">
      <c r="K118" s="944" t="str">
        <f>T('3 REPAIR ESTIMATOR'!AJ79:AP79)</f>
        <v>PLUMBING</v>
      </c>
      <c r="L118" s="944"/>
      <c r="M118" s="944"/>
      <c r="N118" s="944"/>
      <c r="O118" s="944"/>
      <c r="P118" s="944"/>
      <c r="Q118" s="944"/>
      <c r="R118" s="733">
        <f>IF($AY$57="subbed",'3 REPAIR ESTIMATOR'!BN1218,'3 REPAIR ESTIMATOR'!BM1218)</f>
        <v>0</v>
      </c>
      <c r="S118" s="733"/>
      <c r="T118" s="733"/>
      <c r="U118" s="733"/>
      <c r="V118" s="733"/>
      <c r="W118" s="733">
        <f>'3 REPAIR ESTIMATOR'!BB1029</f>
        <v>0</v>
      </c>
      <c r="X118" s="733"/>
      <c r="Y118" s="733"/>
      <c r="Z118" s="733"/>
      <c r="AA118" s="733"/>
      <c r="AB118" s="733">
        <f>'3 REPAIR ESTIMATOR'!BC1029</f>
        <v>0</v>
      </c>
      <c r="AC118" s="733"/>
      <c r="AD118" s="733"/>
      <c r="AE118" s="733"/>
      <c r="AF118" s="733"/>
      <c r="AG118" s="733">
        <f t="shared" si="1"/>
        <v>0</v>
      </c>
      <c r="AH118" s="733"/>
      <c r="AI118" s="733"/>
      <c r="AJ118" s="733"/>
      <c r="AK118" s="733"/>
      <c r="AL118" s="733">
        <f>BG49</f>
        <v>0</v>
      </c>
      <c r="AM118" s="733"/>
      <c r="AN118" s="733"/>
      <c r="AO118" s="733"/>
      <c r="AP118" s="733"/>
      <c r="AQ118" s="733">
        <f t="shared" si="0"/>
        <v>0</v>
      </c>
      <c r="AR118" s="733"/>
      <c r="AS118" s="733"/>
      <c r="AT118" s="733"/>
      <c r="AU118" s="733"/>
      <c r="AX118" s="736" t="str">
        <f>BO29</f>
        <v>MAXIMUM PURCHASE PRICE</v>
      </c>
      <c r="AY118" s="736"/>
      <c r="AZ118" s="736"/>
      <c r="BA118" s="736"/>
      <c r="BB118" s="736"/>
      <c r="BC118" s="736"/>
      <c r="BD118" s="736"/>
      <c r="BE118" s="736"/>
      <c r="BF118" s="736"/>
      <c r="BG118" s="941">
        <f>Known_Purchase_Price_Cell</f>
        <v>0</v>
      </c>
      <c r="BH118" s="941"/>
      <c r="BI118" s="941"/>
    </row>
    <row r="119" spans="11:102" ht="13.75" hidden="1" customHeight="1">
      <c r="K119" s="944" t="str">
        <f>T('3 REPAIR ESTIMATOR'!AJ80:AP80)</f>
        <v>HVAC</v>
      </c>
      <c r="L119" s="944"/>
      <c r="M119" s="944"/>
      <c r="N119" s="944"/>
      <c r="O119" s="944"/>
      <c r="P119" s="944"/>
      <c r="Q119" s="944"/>
      <c r="R119" s="733">
        <f>IF($AY$57="subbed",'3 REPAIR ESTIMATOR'!BN1219,'3 REPAIR ESTIMATOR'!BM1219)</f>
        <v>0</v>
      </c>
      <c r="S119" s="733"/>
      <c r="T119" s="733"/>
      <c r="U119" s="733"/>
      <c r="V119" s="733"/>
      <c r="W119" s="733">
        <f>'3 REPAIR ESTIMATOR'!BB1074</f>
        <v>0</v>
      </c>
      <c r="X119" s="733"/>
      <c r="Y119" s="733"/>
      <c r="Z119" s="733"/>
      <c r="AA119" s="733"/>
      <c r="AB119" s="733">
        <f>'3 REPAIR ESTIMATOR'!BC1074</f>
        <v>0</v>
      </c>
      <c r="AC119" s="733"/>
      <c r="AD119" s="733"/>
      <c r="AE119" s="733"/>
      <c r="AF119" s="733"/>
      <c r="AG119" s="733">
        <f t="shared" si="1"/>
        <v>0</v>
      </c>
      <c r="AH119" s="733"/>
      <c r="AI119" s="733"/>
      <c r="AJ119" s="733"/>
      <c r="AK119" s="733"/>
      <c r="AL119" s="733">
        <f>BG51</f>
        <v>0</v>
      </c>
      <c r="AM119" s="733"/>
      <c r="AN119" s="733"/>
      <c r="AO119" s="733"/>
      <c r="AP119" s="733"/>
      <c r="AQ119" s="733">
        <f t="shared" si="0"/>
        <v>0</v>
      </c>
      <c r="AR119" s="733"/>
      <c r="AS119" s="733"/>
      <c r="AT119" s="733"/>
      <c r="AU119" s="733"/>
    </row>
    <row r="120" spans="11:102" ht="14.3" hidden="1">
      <c r="K120" s="944" t="str">
        <f>T('3 REPAIR ESTIMATOR'!AJ81:AP81)</f>
        <v>ELECTRICAL</v>
      </c>
      <c r="L120" s="944"/>
      <c r="M120" s="944"/>
      <c r="N120" s="944"/>
      <c r="O120" s="944"/>
      <c r="P120" s="944"/>
      <c r="Q120" s="944"/>
      <c r="R120" s="733">
        <f>IF($AY$57="subbed",'3 REPAIR ESTIMATOR'!BN1220,'3 REPAIR ESTIMATOR'!BM1220)</f>
        <v>0</v>
      </c>
      <c r="S120" s="733"/>
      <c r="T120" s="733"/>
      <c r="U120" s="733"/>
      <c r="V120" s="733"/>
      <c r="W120" s="733">
        <f>'3 REPAIR ESTIMATOR'!BB1119</f>
        <v>0</v>
      </c>
      <c r="X120" s="733"/>
      <c r="Y120" s="733"/>
      <c r="Z120" s="733"/>
      <c r="AA120" s="733"/>
      <c r="AB120" s="733">
        <f>'3 REPAIR ESTIMATOR'!BC1119</f>
        <v>0</v>
      </c>
      <c r="AC120" s="733"/>
      <c r="AD120" s="733"/>
      <c r="AE120" s="733"/>
      <c r="AF120" s="733"/>
      <c r="AG120" s="733">
        <f t="shared" si="1"/>
        <v>0</v>
      </c>
      <c r="AH120" s="733"/>
      <c r="AI120" s="733"/>
      <c r="AJ120" s="733"/>
      <c r="AK120" s="733"/>
      <c r="AL120" s="733">
        <f>BG53</f>
        <v>0</v>
      </c>
      <c r="AM120" s="733"/>
      <c r="AN120" s="733"/>
      <c r="AO120" s="733"/>
      <c r="AP120" s="733"/>
      <c r="AQ120" s="733">
        <f t="shared" si="0"/>
        <v>0</v>
      </c>
      <c r="AR120" s="733"/>
      <c r="AS120" s="733"/>
      <c r="AT120" s="733"/>
      <c r="AU120" s="733"/>
      <c r="AX120" s="738" t="s">
        <v>883</v>
      </c>
      <c r="AY120" s="738"/>
      <c r="AZ120" s="738"/>
      <c r="BA120" s="738"/>
      <c r="BB120" s="738"/>
      <c r="BC120" s="738"/>
      <c r="BD120" s="738"/>
      <c r="BE120" s="738"/>
      <c r="BF120" s="738"/>
      <c r="BG120" s="738"/>
      <c r="BH120" s="738"/>
      <c r="BI120" s="738"/>
    </row>
    <row r="121" spans="11:102" ht="13.75" hidden="1" customHeight="1">
      <c r="K121" s="944" t="str">
        <f>T('3 REPAIR ESTIMATOR'!AJ82:AP82)</f>
        <v>MISCELLANEOUS</v>
      </c>
      <c r="L121" s="944"/>
      <c r="M121" s="944"/>
      <c r="N121" s="944"/>
      <c r="O121" s="944"/>
      <c r="P121" s="944"/>
      <c r="Q121" s="944"/>
      <c r="R121" s="733">
        <f>IF($AY$57="subbed",'3 REPAIR ESTIMATOR'!BN1221,'3 REPAIR ESTIMATOR'!BM1221)</f>
        <v>0</v>
      </c>
      <c r="S121" s="733"/>
      <c r="T121" s="733"/>
      <c r="U121" s="733"/>
      <c r="V121" s="733"/>
      <c r="W121" s="733">
        <f>'3 REPAIR ESTIMATOR'!BB1164</f>
        <v>0</v>
      </c>
      <c r="X121" s="733"/>
      <c r="Y121" s="733"/>
      <c r="Z121" s="733"/>
      <c r="AA121" s="733"/>
      <c r="AB121" s="733">
        <f>'3 REPAIR ESTIMATOR'!BC1164</f>
        <v>0</v>
      </c>
      <c r="AC121" s="733"/>
      <c r="AD121" s="733"/>
      <c r="AE121" s="733"/>
      <c r="AF121" s="733"/>
      <c r="AG121" s="733">
        <f t="shared" si="1"/>
        <v>0</v>
      </c>
      <c r="AH121" s="733"/>
      <c r="AI121" s="733"/>
      <c r="AJ121" s="733"/>
      <c r="AK121" s="733"/>
      <c r="AL121" s="733">
        <f>BG55</f>
        <v>0</v>
      </c>
      <c r="AM121" s="733"/>
      <c r="AN121" s="733"/>
      <c r="AO121" s="733"/>
      <c r="AP121" s="733"/>
      <c r="AQ121" s="733">
        <f t="shared" si="0"/>
        <v>0</v>
      </c>
      <c r="AR121" s="733"/>
      <c r="AS121" s="733"/>
      <c r="AT121" s="733"/>
      <c r="AU121" s="733"/>
      <c r="AX121" s="736" t="s">
        <v>182</v>
      </c>
      <c r="AY121" s="736"/>
      <c r="AZ121" s="736"/>
      <c r="BA121" s="736"/>
      <c r="BB121" s="736"/>
      <c r="BC121" s="736"/>
      <c r="BD121" s="736"/>
      <c r="BE121" s="736"/>
      <c r="BF121" s="736"/>
      <c r="BG121" s="739" t="e">
        <f>1-BG122</f>
        <v>#DIV/0!</v>
      </c>
      <c r="BH121" s="739"/>
      <c r="BI121" s="739"/>
    </row>
    <row r="122" spans="11:102" ht="13.75" hidden="1" customHeight="1">
      <c r="K122" s="735" t="s">
        <v>30</v>
      </c>
      <c r="L122" s="735"/>
      <c r="M122" s="735"/>
      <c r="N122" s="735"/>
      <c r="O122" s="735"/>
      <c r="P122" s="735"/>
      <c r="Q122" s="735"/>
      <c r="R122" s="733">
        <f>SUM(R98:V121)</f>
        <v>0</v>
      </c>
      <c r="S122" s="733"/>
      <c r="T122" s="733"/>
      <c r="U122" s="733"/>
      <c r="V122" s="733"/>
      <c r="W122" s="733">
        <f>SUM(W98:AA121)</f>
        <v>0</v>
      </c>
      <c r="X122" s="733"/>
      <c r="Y122" s="733"/>
      <c r="Z122" s="733"/>
      <c r="AA122" s="733"/>
      <c r="AB122" s="733">
        <f>SUM(AB98:AF121)</f>
        <v>0</v>
      </c>
      <c r="AC122" s="733"/>
      <c r="AD122" s="733"/>
      <c r="AE122" s="733"/>
      <c r="AF122" s="733"/>
      <c r="AG122" s="733">
        <f>SUM(AG98:AK121)</f>
        <v>0</v>
      </c>
      <c r="AH122" s="733"/>
      <c r="AI122" s="733"/>
      <c r="AJ122" s="733"/>
      <c r="AK122" s="733"/>
      <c r="AL122" s="733">
        <f>SUM(AL98:AP121)</f>
        <v>0</v>
      </c>
      <c r="AM122" s="733"/>
      <c r="AN122" s="733"/>
      <c r="AO122" s="733"/>
      <c r="AP122" s="733"/>
      <c r="AQ122" s="733">
        <f>SUM(AQ98:AU121)</f>
        <v>0</v>
      </c>
      <c r="AR122" s="733"/>
      <c r="AS122" s="733"/>
      <c r="AT122" s="733"/>
      <c r="AU122" s="733"/>
      <c r="AX122" s="736" t="s">
        <v>183</v>
      </c>
      <c r="AY122" s="736"/>
      <c r="AZ122" s="736"/>
      <c r="BA122" s="736"/>
      <c r="BB122" s="736"/>
      <c r="BC122" s="736"/>
      <c r="BD122" s="736"/>
      <c r="BE122" s="736"/>
      <c r="BF122" s="736"/>
      <c r="BG122" s="739" t="e">
        <f>TOTAL_FIXED_COSTS_ESTIMATED/AFTER_REPAIR_VALUE_CELL</f>
        <v>#DIV/0!</v>
      </c>
      <c r="BH122" s="739"/>
      <c r="BI122" s="739"/>
    </row>
    <row r="123" spans="11:102" ht="13.75" hidden="1" customHeight="1">
      <c r="CW123" s="101"/>
      <c r="CX123" s="101"/>
    </row>
    <row r="124" spans="11:102" ht="14.95" hidden="1" customHeight="1">
      <c r="N124" s="828" t="str">
        <f>IF(Fixed_Cost_Calculation_Method="% of ARV",CONCATENATE("Fixed Costs are being Calculated at ",TEXT(AE16,"0%")," of the ARV"),"")</f>
        <v/>
      </c>
      <c r="O124" s="828"/>
      <c r="P124" s="828"/>
      <c r="Q124" s="828"/>
      <c r="R124" s="828"/>
      <c r="S124" s="828"/>
      <c r="T124" s="828"/>
      <c r="U124" s="828"/>
      <c r="V124" s="828"/>
      <c r="W124" s="828"/>
      <c r="X124" s="828"/>
      <c r="Y124" s="828"/>
      <c r="Z124" s="828"/>
      <c r="AA124" s="828"/>
      <c r="AB124" s="828"/>
      <c r="AC124" s="828"/>
      <c r="AD124" s="828"/>
      <c r="AE124" s="828"/>
      <c r="AF124" s="828"/>
      <c r="AG124" s="828"/>
      <c r="AH124" s="828"/>
      <c r="AI124" s="828"/>
      <c r="AJ124" s="828"/>
      <c r="AK124" s="828"/>
      <c r="AL124" s="828"/>
      <c r="AM124" s="828"/>
      <c r="AN124" s="828"/>
      <c r="AO124" s="828"/>
      <c r="AS124" s="1043" t="s">
        <v>813</v>
      </c>
      <c r="AT124" s="1043"/>
      <c r="AU124" s="1043"/>
      <c r="AV124" s="1043"/>
      <c r="AW124" s="1043"/>
      <c r="AX124" s="1043"/>
      <c r="AY124" s="1043"/>
      <c r="AZ124" s="1043"/>
      <c r="BA124" s="1043"/>
      <c r="BB124" s="1043"/>
      <c r="BC124" s="1043"/>
      <c r="BD124" s="1044"/>
      <c r="BE124" s="1045">
        <f>ESTIMATE_SUBTOTAL</f>
        <v>0</v>
      </c>
      <c r="BF124" s="1046"/>
      <c r="BG124" s="1046"/>
      <c r="BH124" s="1046"/>
      <c r="BI124" s="1047"/>
      <c r="CW124" s="101"/>
      <c r="CX124" s="101"/>
    </row>
    <row r="125" spans="11:102" ht="13.75" hidden="1" customHeight="1">
      <c r="AS125" s="1043"/>
      <c r="AT125" s="1043"/>
      <c r="AU125" s="1043"/>
      <c r="AV125" s="1043"/>
      <c r="AW125" s="1043"/>
      <c r="AX125" s="1043"/>
      <c r="AY125" s="1043"/>
      <c r="AZ125" s="1043"/>
      <c r="BA125" s="1043"/>
      <c r="BB125" s="1043"/>
      <c r="BC125" s="1043"/>
      <c r="BD125" s="1044"/>
      <c r="BE125" s="1045"/>
      <c r="BF125" s="1046"/>
      <c r="BG125" s="1046"/>
      <c r="BH125" s="1046"/>
      <c r="BI125" s="1047"/>
      <c r="CW125" s="103"/>
    </row>
    <row r="126" spans="11:102" ht="14.3" hidden="1" thickBot="1">
      <c r="AS126" s="1043"/>
      <c r="AT126" s="1043"/>
      <c r="AU126" s="1043"/>
      <c r="AV126" s="1043"/>
      <c r="AW126" s="1043"/>
      <c r="AX126" s="1043"/>
      <c r="AY126" s="1043"/>
      <c r="AZ126" s="1043"/>
      <c r="BA126" s="1043"/>
      <c r="BB126" s="1043"/>
      <c r="BC126" s="1043"/>
      <c r="BD126" s="1044"/>
      <c r="BE126" s="1048"/>
      <c r="BF126" s="1049"/>
      <c r="BG126" s="1049"/>
      <c r="BH126" s="1049"/>
      <c r="BI126" s="1050"/>
      <c r="CW126" s="101"/>
    </row>
    <row r="127" spans="11:102" ht="14.3" hidden="1" thickTop="1">
      <c r="AS127" s="277"/>
      <c r="AT127" s="1043" t="s">
        <v>692</v>
      </c>
      <c r="AU127" s="1043"/>
      <c r="AV127" s="1043"/>
      <c r="AW127" s="1043"/>
      <c r="AX127" s="1043"/>
      <c r="AY127" s="1043"/>
      <c r="AZ127" s="1043"/>
      <c r="BA127" s="1043"/>
      <c r="BB127" s="1043"/>
      <c r="BC127" s="1043"/>
      <c r="BD127" s="1044"/>
      <c r="BE127" s="1045">
        <f>BG76+BE124</f>
        <v>0</v>
      </c>
      <c r="BF127" s="1046"/>
      <c r="BG127" s="1046"/>
      <c r="BH127" s="1046"/>
      <c r="BI127" s="1047"/>
    </row>
    <row r="128" spans="11:102" hidden="1">
      <c r="AS128" s="277"/>
      <c r="AT128" s="1043"/>
      <c r="AU128" s="1043"/>
      <c r="AV128" s="1043"/>
      <c r="AW128" s="1043"/>
      <c r="AX128" s="1043"/>
      <c r="AY128" s="1043"/>
      <c r="AZ128" s="1043"/>
      <c r="BA128" s="1043"/>
      <c r="BB128" s="1043"/>
      <c r="BC128" s="1043"/>
      <c r="BD128" s="1044"/>
      <c r="BE128" s="1045"/>
      <c r="BF128" s="1046"/>
      <c r="BG128" s="1046"/>
      <c r="BH128" s="1046"/>
      <c r="BI128" s="1047"/>
    </row>
    <row r="129" spans="45:134" hidden="1">
      <c r="AS129" s="259"/>
      <c r="AT129" s="1043"/>
      <c r="AU129" s="1043"/>
      <c r="AV129" s="1043"/>
      <c r="AW129" s="1043"/>
      <c r="AX129" s="1043"/>
      <c r="AY129" s="1043"/>
      <c r="AZ129" s="1043"/>
      <c r="BA129" s="1043"/>
      <c r="BB129" s="1043"/>
      <c r="BC129" s="1043"/>
      <c r="BD129" s="1044"/>
      <c r="BE129" s="1136"/>
      <c r="BF129" s="1137"/>
      <c r="BG129" s="1137"/>
      <c r="BH129" s="1137"/>
      <c r="BI129" s="1138"/>
    </row>
    <row r="130" spans="45:134" hidden="1">
      <c r="BE130" s="804">
        <f>IFERROR(BG76/ESTIMATE_SUBTOTAL,0)</f>
        <v>0</v>
      </c>
      <c r="BF130" s="805"/>
      <c r="BG130" s="805"/>
      <c r="BH130" s="806"/>
    </row>
    <row r="131" spans="45:134" hidden="1">
      <c r="BE131" s="804"/>
      <c r="BF131" s="805"/>
      <c r="BG131" s="805"/>
      <c r="BH131" s="806"/>
    </row>
    <row r="132" spans="45:134" hidden="1">
      <c r="BE132" s="807"/>
      <c r="BF132" s="808"/>
      <c r="BG132" s="808"/>
      <c r="BH132" s="809"/>
    </row>
    <row r="133" spans="45:134" hidden="1"/>
    <row r="136" spans="45:134">
      <c r="ED136" s="72"/>
    </row>
    <row r="137" spans="45:134">
      <c r="ED137" s="72"/>
    </row>
    <row r="138" spans="45:134">
      <c r="ED138" s="72"/>
    </row>
    <row r="139" spans="45:134">
      <c r="ED139" s="72"/>
    </row>
    <row r="140" spans="45:134">
      <c r="ED140" s="72"/>
    </row>
    <row r="141" spans="45:134">
      <c r="ED141" s="72"/>
    </row>
    <row r="142" spans="45:134">
      <c r="ED142" s="72"/>
    </row>
    <row r="143" spans="45:134">
      <c r="ED143" s="72"/>
    </row>
    <row r="144" spans="45:134">
      <c r="ED144" s="72"/>
    </row>
    <row r="150" spans="134:134">
      <c r="ED150" s="72"/>
    </row>
    <row r="151" spans="134:134">
      <c r="ED151" s="72"/>
    </row>
    <row r="152" spans="134:134">
      <c r="ED152" s="72"/>
    </row>
    <row r="153" spans="134:134">
      <c r="ED153" s="72"/>
    </row>
    <row r="154" spans="134:134">
      <c r="ED154" s="72"/>
    </row>
    <row r="155" spans="134:134">
      <c r="ED155" s="72"/>
    </row>
    <row r="156" spans="134:134">
      <c r="ED156" s="72"/>
    </row>
  </sheetData>
  <sheetProtection algorithmName="SHA-512" hashValue="7rDsMitvA1Xx2bQcugzPvm5Jp+CP7ijFcbhHwwE+cs6oGATE7C/4QMUunyyEtANgO3gHnjlpws4tpZTwqca8RQ==" saltValue="AhaLjT3l5UZYXbXMM8Tn2Q==" spinCount="100000" sheet="1" objects="1" formatCells="0" formatColumns="0" formatRows="0" insertHyperlinks="0" sort="0" autoFilter="0"/>
  <mergeCells count="447">
    <mergeCell ref="BE127:BI129"/>
    <mergeCell ref="W43:Z44"/>
    <mergeCell ref="W45:Z46"/>
    <mergeCell ref="R49:V50"/>
    <mergeCell ref="W49:Z50"/>
    <mergeCell ref="BG6:BM8"/>
    <mergeCell ref="BG57:BM59"/>
    <mergeCell ref="AY57:BE59"/>
    <mergeCell ref="AJ9:BF10"/>
    <mergeCell ref="AJ11:BF12"/>
    <mergeCell ref="AJ13:BF14"/>
    <mergeCell ref="AJ19:BF20"/>
    <mergeCell ref="AJ21:BF22"/>
    <mergeCell ref="AJ27:BF28"/>
    <mergeCell ref="R35:V36"/>
    <mergeCell ref="AA31:AH32"/>
    <mergeCell ref="C23:Z24"/>
    <mergeCell ref="R39:V40"/>
    <mergeCell ref="C39:J40"/>
    <mergeCell ref="C29:Z30"/>
    <mergeCell ref="C31:Z32"/>
    <mergeCell ref="AA33:AH34"/>
    <mergeCell ref="C25:Z26"/>
    <mergeCell ref="AA77:AH78"/>
    <mergeCell ref="DM74:DT80"/>
    <mergeCell ref="DE74:DL80"/>
    <mergeCell ref="CW74:DD80"/>
    <mergeCell ref="DU74:EC80"/>
    <mergeCell ref="B72:B81"/>
    <mergeCell ref="AJ29:BF30"/>
    <mergeCell ref="AJ35:BF36"/>
    <mergeCell ref="AJ37:BF38"/>
    <mergeCell ref="AJ43:BF44"/>
    <mergeCell ref="AJ45:BF46"/>
    <mergeCell ref="R43:V44"/>
    <mergeCell ref="R41:V42"/>
    <mergeCell ref="AA59:AH60"/>
    <mergeCell ref="AA61:AH62"/>
    <mergeCell ref="W47:Z48"/>
    <mergeCell ref="AA47:AH48"/>
    <mergeCell ref="AA51:AH52"/>
    <mergeCell ref="R77:Z78"/>
    <mergeCell ref="CW48:EC50"/>
    <mergeCell ref="CW51:DB52"/>
    <mergeCell ref="DC51:DW57"/>
    <mergeCell ref="DX51:EC52"/>
    <mergeCell ref="CW53:DB57"/>
    <mergeCell ref="DX53:EC57"/>
    <mergeCell ref="A3:G3"/>
    <mergeCell ref="CW68:EC70"/>
    <mergeCell ref="DM71:DT73"/>
    <mergeCell ref="DE71:DL73"/>
    <mergeCell ref="CW71:DD73"/>
    <mergeCell ref="DU71:EC73"/>
    <mergeCell ref="AJ15:BF16"/>
    <mergeCell ref="AJ17:BF18"/>
    <mergeCell ref="AJ23:BF24"/>
    <mergeCell ref="AJ25:BF26"/>
    <mergeCell ref="AA25:AH26"/>
    <mergeCell ref="AA27:AH28"/>
    <mergeCell ref="AY64:BE66"/>
    <mergeCell ref="AY67:BE69"/>
    <mergeCell ref="AY70:BE72"/>
    <mergeCell ref="AY73:BE75"/>
    <mergeCell ref="AJ67:AX69"/>
    <mergeCell ref="AJ70:AX72"/>
    <mergeCell ref="AJ73:AX75"/>
    <mergeCell ref="C69:Z70"/>
    <mergeCell ref="C67:Z68"/>
    <mergeCell ref="AD16:AD18"/>
    <mergeCell ref="C9:AH15"/>
    <mergeCell ref="C19:AH20"/>
    <mergeCell ref="C84:G85"/>
    <mergeCell ref="C86:G90"/>
    <mergeCell ref="AD84:AH85"/>
    <mergeCell ref="AD86:AH90"/>
    <mergeCell ref="C41:J42"/>
    <mergeCell ref="R47:V48"/>
    <mergeCell ref="L47:Q48"/>
    <mergeCell ref="M44:P46"/>
    <mergeCell ref="C45:J46"/>
    <mergeCell ref="C47:J48"/>
    <mergeCell ref="C43:J44"/>
    <mergeCell ref="W51:Z52"/>
    <mergeCell ref="M49:P51"/>
    <mergeCell ref="M52:P52"/>
    <mergeCell ref="R57:V58"/>
    <mergeCell ref="C77:K78"/>
    <mergeCell ref="L77:Q78"/>
    <mergeCell ref="AA41:AH42"/>
    <mergeCell ref="AA43:AH44"/>
    <mergeCell ref="R45:V46"/>
    <mergeCell ref="AA57:AH58"/>
    <mergeCell ref="AA63:AH64"/>
    <mergeCell ref="C79:Z80"/>
    <mergeCell ref="R119:V119"/>
    <mergeCell ref="R102:V102"/>
    <mergeCell ref="R103:V103"/>
    <mergeCell ref="R104:V104"/>
    <mergeCell ref="R105:V105"/>
    <mergeCell ref="R112:V112"/>
    <mergeCell ref="R113:V113"/>
    <mergeCell ref="R114:V114"/>
    <mergeCell ref="K104:Q104"/>
    <mergeCell ref="K103:Q103"/>
    <mergeCell ref="K119:Q119"/>
    <mergeCell ref="K105:Q105"/>
    <mergeCell ref="K106:Q106"/>
    <mergeCell ref="R109:V109"/>
    <mergeCell ref="K115:Q115"/>
    <mergeCell ref="K116:Q116"/>
    <mergeCell ref="R116:V116"/>
    <mergeCell ref="R117:V117"/>
    <mergeCell ref="R118:V118"/>
    <mergeCell ref="K117:Q117"/>
    <mergeCell ref="K118:Q118"/>
    <mergeCell ref="R115:V115"/>
    <mergeCell ref="AL108:AP108"/>
    <mergeCell ref="K101:Q101"/>
    <mergeCell ref="K102:Q102"/>
    <mergeCell ref="K112:Q112"/>
    <mergeCell ref="K114:Q114"/>
    <mergeCell ref="K113:Q113"/>
    <mergeCell ref="K110:Q110"/>
    <mergeCell ref="K111:Q111"/>
    <mergeCell ref="K98:Q98"/>
    <mergeCell ref="K99:Q99"/>
    <mergeCell ref="K100:Q100"/>
    <mergeCell ref="K107:Q107"/>
    <mergeCell ref="K108:Q108"/>
    <mergeCell ref="K109:Q109"/>
    <mergeCell ref="W105:AA105"/>
    <mergeCell ref="AG101:AK101"/>
    <mergeCell ref="AG102:AK102"/>
    <mergeCell ref="AL105:AP105"/>
    <mergeCell ref="AB104:AF104"/>
    <mergeCell ref="W103:AA103"/>
    <mergeCell ref="W104:AA104"/>
    <mergeCell ref="AL106:AP106"/>
    <mergeCell ref="AL107:AP107"/>
    <mergeCell ref="R97:V97"/>
    <mergeCell ref="R98:V98"/>
    <mergeCell ref="R99:V99"/>
    <mergeCell ref="R100:V100"/>
    <mergeCell ref="AL100:AP100"/>
    <mergeCell ref="AL101:AP101"/>
    <mergeCell ref="AL102:AP102"/>
    <mergeCell ref="AL103:AP103"/>
    <mergeCell ref="AL104:AP104"/>
    <mergeCell ref="W97:AA97"/>
    <mergeCell ref="AQ98:AU98"/>
    <mergeCell ref="AJ84:AN85"/>
    <mergeCell ref="AJ86:AN90"/>
    <mergeCell ref="AQ99:AU99"/>
    <mergeCell ref="W99:AA99"/>
    <mergeCell ref="W100:AA100"/>
    <mergeCell ref="W101:AA101"/>
    <mergeCell ref="W102:AA102"/>
    <mergeCell ref="AQ100:AU100"/>
    <mergeCell ref="AQ101:AU101"/>
    <mergeCell ref="AQ102:AU102"/>
    <mergeCell ref="AL97:AP97"/>
    <mergeCell ref="AL98:AP98"/>
    <mergeCell ref="AG97:AK97"/>
    <mergeCell ref="AG98:AK98"/>
    <mergeCell ref="AB97:AF97"/>
    <mergeCell ref="W98:AA98"/>
    <mergeCell ref="AQ103:AU103"/>
    <mergeCell ref="AG99:AK99"/>
    <mergeCell ref="AG100:AK100"/>
    <mergeCell ref="AL99:AP99"/>
    <mergeCell ref="AS124:BD126"/>
    <mergeCell ref="AT127:BD129"/>
    <mergeCell ref="BE124:BI126"/>
    <mergeCell ref="AB102:AF102"/>
    <mergeCell ref="AB113:AF113"/>
    <mergeCell ref="AB109:AF109"/>
    <mergeCell ref="AB110:AF110"/>
    <mergeCell ref="AB114:AF114"/>
    <mergeCell ref="AB107:AF107"/>
    <mergeCell ref="AB108:AF108"/>
    <mergeCell ref="AG115:AK115"/>
    <mergeCell ref="AG116:AK116"/>
    <mergeCell ref="AQ114:AU114"/>
    <mergeCell ref="AQ115:AU115"/>
    <mergeCell ref="AQ120:AU120"/>
    <mergeCell ref="BG110:BI110"/>
    <mergeCell ref="BG111:BI111"/>
    <mergeCell ref="BG112:BI112"/>
    <mergeCell ref="BG113:BI113"/>
    <mergeCell ref="AX109:BI109"/>
    <mergeCell ref="AX104:BB104"/>
    <mergeCell ref="AX114:BI114"/>
    <mergeCell ref="R121:V121"/>
    <mergeCell ref="W118:AA118"/>
    <mergeCell ref="AB122:AF122"/>
    <mergeCell ref="W109:AA109"/>
    <mergeCell ref="W110:AA110"/>
    <mergeCell ref="R110:V110"/>
    <mergeCell ref="R111:V111"/>
    <mergeCell ref="W111:AA111"/>
    <mergeCell ref="W112:AA112"/>
    <mergeCell ref="AB115:AF115"/>
    <mergeCell ref="AB116:AF116"/>
    <mergeCell ref="AB117:AF117"/>
    <mergeCell ref="AB111:AF111"/>
    <mergeCell ref="AB112:AF112"/>
    <mergeCell ref="R122:V122"/>
    <mergeCell ref="W122:AA122"/>
    <mergeCell ref="W117:AA117"/>
    <mergeCell ref="W115:AA115"/>
    <mergeCell ref="AG105:AK105"/>
    <mergeCell ref="AG106:AK106"/>
    <mergeCell ref="AG107:AK107"/>
    <mergeCell ref="AG108:AK108"/>
    <mergeCell ref="K121:Q121"/>
    <mergeCell ref="AB118:AF118"/>
    <mergeCell ref="AB119:AF119"/>
    <mergeCell ref="BO81:CU83"/>
    <mergeCell ref="BO84:CU90"/>
    <mergeCell ref="AJ33:BF34"/>
    <mergeCell ref="AJ39:BF40"/>
    <mergeCell ref="AJ41:BF42"/>
    <mergeCell ref="AJ47:BF48"/>
    <mergeCell ref="AJ49:BF50"/>
    <mergeCell ref="AJ51:BF52"/>
    <mergeCell ref="AJ53:BF54"/>
    <mergeCell ref="BG76:BM78"/>
    <mergeCell ref="BG61:BM63"/>
    <mergeCell ref="BG64:BM66"/>
    <mergeCell ref="BG67:BM69"/>
    <mergeCell ref="BG70:BM72"/>
    <mergeCell ref="BG73:BM75"/>
    <mergeCell ref="BO74:BV80"/>
    <mergeCell ref="BG43:BM44"/>
    <mergeCell ref="BI84:BM85"/>
    <mergeCell ref="BI86:BM90"/>
    <mergeCell ref="AO84:BH90"/>
    <mergeCell ref="AX102:BB102"/>
    <mergeCell ref="C21:Z22"/>
    <mergeCell ref="AH16:AH18"/>
    <mergeCell ref="X16:AC18"/>
    <mergeCell ref="AJ81:BM83"/>
    <mergeCell ref="BG47:BM48"/>
    <mergeCell ref="BG51:BM52"/>
    <mergeCell ref="BG55:BM56"/>
    <mergeCell ref="BG45:BM46"/>
    <mergeCell ref="BG49:BM50"/>
    <mergeCell ref="BG53:BM54"/>
    <mergeCell ref="AA79:AH80"/>
    <mergeCell ref="R75:Z76"/>
    <mergeCell ref="AJ31:BF32"/>
    <mergeCell ref="W57:Z58"/>
    <mergeCell ref="R51:V52"/>
    <mergeCell ref="W41:Z42"/>
    <mergeCell ref="AJ76:BF78"/>
    <mergeCell ref="AJ55:BF56"/>
    <mergeCell ref="AJ57:AW59"/>
    <mergeCell ref="AJ61:BF63"/>
    <mergeCell ref="AJ64:AX66"/>
    <mergeCell ref="C55:AH56"/>
    <mergeCell ref="L37:Q38"/>
    <mergeCell ref="W121:AA121"/>
    <mergeCell ref="W106:AA106"/>
    <mergeCell ref="W107:AA107"/>
    <mergeCell ref="W108:AA108"/>
    <mergeCell ref="W113:AA113"/>
    <mergeCell ref="W114:AA114"/>
    <mergeCell ref="W116:AA116"/>
    <mergeCell ref="AO6:BF8"/>
    <mergeCell ref="AE16:AG18"/>
    <mergeCell ref="C16:W18"/>
    <mergeCell ref="AA23:AH24"/>
    <mergeCell ref="C35:K36"/>
    <mergeCell ref="L35:Q36"/>
    <mergeCell ref="AA65:AH66"/>
    <mergeCell ref="C65:Z66"/>
    <mergeCell ref="AA49:AH50"/>
    <mergeCell ref="AA39:AH40"/>
    <mergeCell ref="C33:Z34"/>
    <mergeCell ref="W39:Z40"/>
    <mergeCell ref="C75:P76"/>
    <mergeCell ref="C49:L50"/>
    <mergeCell ref="C73:L74"/>
    <mergeCell ref="C6:AH8"/>
    <mergeCell ref="AA21:AH22"/>
    <mergeCell ref="R120:V120"/>
    <mergeCell ref="R101:V101"/>
    <mergeCell ref="R106:V106"/>
    <mergeCell ref="R107:V107"/>
    <mergeCell ref="R108:V108"/>
    <mergeCell ref="H84:AC90"/>
    <mergeCell ref="AG103:AK103"/>
    <mergeCell ref="AG104:AK104"/>
    <mergeCell ref="AX115:BF115"/>
    <mergeCell ref="AL109:AP109"/>
    <mergeCell ref="AL110:AP110"/>
    <mergeCell ref="AL111:AP111"/>
    <mergeCell ref="AL112:AP112"/>
    <mergeCell ref="AL113:AP113"/>
    <mergeCell ref="AL114:AP114"/>
    <mergeCell ref="AG109:AK109"/>
    <mergeCell ref="AG110:AK110"/>
    <mergeCell ref="AG111:AK111"/>
    <mergeCell ref="W119:AA119"/>
    <mergeCell ref="W120:AA120"/>
    <mergeCell ref="K120:Q120"/>
    <mergeCell ref="AG117:AK117"/>
    <mergeCell ref="AG118:AK118"/>
    <mergeCell ref="AX103:BB103"/>
    <mergeCell ref="BG115:BI115"/>
    <mergeCell ref="AX116:BF116"/>
    <mergeCell ref="BG116:BI116"/>
    <mergeCell ref="AX117:BF117"/>
    <mergeCell ref="BG117:BI117"/>
    <mergeCell ref="AX118:BF118"/>
    <mergeCell ref="BG118:BI118"/>
    <mergeCell ref="AL115:AP115"/>
    <mergeCell ref="AL116:AP116"/>
    <mergeCell ref="CW6:EC8"/>
    <mergeCell ref="CW12:EC18"/>
    <mergeCell ref="CW9:EC11"/>
    <mergeCell ref="CE39:CU40"/>
    <mergeCell ref="CK22:CU28"/>
    <mergeCell ref="BO19:BY21"/>
    <mergeCell ref="BZ19:CJ21"/>
    <mergeCell ref="CK19:CU21"/>
    <mergeCell ref="DM22:EC24"/>
    <mergeCell ref="BO29:CU31"/>
    <mergeCell ref="BO6:CU8"/>
    <mergeCell ref="CM9:CU11"/>
    <mergeCell ref="BZ22:CJ28"/>
    <mergeCell ref="DM19:EC21"/>
    <mergeCell ref="BO12:CU18"/>
    <mergeCell ref="CE41:CU44"/>
    <mergeCell ref="BO32:CU38"/>
    <mergeCell ref="CW61:DG67"/>
    <mergeCell ref="DH61:DR67"/>
    <mergeCell ref="DS61:EC67"/>
    <mergeCell ref="CW58:DG60"/>
    <mergeCell ref="DH58:DR60"/>
    <mergeCell ref="CW19:DL47"/>
    <mergeCell ref="DM25:EC47"/>
    <mergeCell ref="DS58:EC60"/>
    <mergeCell ref="BO22:BY28"/>
    <mergeCell ref="BE130:BH132"/>
    <mergeCell ref="CE71:CL73"/>
    <mergeCell ref="BW71:CD73"/>
    <mergeCell ref="CE45:CU67"/>
    <mergeCell ref="BO71:BV73"/>
    <mergeCell ref="CM71:CU73"/>
    <mergeCell ref="CM74:CU80"/>
    <mergeCell ref="AB98:AF98"/>
    <mergeCell ref="C81:AH83"/>
    <mergeCell ref="C71:Z72"/>
    <mergeCell ref="AQ106:AU106"/>
    <mergeCell ref="AB106:AF106"/>
    <mergeCell ref="AB120:AF120"/>
    <mergeCell ref="AB121:AF121"/>
    <mergeCell ref="N124:AO124"/>
    <mergeCell ref="C57:P58"/>
    <mergeCell ref="AQ122:AU122"/>
    <mergeCell ref="AQ107:AU107"/>
    <mergeCell ref="AQ108:AU108"/>
    <mergeCell ref="AQ109:AU109"/>
    <mergeCell ref="AQ110:AU110"/>
    <mergeCell ref="AQ111:AU111"/>
    <mergeCell ref="AQ112:AU112"/>
    <mergeCell ref="AQ113:AU113"/>
    <mergeCell ref="CW81:EC83"/>
    <mergeCell ref="CW84:EC90"/>
    <mergeCell ref="C93:EC94"/>
    <mergeCell ref="C63:Z64"/>
    <mergeCell ref="R59:V60"/>
    <mergeCell ref="W59:Z60"/>
    <mergeCell ref="AA67:AH68"/>
    <mergeCell ref="AA71:AH72"/>
    <mergeCell ref="AB105:AF105"/>
    <mergeCell ref="AQ105:AU105"/>
    <mergeCell ref="AB103:AF103"/>
    <mergeCell ref="AQ104:AU104"/>
    <mergeCell ref="AB99:AF99"/>
    <mergeCell ref="AB100:AF100"/>
    <mergeCell ref="AB101:AF101"/>
    <mergeCell ref="AQ97:AU97"/>
    <mergeCell ref="BO68:CU70"/>
    <mergeCell ref="C61:Z62"/>
    <mergeCell ref="C59:P60"/>
    <mergeCell ref="CE74:CL80"/>
    <mergeCell ref="BW74:CD80"/>
    <mergeCell ref="AA69:AH70"/>
    <mergeCell ref="AX99:BB99"/>
    <mergeCell ref="AX100:BB100"/>
    <mergeCell ref="H3:T3"/>
    <mergeCell ref="K122:Q122"/>
    <mergeCell ref="AX110:BF110"/>
    <mergeCell ref="AX111:BF111"/>
    <mergeCell ref="AX112:BF112"/>
    <mergeCell ref="AX113:BF113"/>
    <mergeCell ref="AX106:BB106"/>
    <mergeCell ref="AX107:BB107"/>
    <mergeCell ref="AX120:BI120"/>
    <mergeCell ref="AX121:BF121"/>
    <mergeCell ref="BG121:BI121"/>
    <mergeCell ref="AX122:BF122"/>
    <mergeCell ref="BG122:BI122"/>
    <mergeCell ref="AA45:AH46"/>
    <mergeCell ref="AQ116:AU116"/>
    <mergeCell ref="AQ117:AU117"/>
    <mergeCell ref="AQ118:AU118"/>
    <mergeCell ref="AQ119:AU119"/>
    <mergeCell ref="AQ121:AU121"/>
    <mergeCell ref="AA29:AH30"/>
    <mergeCell ref="AA75:AH76"/>
    <mergeCell ref="M39:P41"/>
    <mergeCell ref="L42:Q43"/>
    <mergeCell ref="C27:Z28"/>
    <mergeCell ref="AG121:AK121"/>
    <mergeCell ref="AG122:AK122"/>
    <mergeCell ref="AL117:AP117"/>
    <mergeCell ref="AL118:AP118"/>
    <mergeCell ref="AL119:AP119"/>
    <mergeCell ref="AL120:AP120"/>
    <mergeCell ref="AL121:AP121"/>
    <mergeCell ref="AL122:AP122"/>
    <mergeCell ref="AG112:AK112"/>
    <mergeCell ref="AG113:AK113"/>
    <mergeCell ref="AG114:AK114"/>
    <mergeCell ref="AG119:AK119"/>
    <mergeCell ref="AG120:AK120"/>
    <mergeCell ref="BG9:BM10"/>
    <mergeCell ref="BG13:BM14"/>
    <mergeCell ref="BG17:BM18"/>
    <mergeCell ref="BG21:BM22"/>
    <mergeCell ref="BG25:BM26"/>
    <mergeCell ref="BG29:BM30"/>
    <mergeCell ref="BG33:BM34"/>
    <mergeCell ref="BG37:BM38"/>
    <mergeCell ref="BG41:BM42"/>
    <mergeCell ref="BG11:BM12"/>
    <mergeCell ref="BG15:BM16"/>
    <mergeCell ref="BG19:BM20"/>
    <mergeCell ref="BG23:BM24"/>
    <mergeCell ref="BG27:BM28"/>
    <mergeCell ref="BG31:BM32"/>
    <mergeCell ref="BG35:BM36"/>
    <mergeCell ref="BG39:BM40"/>
  </mergeCells>
  <conditionalFormatting sqref="CE74:CE77">
    <cfRule type="expression" priority="277">
      <formula>"Select Loan Type"</formula>
    </cfRule>
  </conditionalFormatting>
  <conditionalFormatting sqref="BG9 BG13 BG11 AJ9 AJ11 AJ13">
    <cfRule type="expression" dxfId="75" priority="272">
      <formula>$BG$6="LUMP SUM"</formula>
    </cfRule>
  </conditionalFormatting>
  <conditionalFormatting sqref="AY57">
    <cfRule type="expression" dxfId="74" priority="267">
      <formula>$BG$6="QUICK BID"</formula>
    </cfRule>
    <cfRule type="expression" dxfId="73" priority="270">
      <formula>$BG$6="Lump Sum"</formula>
    </cfRule>
  </conditionalFormatting>
  <conditionalFormatting sqref="BG57">
    <cfRule type="expression" dxfId="72" priority="269">
      <formula>$BG$6="Lump Sum"</formula>
    </cfRule>
  </conditionalFormatting>
  <conditionalFormatting sqref="BG9 BG13 BG11">
    <cfRule type="expression" dxfId="71" priority="268">
      <formula>$BG$6="QUICK BID"</formula>
    </cfRule>
  </conditionalFormatting>
  <conditionalFormatting sqref="AE16:AG18">
    <cfRule type="expression" dxfId="70" priority="1366">
      <formula>$X$16="% OF ARV"</formula>
    </cfRule>
  </conditionalFormatting>
  <conditionalFormatting sqref="C57:AH72 C55 C51:AH52 W39 W41 W43 W45 W47 W49 C75:AH76 C39:V50 C77:Q78 AA39:AH50 AA77:AH78 C19:AH36 M73:AH74">
    <cfRule type="expression" dxfId="69" priority="1367">
      <formula>$X$16="% OF ARV"</formula>
    </cfRule>
  </conditionalFormatting>
  <conditionalFormatting sqref="AA57:AH72 AA39:AH52 AA75:AH78 AA21:AH36">
    <cfRule type="expression" dxfId="68" priority="1381">
      <formula>$X$16="% OF ARV"</formula>
    </cfRule>
  </conditionalFormatting>
  <conditionalFormatting sqref="C77:Q78 C57:V60 C39:V52 C55">
    <cfRule type="expression" dxfId="67" priority="1383">
      <formula>$X$16="% OF ARV"</formula>
    </cfRule>
  </conditionalFormatting>
  <conditionalFormatting sqref="CE74:CE77">
    <cfRule type="expression" dxfId="66" priority="1384">
      <formula>#REF!="% OF ARV"</formula>
    </cfRule>
  </conditionalFormatting>
  <conditionalFormatting sqref="DC51:DW57">
    <cfRule type="cellIs" dxfId="65" priority="81" operator="lessThan">
      <formula>0</formula>
    </cfRule>
  </conditionalFormatting>
  <conditionalFormatting sqref="CW61:DG67">
    <cfRule type="cellIs" dxfId="64" priority="80" operator="lessThan">
      <formula>0</formula>
    </cfRule>
  </conditionalFormatting>
  <conditionalFormatting sqref="DH61:EC67">
    <cfRule type="cellIs" dxfId="63" priority="79" operator="lessThan">
      <formula>0</formula>
    </cfRule>
  </conditionalFormatting>
  <conditionalFormatting sqref="BW74:BW77">
    <cfRule type="expression" priority="74">
      <formula>"Select Loan Type"</formula>
    </cfRule>
  </conditionalFormatting>
  <conditionalFormatting sqref="BW74:BW77">
    <cfRule type="expression" dxfId="62" priority="75">
      <formula>#REF!="% OF ARV"</formula>
    </cfRule>
  </conditionalFormatting>
  <conditionalFormatting sqref="BO74:BO77">
    <cfRule type="expression" priority="72">
      <formula>"Select Loan Type"</formula>
    </cfRule>
  </conditionalFormatting>
  <conditionalFormatting sqref="BO74:BO77">
    <cfRule type="expression" dxfId="61" priority="73">
      <formula>#REF!="% OF ARV"</formula>
    </cfRule>
  </conditionalFormatting>
  <conditionalFormatting sqref="CM74:CM77">
    <cfRule type="expression" priority="70">
      <formula>"Select Loan Type"</formula>
    </cfRule>
  </conditionalFormatting>
  <conditionalFormatting sqref="CM74:CM77">
    <cfRule type="expression" dxfId="60" priority="71">
      <formula>#REF!="% OF ARV"</formula>
    </cfRule>
  </conditionalFormatting>
  <conditionalFormatting sqref="DM74:DM77">
    <cfRule type="expression" priority="68">
      <formula>"Select Loan Type"</formula>
    </cfRule>
  </conditionalFormatting>
  <conditionalFormatting sqref="DM74:DM77">
    <cfRule type="expression" dxfId="59" priority="69">
      <formula>#REF!="% OF ARV"</formula>
    </cfRule>
  </conditionalFormatting>
  <conditionalFormatting sqref="DE74:DE77">
    <cfRule type="expression" priority="66">
      <formula>"Select Loan Type"</formula>
    </cfRule>
  </conditionalFormatting>
  <conditionalFormatting sqref="DE74:DE77">
    <cfRule type="expression" dxfId="58" priority="67">
      <formula>#REF!="% OF ARV"</formula>
    </cfRule>
  </conditionalFormatting>
  <conditionalFormatting sqref="CW74:CW77">
    <cfRule type="expression" priority="64">
      <formula>"Select Loan Type"</formula>
    </cfRule>
  </conditionalFormatting>
  <conditionalFormatting sqref="CW74:CW77">
    <cfRule type="expression" dxfId="57" priority="65">
      <formula>#REF!="% OF ARV"</formula>
    </cfRule>
  </conditionalFormatting>
  <conditionalFormatting sqref="DU74:DU77">
    <cfRule type="expression" priority="62">
      <formula>"Select Loan Type"</formula>
    </cfRule>
  </conditionalFormatting>
  <conditionalFormatting sqref="DU74:DU77">
    <cfRule type="expression" dxfId="56" priority="63">
      <formula>#REF!="% OF ARV"</formula>
    </cfRule>
  </conditionalFormatting>
  <conditionalFormatting sqref="C73">
    <cfRule type="expression" dxfId="55" priority="58">
      <formula>$X$16="% OF ARV"</formula>
    </cfRule>
  </conditionalFormatting>
  <conditionalFormatting sqref="C73:V74">
    <cfRule type="expression" dxfId="54" priority="59">
      <formula>$X$16="% OF ARV"</formula>
    </cfRule>
  </conditionalFormatting>
  <conditionalFormatting sqref="R77:Z78">
    <cfRule type="expression" dxfId="53" priority="57">
      <formula>$X$16="% OF ARV"</formula>
    </cfRule>
  </conditionalFormatting>
  <conditionalFormatting sqref="C79:AH80">
    <cfRule type="expression" dxfId="52" priority="55">
      <formula>$X$16="% OF ARV"</formula>
    </cfRule>
  </conditionalFormatting>
  <conditionalFormatting sqref="AA79:AH80">
    <cfRule type="expression" dxfId="51" priority="56">
      <formula>$X$16="% OF ARV"</formula>
    </cfRule>
  </conditionalFormatting>
  <conditionalFormatting sqref="BG55">
    <cfRule type="expression" dxfId="50" priority="12">
      <formula>$BG$6="LUMP SUM"</formula>
    </cfRule>
  </conditionalFormatting>
  <conditionalFormatting sqref="BG55">
    <cfRule type="expression" dxfId="49" priority="11">
      <formula>$BG$6="QUICK BID"</formula>
    </cfRule>
  </conditionalFormatting>
  <conditionalFormatting sqref="BG17">
    <cfRule type="expression" dxfId="48" priority="52">
      <formula>$BG$6="LUMP SUM"</formula>
    </cfRule>
  </conditionalFormatting>
  <conditionalFormatting sqref="BG17">
    <cfRule type="expression" dxfId="47" priority="51">
      <formula>$BG$6="QUICK BID"</formula>
    </cfRule>
  </conditionalFormatting>
  <conditionalFormatting sqref="BG21">
    <cfRule type="expression" dxfId="46" priority="50">
      <formula>$BG$6="LUMP SUM"</formula>
    </cfRule>
  </conditionalFormatting>
  <conditionalFormatting sqref="BG21">
    <cfRule type="expression" dxfId="45" priority="49">
      <formula>$BG$6="QUICK BID"</formula>
    </cfRule>
  </conditionalFormatting>
  <conditionalFormatting sqref="BG25">
    <cfRule type="expression" dxfId="44" priority="48">
      <formula>$BG$6="LUMP SUM"</formula>
    </cfRule>
  </conditionalFormatting>
  <conditionalFormatting sqref="BG25">
    <cfRule type="expression" dxfId="43" priority="47">
      <formula>$BG$6="QUICK BID"</formula>
    </cfRule>
  </conditionalFormatting>
  <conditionalFormatting sqref="BG29">
    <cfRule type="expression" dxfId="42" priority="46">
      <formula>$BG$6="LUMP SUM"</formula>
    </cfRule>
  </conditionalFormatting>
  <conditionalFormatting sqref="BG29">
    <cfRule type="expression" dxfId="41" priority="45">
      <formula>$BG$6="QUICK BID"</formula>
    </cfRule>
  </conditionalFormatting>
  <conditionalFormatting sqref="BG33">
    <cfRule type="expression" dxfId="40" priority="44">
      <formula>$BG$6="LUMP SUM"</formula>
    </cfRule>
  </conditionalFormatting>
  <conditionalFormatting sqref="BG33">
    <cfRule type="expression" dxfId="39" priority="43">
      <formula>$BG$6="QUICK BID"</formula>
    </cfRule>
  </conditionalFormatting>
  <conditionalFormatting sqref="BG37">
    <cfRule type="expression" dxfId="38" priority="42">
      <formula>$BG$6="LUMP SUM"</formula>
    </cfRule>
  </conditionalFormatting>
  <conditionalFormatting sqref="BG37">
    <cfRule type="expression" dxfId="37" priority="41">
      <formula>$BG$6="QUICK BID"</formula>
    </cfRule>
  </conditionalFormatting>
  <conditionalFormatting sqref="BG41">
    <cfRule type="expression" dxfId="36" priority="40">
      <formula>$BG$6="LUMP SUM"</formula>
    </cfRule>
  </conditionalFormatting>
  <conditionalFormatting sqref="BG41">
    <cfRule type="expression" dxfId="35" priority="39">
      <formula>$BG$6="QUICK BID"</formula>
    </cfRule>
  </conditionalFormatting>
  <conditionalFormatting sqref="BG45">
    <cfRule type="expression" dxfId="34" priority="38">
      <formula>$BG$6="LUMP SUM"</formula>
    </cfRule>
  </conditionalFormatting>
  <conditionalFormatting sqref="BG45">
    <cfRule type="expression" dxfId="33" priority="37">
      <formula>$BG$6="QUICK BID"</formula>
    </cfRule>
  </conditionalFormatting>
  <conditionalFormatting sqref="BG49">
    <cfRule type="expression" dxfId="32" priority="36">
      <formula>$BG$6="LUMP SUM"</formula>
    </cfRule>
  </conditionalFormatting>
  <conditionalFormatting sqref="BG49">
    <cfRule type="expression" dxfId="31" priority="35">
      <formula>$BG$6="QUICK BID"</formula>
    </cfRule>
  </conditionalFormatting>
  <conditionalFormatting sqref="BG53">
    <cfRule type="expression" dxfId="30" priority="34">
      <formula>$BG$6="LUMP SUM"</formula>
    </cfRule>
  </conditionalFormatting>
  <conditionalFormatting sqref="BG53">
    <cfRule type="expression" dxfId="29" priority="33">
      <formula>$BG$6="QUICK BID"</formula>
    </cfRule>
  </conditionalFormatting>
  <conditionalFormatting sqref="BG15">
    <cfRule type="expression" dxfId="28" priority="32">
      <formula>$BG$6="LUMP SUM"</formula>
    </cfRule>
  </conditionalFormatting>
  <conditionalFormatting sqref="BG15">
    <cfRule type="expression" dxfId="27" priority="31">
      <formula>$BG$6="QUICK BID"</formula>
    </cfRule>
  </conditionalFormatting>
  <conditionalFormatting sqref="BG19">
    <cfRule type="expression" dxfId="26" priority="30">
      <formula>$BG$6="LUMP SUM"</formula>
    </cfRule>
  </conditionalFormatting>
  <conditionalFormatting sqref="BG19">
    <cfRule type="expression" dxfId="25" priority="29">
      <formula>$BG$6="QUICK BID"</formula>
    </cfRule>
  </conditionalFormatting>
  <conditionalFormatting sqref="BG23">
    <cfRule type="expression" dxfId="24" priority="28">
      <formula>$BG$6="LUMP SUM"</formula>
    </cfRule>
  </conditionalFormatting>
  <conditionalFormatting sqref="BG23">
    <cfRule type="expression" dxfId="23" priority="27">
      <formula>$BG$6="QUICK BID"</formula>
    </cfRule>
  </conditionalFormatting>
  <conditionalFormatting sqref="BG27">
    <cfRule type="expression" dxfId="22" priority="26">
      <formula>$BG$6="LUMP SUM"</formula>
    </cfRule>
  </conditionalFormatting>
  <conditionalFormatting sqref="BG27">
    <cfRule type="expression" dxfId="21" priority="25">
      <formula>$BG$6="QUICK BID"</formula>
    </cfRule>
  </conditionalFormatting>
  <conditionalFormatting sqref="BG31">
    <cfRule type="expression" dxfId="20" priority="24">
      <formula>$BG$6="LUMP SUM"</formula>
    </cfRule>
  </conditionalFormatting>
  <conditionalFormatting sqref="BG31">
    <cfRule type="expression" dxfId="19" priority="23">
      <formula>$BG$6="QUICK BID"</formula>
    </cfRule>
  </conditionalFormatting>
  <conditionalFormatting sqref="BG35">
    <cfRule type="expression" dxfId="18" priority="22">
      <formula>$BG$6="LUMP SUM"</formula>
    </cfRule>
  </conditionalFormatting>
  <conditionalFormatting sqref="BG35">
    <cfRule type="expression" dxfId="17" priority="21">
      <formula>$BG$6="QUICK BID"</formula>
    </cfRule>
  </conditionalFormatting>
  <conditionalFormatting sqref="BG39">
    <cfRule type="expression" dxfId="16" priority="20">
      <formula>$BG$6="LUMP SUM"</formula>
    </cfRule>
  </conditionalFormatting>
  <conditionalFormatting sqref="BG39">
    <cfRule type="expression" dxfId="15" priority="19">
      <formula>$BG$6="QUICK BID"</formula>
    </cfRule>
  </conditionalFormatting>
  <conditionalFormatting sqref="BG43">
    <cfRule type="expression" dxfId="14" priority="18">
      <formula>$BG$6="LUMP SUM"</formula>
    </cfRule>
  </conditionalFormatting>
  <conditionalFormatting sqref="BG43">
    <cfRule type="expression" dxfId="13" priority="17">
      <formula>$BG$6="QUICK BID"</formula>
    </cfRule>
  </conditionalFormatting>
  <conditionalFormatting sqref="BG47">
    <cfRule type="expression" dxfId="12" priority="16">
      <formula>$BG$6="LUMP SUM"</formula>
    </cfRule>
  </conditionalFormatting>
  <conditionalFormatting sqref="BG47">
    <cfRule type="expression" dxfId="11" priority="15">
      <formula>$BG$6="QUICK BID"</formula>
    </cfRule>
  </conditionalFormatting>
  <conditionalFormatting sqref="BG51">
    <cfRule type="expression" dxfId="10" priority="14">
      <formula>$BG$6="LUMP SUM"</formula>
    </cfRule>
  </conditionalFormatting>
  <conditionalFormatting sqref="BG51">
    <cfRule type="expression" dxfId="9" priority="13">
      <formula>$BG$6="QUICK BID"</formula>
    </cfRule>
  </conditionalFormatting>
  <conditionalFormatting sqref="AJ15 AJ17">
    <cfRule type="expression" dxfId="8" priority="10">
      <formula>$BG$6="LUMP SUM"</formula>
    </cfRule>
  </conditionalFormatting>
  <conditionalFormatting sqref="AJ53">
    <cfRule type="expression" dxfId="7" priority="6">
      <formula>$BG$6="LUMP SUM"</formula>
    </cfRule>
  </conditionalFormatting>
  <conditionalFormatting sqref="AJ19 AJ27 AJ35 AJ43 AJ51 AJ21 AJ29 AJ37 AJ45">
    <cfRule type="expression" dxfId="6" priority="9">
      <formula>$BG$6="LUMP SUM"</formula>
    </cfRule>
  </conditionalFormatting>
  <conditionalFormatting sqref="AJ23 AJ31 AJ39 AJ47 AJ25 AJ33 AJ41 AJ49">
    <cfRule type="expression" dxfId="5" priority="8">
      <formula>$BG$6="LUMP SUM"</formula>
    </cfRule>
  </conditionalFormatting>
  <conditionalFormatting sqref="AJ55">
    <cfRule type="expression" dxfId="4" priority="7">
      <formula>$BG$6="LUMP SUM"</formula>
    </cfRule>
  </conditionalFormatting>
  <conditionalFormatting sqref="L37:Q38">
    <cfRule type="expression" dxfId="3" priority="1">
      <formula>$X$16="% OF ARV"</formula>
    </cfRule>
  </conditionalFormatting>
  <conditionalFormatting sqref="L37:Q38">
    <cfRule type="expression" dxfId="2" priority="2">
      <formula>$X$16="% OF ARV"</formula>
    </cfRule>
  </conditionalFormatting>
  <dataValidations disablePrompts="1" xWindow="427" yWindow="745" count="4">
    <dataValidation allowBlank="1" showInputMessage="1" showErrorMessage="1" promptTitle="How is this calculated?" prompt="Repair Cost Contingency = Total Repair Costs x Repair Contingency %" sqref="BG73" xr:uid="{00000000-0002-0000-0B00-000001000000}"/>
    <dataValidation type="list" allowBlank="1" showErrorMessage="1" errorTitle="Select Fixed Costs Method" error="Select the Calculation Method for calculating your Fixed Costs." sqref="X16:AC18" xr:uid="{00000000-0002-0000-0B00-000002000000}">
      <formula1>Fixed_Costs_Dropdown</formula1>
    </dataValidation>
    <dataValidation type="list" allowBlank="1" showErrorMessage="1" sqref="BG6:BM8" xr:uid="{00000000-0002-0000-0B00-000003000000}">
      <formula1>$AX$102:$AX$104</formula1>
    </dataValidation>
    <dataValidation type="list" allowBlank="1" showErrorMessage="1" sqref="AY57" xr:uid="{00000000-0002-0000-0B00-000004000000}">
      <formula1>$AX$106:$AX$107</formula1>
    </dataValidation>
  </dataValidations>
  <printOptions horizontalCentered="1" verticalCentered="1"/>
  <pageMargins left="0.7" right="0.7" top="0.75" bottom="0.75" header="0.3" footer="0.3"/>
  <pageSetup scale="56" orientation="landscape" r:id="rId1"/>
  <ignoredErrors>
    <ignoredError sqref="AA33:AH54 AJ9:BF14 AJ16:BF56 AK15:BF15 AA76:AH80 AB75:AH75 AA67:AH74 AA57:AH60"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425</vt:i4>
      </vt:variant>
    </vt:vector>
  </HeadingPairs>
  <TitlesOfParts>
    <vt:vector size="433" baseType="lpstr">
      <vt:lpstr>EULA</vt:lpstr>
      <vt:lpstr>MACROS</vt:lpstr>
      <vt:lpstr>CATEGORY SETUP</vt:lpstr>
      <vt:lpstr>REHAB FINANCING SETUP</vt:lpstr>
      <vt:lpstr>HOME</vt:lpstr>
      <vt:lpstr>1 SETUP</vt:lpstr>
      <vt:lpstr>2 REHAB ANALYZER</vt:lpstr>
      <vt:lpstr>3 REPAIR ESTIMATOR</vt:lpstr>
      <vt:lpstr>Adders_Percentage</vt:lpstr>
      <vt:lpstr>Adders_Result</vt:lpstr>
      <vt:lpstr>AFTER_REPAIR_VALUE_CELL</vt:lpstr>
      <vt:lpstr>AFTER_REPAIR_VALUE_ESTIMATED</vt:lpstr>
      <vt:lpstr>After_Repair_Value_Result</vt:lpstr>
      <vt:lpstr>All_Project_Costs_Loan1</vt:lpstr>
      <vt:lpstr>All_Project_Costs_Loan2</vt:lpstr>
      <vt:lpstr>MACROS!Analyze_Help_Freeze_Line</vt:lpstr>
      <vt:lpstr>Analyze_Help_Freeze_Line</vt:lpstr>
      <vt:lpstr>MACROS!Analyze_Help_Setting</vt:lpstr>
      <vt:lpstr>Analyze_Help_Setting</vt:lpstr>
      <vt:lpstr>MACROS!Analyze_Workflow_Freeze_Line</vt:lpstr>
      <vt:lpstr>Analyze_Workflow_Freeze_Line</vt:lpstr>
      <vt:lpstr>APPLIANCES_ESTIMATE</vt:lpstr>
      <vt:lpstr>APPLIANCES_w_ADDERS</vt:lpstr>
      <vt:lpstr>ARV</vt:lpstr>
      <vt:lpstr>ARV_Box_Loan1</vt:lpstr>
      <vt:lpstr>ARV_Box_Loan2</vt:lpstr>
      <vt:lpstr>Baths</vt:lpstr>
      <vt:lpstr>Beds</vt:lpstr>
      <vt:lpstr>Buying_Costs_Range</vt:lpstr>
      <vt:lpstr>Buying_Costs_Result</vt:lpstr>
      <vt:lpstr>CABINETS___COUNTERTOPS_w_ADDERS</vt:lpstr>
      <vt:lpstr>CABINETS_COUNTERS_ESTIMATE</vt:lpstr>
      <vt:lpstr>CARPET___RESILIENT_w_ADDERS</vt:lpstr>
      <vt:lpstr>CARPET_ESTIMATE</vt:lpstr>
      <vt:lpstr>Cash_At_Closing</vt:lpstr>
      <vt:lpstr>Cash_During_Flip</vt:lpstr>
      <vt:lpstr>Category1</vt:lpstr>
      <vt:lpstr>Category10</vt:lpstr>
      <vt:lpstr>Category11</vt:lpstr>
      <vt:lpstr>Category12</vt:lpstr>
      <vt:lpstr>Category13</vt:lpstr>
      <vt:lpstr>Category14</vt:lpstr>
      <vt:lpstr>Category15</vt:lpstr>
      <vt:lpstr>Category16</vt:lpstr>
      <vt:lpstr>Category17</vt:lpstr>
      <vt:lpstr>Category18</vt:lpstr>
      <vt:lpstr>Category19</vt:lpstr>
      <vt:lpstr>Category2</vt:lpstr>
      <vt:lpstr>Category20</vt:lpstr>
      <vt:lpstr>Category21</vt:lpstr>
      <vt:lpstr>Category22</vt:lpstr>
      <vt:lpstr>Category23</vt:lpstr>
      <vt:lpstr>Category24</vt:lpstr>
      <vt:lpstr>Category3</vt:lpstr>
      <vt:lpstr>Category4</vt:lpstr>
      <vt:lpstr>Category5</vt:lpstr>
      <vt:lpstr>Category6</vt:lpstr>
      <vt:lpstr>Category7</vt:lpstr>
      <vt:lpstr>Category8</vt:lpstr>
      <vt:lpstr>Category9</vt:lpstr>
      <vt:lpstr>City_State_Zip</vt:lpstr>
      <vt:lpstr>Closing_Cost_Cell</vt:lpstr>
      <vt:lpstr>Company_City_State_Zip</vt:lpstr>
      <vt:lpstr>Company_Email</vt:lpstr>
      <vt:lpstr>Company_Name</vt:lpstr>
      <vt:lpstr>Company_Phone</vt:lpstr>
      <vt:lpstr>Company_Street_Address</vt:lpstr>
      <vt:lpstr>Company_Website</vt:lpstr>
      <vt:lpstr>Comparables_Data</vt:lpstr>
      <vt:lpstr>Concatenated_Address</vt:lpstr>
      <vt:lpstr>Concatentated_Property_Characteristics</vt:lpstr>
      <vt:lpstr>CONCRETE___FLATWORK_w_ADDERS</vt:lpstr>
      <vt:lpstr>CONCRETE_ESTIMATE</vt:lpstr>
      <vt:lpstr>Contingency_Amount</vt:lpstr>
      <vt:lpstr>Contingency_Percentage</vt:lpstr>
      <vt:lpstr>Contractors_Overhead_Profit_Amount</vt:lpstr>
      <vt:lpstr>Contractos_Overhead_Percentage</vt:lpstr>
      <vt:lpstr>Current_Sheet_View</vt:lpstr>
      <vt:lpstr>Debt_Financing_Cost</vt:lpstr>
      <vt:lpstr>Debt_Financing_Costs</vt:lpstr>
      <vt:lpstr>Debt_Financing_Row</vt:lpstr>
      <vt:lpstr>Debt_Financing_Rows</vt:lpstr>
      <vt:lpstr>DECKING_AND_PATIOS_w_ADDERS</vt:lpstr>
      <vt:lpstr>DECKING_ESTIMATE</vt:lpstr>
      <vt:lpstr>DEMOLITION_ESTIMATE</vt:lpstr>
      <vt:lpstr>DEMOLITION_w_ADDERS</vt:lpstr>
      <vt:lpstr>DIY_Savings</vt:lpstr>
      <vt:lpstr>DIYED</vt:lpstr>
      <vt:lpstr>DOORS___TRIM_w_ADDERS</vt:lpstr>
      <vt:lpstr>DOORS_TRIM_ESTIMATE</vt:lpstr>
      <vt:lpstr>DOORS_WINDOWS_ESTIMATE</vt:lpstr>
      <vt:lpstr>Down_Payment</vt:lpstr>
      <vt:lpstr>Dp_LTV_Dropdown</vt:lpstr>
      <vt:lpstr>Electrical</vt:lpstr>
      <vt:lpstr>ELECTRICAL_ESTIMATE</vt:lpstr>
      <vt:lpstr>ELECTRICAL_w_ADDERS</vt:lpstr>
      <vt:lpstr>Equity_Financing_Cost_Row</vt:lpstr>
      <vt:lpstr>Equity_Financing_Costs</vt:lpstr>
      <vt:lpstr>Equity_Financing_Rows</vt:lpstr>
      <vt:lpstr>Equity_Financing_Total</vt:lpstr>
      <vt:lpstr>Equity_Rows</vt:lpstr>
      <vt:lpstr>Estimate_Scope_1_Result</vt:lpstr>
      <vt:lpstr>Estimate_Scope_10_Result</vt:lpstr>
      <vt:lpstr>Estimate_Scope_11_Result</vt:lpstr>
      <vt:lpstr>Estimate_Scope_12_Result</vt:lpstr>
      <vt:lpstr>Estimate_Scope_13_Result</vt:lpstr>
      <vt:lpstr>Estimate_Scope_14_Result</vt:lpstr>
      <vt:lpstr>Estimate_Scope_15_Result</vt:lpstr>
      <vt:lpstr>Estimate_Scope_16_Result</vt:lpstr>
      <vt:lpstr>Estimate_Scope_17_Result</vt:lpstr>
      <vt:lpstr>Estimate_Scope_18_Result</vt:lpstr>
      <vt:lpstr>Estimate_Scope_19_Result</vt:lpstr>
      <vt:lpstr>Estimate_Scope_2_Result</vt:lpstr>
      <vt:lpstr>Estimate_Scope_20_Result</vt:lpstr>
      <vt:lpstr>Estimate_Scope_21_Result</vt:lpstr>
      <vt:lpstr>Estimate_Scope_22_Result</vt:lpstr>
      <vt:lpstr>Estimate_Scope_23_Result</vt:lpstr>
      <vt:lpstr>Estimate_Scope_24_Result</vt:lpstr>
      <vt:lpstr>Estimate_Scope_3_Result</vt:lpstr>
      <vt:lpstr>Estimate_Scope_4_Result</vt:lpstr>
      <vt:lpstr>Estimate_Scope_5_Result</vt:lpstr>
      <vt:lpstr>Estimate_Scope_6_Result</vt:lpstr>
      <vt:lpstr>Estimate_Scope_7_Result</vt:lpstr>
      <vt:lpstr>Estimate_Scope_8_Result</vt:lpstr>
      <vt:lpstr>Estimate_Scope_9_Result</vt:lpstr>
      <vt:lpstr>ESTIMATE_SUBTOTAL</vt:lpstr>
      <vt:lpstr>Estimating_Checklist_Check_Box1</vt:lpstr>
      <vt:lpstr>Estimating_Checklist_Check_Box2</vt:lpstr>
      <vt:lpstr>Estimating_Checklist_Check_Box3</vt:lpstr>
      <vt:lpstr>Estimating_Checklist_Check_Box4</vt:lpstr>
      <vt:lpstr>Estimating_Checklist_Check_Box5</vt:lpstr>
      <vt:lpstr>Estimating_Checklist_Check_Box6</vt:lpstr>
      <vt:lpstr>Estimating_Checklist_Check_Box7</vt:lpstr>
      <vt:lpstr>Estimating_Checklist_Check_Box8</vt:lpstr>
      <vt:lpstr>Estimator_Adders_Cells</vt:lpstr>
      <vt:lpstr>Estimator_Building_Permit_Cell</vt:lpstr>
      <vt:lpstr>Estimator_Columns</vt:lpstr>
      <vt:lpstr>Estimator_Contingency_Amount</vt:lpstr>
      <vt:lpstr>Estimator_Contingency_Cell</vt:lpstr>
      <vt:lpstr>Estimator_Contractor_Overhead_Amount</vt:lpstr>
      <vt:lpstr>Estimator_Contractor_Overhead_Cell</vt:lpstr>
      <vt:lpstr>Estimator_Location_Multiplier_Amount</vt:lpstr>
      <vt:lpstr>Estimator_Location_Multiplier_Cell</vt:lpstr>
      <vt:lpstr>Estimator_Lock_Cell</vt:lpstr>
      <vt:lpstr>Estimator_Permit_Cost_Amount</vt:lpstr>
      <vt:lpstr>Estimator_Range</vt:lpstr>
      <vt:lpstr>Estimator_Scope_Total_Column1</vt:lpstr>
      <vt:lpstr>Estimator_Scope_Total_Column2</vt:lpstr>
      <vt:lpstr>Estimator_Scope_Total_Column3</vt:lpstr>
      <vt:lpstr>Estimator_Scope_Totals</vt:lpstr>
      <vt:lpstr>Estimator_Total_Adder_Amount</vt:lpstr>
      <vt:lpstr>Estimator_Total_Columns</vt:lpstr>
      <vt:lpstr>Estimator_Total_Estimate_Cell</vt:lpstr>
      <vt:lpstr>EXT._DOORS___WINDOWS_w_ADDERS</vt:lpstr>
      <vt:lpstr>Financing_Setup_Page</vt:lpstr>
      <vt:lpstr>Financing_Space</vt:lpstr>
      <vt:lpstr>Fixed_Cost_Calculation_Method</vt:lpstr>
      <vt:lpstr>Fixed_Costs_Dropdown</vt:lpstr>
      <vt:lpstr>FRAMING___DRYWALL_w_ADDERS</vt:lpstr>
      <vt:lpstr>FRAMING_DRYWALL_ESTIMATE</vt:lpstr>
      <vt:lpstr>Funding_Strategy</vt:lpstr>
      <vt:lpstr>Furnishings</vt:lpstr>
      <vt:lpstr>GARAGE_DOORS_ESTIMATE</vt:lpstr>
      <vt:lpstr>GARAGE_DOORS_w_ADDERS</vt:lpstr>
      <vt:lpstr>GC_ESTIMATE</vt:lpstr>
      <vt:lpstr>GENERAL_CONDITIONS_w_ADDERS</vt:lpstr>
      <vt:lpstr>MACROS!Getting_Started_Rows</vt:lpstr>
      <vt:lpstr>Getting_Started_Rows</vt:lpstr>
      <vt:lpstr>HARDWOOD_ESTIMATE</vt:lpstr>
      <vt:lpstr>HARDWOOD_FLOORING_w_ADDERS</vt:lpstr>
      <vt:lpstr>Holding_Costs_Result</vt:lpstr>
      <vt:lpstr>HVAC</vt:lpstr>
      <vt:lpstr>HVAC_ESTIMATE</vt:lpstr>
      <vt:lpstr>HVAC_w_ADDERS</vt:lpstr>
      <vt:lpstr>Interest_Rate</vt:lpstr>
      <vt:lpstr>Interest_Rate_Loan2</vt:lpstr>
      <vt:lpstr>Investor_Name</vt:lpstr>
      <vt:lpstr>Known_Purchase_Price_Cell</vt:lpstr>
      <vt:lpstr>Known_Purchase_Price_Columns</vt:lpstr>
      <vt:lpstr>Labor_Estimate</vt:lpstr>
      <vt:lpstr>LANDSCAPING_ESTIMATE</vt:lpstr>
      <vt:lpstr>LANDSCAPING_w_ADDERS</vt:lpstr>
      <vt:lpstr>Lender_Points_Loan1</vt:lpstr>
      <vt:lpstr>Lender_Points_Loan2</vt:lpstr>
      <vt:lpstr>Length_of_Loan_Payments_Loan1</vt:lpstr>
      <vt:lpstr>Length_of_Loan_Payments_Loan2</vt:lpstr>
      <vt:lpstr>Listing_Schedule_Rehab_Analyzer</vt:lpstr>
      <vt:lpstr>Listing_Schedule_Rehab_Anaylzer</vt:lpstr>
      <vt:lpstr>Loan_1_Monthly_Payment</vt:lpstr>
      <vt:lpstr>Loan_1_Range</vt:lpstr>
      <vt:lpstr>Loan_2_Loan_Amount_Row</vt:lpstr>
      <vt:lpstr>Loan_2_Monthly_Payment</vt:lpstr>
      <vt:lpstr>Loan_Amount</vt:lpstr>
      <vt:lpstr>Loan_Balance_After_DP_Loan1</vt:lpstr>
      <vt:lpstr>Loan_Balance_After_DP_Loan2</vt:lpstr>
      <vt:lpstr>Loan_Financing_Costs</vt:lpstr>
      <vt:lpstr>Loan_Payment_Cell</vt:lpstr>
      <vt:lpstr>Loan_Payments_Dropdown</vt:lpstr>
      <vt:lpstr>Loan_Type_Dropdown</vt:lpstr>
      <vt:lpstr>Loan1_Amount</vt:lpstr>
      <vt:lpstr>Loan1_Down_Payment_Amount</vt:lpstr>
      <vt:lpstr>Loan1_Interest</vt:lpstr>
      <vt:lpstr>Loan1_Other_Costs</vt:lpstr>
      <vt:lpstr>Loan1_Points_Amount</vt:lpstr>
      <vt:lpstr>Loan1_Results</vt:lpstr>
      <vt:lpstr>Loan1_Selection</vt:lpstr>
      <vt:lpstr>Loan2_Amount</vt:lpstr>
      <vt:lpstr>Loan2_Down_Payment_Amount</vt:lpstr>
      <vt:lpstr>Loan2_Financing_Costs</vt:lpstr>
      <vt:lpstr>Loan2_Interest</vt:lpstr>
      <vt:lpstr>Loan2_Other_Costs</vt:lpstr>
      <vt:lpstr>Loan2_Points_Amount</vt:lpstr>
      <vt:lpstr>Loan2_Range</vt:lpstr>
      <vt:lpstr>Loan2_Results</vt:lpstr>
      <vt:lpstr>Loan2_Selection</vt:lpstr>
      <vt:lpstr>Location_Modifiers_Descr</vt:lpstr>
      <vt:lpstr>Location_Multiplier_Range</vt:lpstr>
      <vt:lpstr>Location_Mutiplier</vt:lpstr>
      <vt:lpstr>Location_Mutiplier_Amount</vt:lpstr>
      <vt:lpstr>macros_a1</vt:lpstr>
      <vt:lpstr>Macros_Enabled_Indicator</vt:lpstr>
      <vt:lpstr>MASONRY_ESTIMATE</vt:lpstr>
      <vt:lpstr>MASONRY_w_ADDERS</vt:lpstr>
      <vt:lpstr>Material_Estimate</vt:lpstr>
      <vt:lpstr>Maximum_Purchase_Price</vt:lpstr>
      <vt:lpstr>Maximum_Purchase_Price_Columns</vt:lpstr>
      <vt:lpstr>MISC._EXT._IMPROVEMENTS_w_ADDERS</vt:lpstr>
      <vt:lpstr>MISC_EXT_IMPROV_ESTIMATE</vt:lpstr>
      <vt:lpstr>MISCELLANEOUS_ESTIMATE</vt:lpstr>
      <vt:lpstr>MISCELLANEOUS_w_ADDERS</vt:lpstr>
      <vt:lpstr>Number_of_Baths</vt:lpstr>
      <vt:lpstr>Number_of_Beds</vt:lpstr>
      <vt:lpstr>Number_of_Loans</vt:lpstr>
      <vt:lpstr>Number_of_Loans_Range</vt:lpstr>
      <vt:lpstr>Offer_To_Do_Check_Box1</vt:lpstr>
      <vt:lpstr>Offer_To_Do_Check_Box2</vt:lpstr>
      <vt:lpstr>Offer_To_Do_Check_Box3</vt:lpstr>
      <vt:lpstr>Offer_To_Do_Check_Box4</vt:lpstr>
      <vt:lpstr>Offer_To_Do_Check_Box5</vt:lpstr>
      <vt:lpstr>Offer_To_Do_Check_Box7</vt:lpstr>
      <vt:lpstr>Offer_To_Do_Check_Box8</vt:lpstr>
      <vt:lpstr>Offer_To_Do_Check_Box9</vt:lpstr>
      <vt:lpstr>PAINTING_ESTIMATE</vt:lpstr>
      <vt:lpstr>PAINTING_w_ADDERS</vt:lpstr>
      <vt:lpstr>Payment_Type_Dropdown</vt:lpstr>
      <vt:lpstr>Permit_Amount</vt:lpstr>
      <vt:lpstr>Permit_Percentage</vt:lpstr>
      <vt:lpstr>Plumbing</vt:lpstr>
      <vt:lpstr>PLUMBING_ESTIMATE</vt:lpstr>
      <vt:lpstr>PLUMBING_w_ADDERS</vt:lpstr>
      <vt:lpstr>Points_Dropdown</vt:lpstr>
      <vt:lpstr>'2 REHAB ANALYZER'!Print_Area</vt:lpstr>
      <vt:lpstr>'3 REPAIR ESTIMATOR'!Print_Area</vt:lpstr>
      <vt:lpstr>EULA!Print_Area</vt:lpstr>
      <vt:lpstr>LISTS!Print_Area</vt:lpstr>
      <vt:lpstr>'REHAB FINANCING SETUP'!Print_Area</vt:lpstr>
      <vt:lpstr>Profit_Maximum_Purchase_Price_Investment_Range</vt:lpstr>
      <vt:lpstr>Profit_Maximum_Purchase_Price_Investment_Range2</vt:lpstr>
      <vt:lpstr>Profit_Per_Month</vt:lpstr>
      <vt:lpstr>Profit_Percentage_Cell</vt:lpstr>
      <vt:lpstr>'1 SETUP'!Project_Name</vt:lpstr>
      <vt:lpstr>Project_Name</vt:lpstr>
      <vt:lpstr>Property_City_State_Zip</vt:lpstr>
      <vt:lpstr>Property_Size</vt:lpstr>
      <vt:lpstr>Property_Street_Address</vt:lpstr>
      <vt:lpstr>Property_Type_Dropdown</vt:lpstr>
      <vt:lpstr>Purchase_Price_Only_Box_Loan1</vt:lpstr>
      <vt:lpstr>Purchase_Price_Only_Box_Loan2</vt:lpstr>
      <vt:lpstr>Purchase_Price_Result</vt:lpstr>
      <vt:lpstr>Raw_Repair_Costs_Result</vt:lpstr>
      <vt:lpstr>RAW_REPAIR_ESTIMATE_TOTAL</vt:lpstr>
      <vt:lpstr>Rehab_Analyzer_Buying_Costs1</vt:lpstr>
      <vt:lpstr>Rehab_Analyzer_Buying_Costs2</vt:lpstr>
      <vt:lpstr>Rehab_Analyzer_Buying_Costs3</vt:lpstr>
      <vt:lpstr>Rehab_Analyzer_Buying_Costs4</vt:lpstr>
      <vt:lpstr>Rehab_Analyzer_Buying_Costs5</vt:lpstr>
      <vt:lpstr>Rehab_Analyzer_Buying_Costs6</vt:lpstr>
      <vt:lpstr>Rehab_Analyzer_Calculation_Method</vt:lpstr>
      <vt:lpstr>Rehab_Analyzer_Closing_Cost_Cell</vt:lpstr>
      <vt:lpstr>Rehab_Analyzer_Column_Range</vt:lpstr>
      <vt:lpstr>Rehab_Analyzer_Contingency</vt:lpstr>
      <vt:lpstr>Rehab_Analyzer_Freeze_Line</vt:lpstr>
      <vt:lpstr>Rehab_Analyzer_Location_Mutiplier</vt:lpstr>
      <vt:lpstr>Rehab_Analyzer_Lock_Cell</vt:lpstr>
      <vt:lpstr>Rehab_Analyzer_OH_Profit</vt:lpstr>
      <vt:lpstr>Rehab_Analyzer_Permit_Cost</vt:lpstr>
      <vt:lpstr>Rehab_Analyzer_Purchase_Price_Columns</vt:lpstr>
      <vt:lpstr>Rehab_Analyzer_Range</vt:lpstr>
      <vt:lpstr>Rehab_Analyzer_Selling_Costs_By_Percentage_Cells</vt:lpstr>
      <vt:lpstr>Rehab_Financing_Setup_Cell_1</vt:lpstr>
      <vt:lpstr>REHAB_PROFIT_ESTIMATED</vt:lpstr>
      <vt:lpstr>Rehab_Schedule_Rehab_Analyzer</vt:lpstr>
      <vt:lpstr>Rehab_Schedule_Rehab_Anaylzer</vt:lpstr>
      <vt:lpstr>Rental_Funding_Strategy</vt:lpstr>
      <vt:lpstr>Rental_Funding_Type</vt:lpstr>
      <vt:lpstr>Repair_Contingency_Amount_Cell</vt:lpstr>
      <vt:lpstr>REPAIR_CONTINGENCY_ESTIMATED</vt:lpstr>
      <vt:lpstr>Repair_Contingency_Percentage_Cell</vt:lpstr>
      <vt:lpstr>Repair_Cost_Calculation_Method</vt:lpstr>
      <vt:lpstr>Repair_Costs_Only_Box_Loan1</vt:lpstr>
      <vt:lpstr>Repair_Costs_Only_Box_Loan2</vt:lpstr>
      <vt:lpstr>Repair_Estimate_Totals</vt:lpstr>
      <vt:lpstr>Repair_Estimator_Freeze_Line</vt:lpstr>
      <vt:lpstr>Repair_Estimator_Gap_Row</vt:lpstr>
      <vt:lpstr>Repair_Estimator_Header_Rows</vt:lpstr>
      <vt:lpstr>Repair_Estimator_Help_Hidden_Cell</vt:lpstr>
      <vt:lpstr>Repair_Estimator_Help_Range</vt:lpstr>
      <vt:lpstr>Repair_Estimator_Navigation_Freeze_Line</vt:lpstr>
      <vt:lpstr>Repair_Estimator_Totals_Columns</vt:lpstr>
      <vt:lpstr>REPAIRS_FIRST_COLUMN</vt:lpstr>
      <vt:lpstr>REPAIRS_SECOND_COLUMN</vt:lpstr>
      <vt:lpstr>ROOFING_ESTIMATE</vt:lpstr>
      <vt:lpstr>ROOFING_w_ADDERS</vt:lpstr>
      <vt:lpstr>School_District</vt:lpstr>
      <vt:lpstr>Scope_1_Cell</vt:lpstr>
      <vt:lpstr>Scope_1_First_Cell</vt:lpstr>
      <vt:lpstr>Scope_1_Range</vt:lpstr>
      <vt:lpstr>Scope_1_Setting</vt:lpstr>
      <vt:lpstr>Scope_10_First_Cell</vt:lpstr>
      <vt:lpstr>Scope_10_Range</vt:lpstr>
      <vt:lpstr>Scope_10_Setting</vt:lpstr>
      <vt:lpstr>Scope_11_First_Cell</vt:lpstr>
      <vt:lpstr>Scope_11_Range</vt:lpstr>
      <vt:lpstr>Scope_11_Setting</vt:lpstr>
      <vt:lpstr>Scope_12_First_Cell</vt:lpstr>
      <vt:lpstr>Scope_12_Range</vt:lpstr>
      <vt:lpstr>Scope_12_Setting</vt:lpstr>
      <vt:lpstr>Scope_13_First_Cell</vt:lpstr>
      <vt:lpstr>Scope_13_Range</vt:lpstr>
      <vt:lpstr>Scope_13_Setting</vt:lpstr>
      <vt:lpstr>Scope_14_First_Cell</vt:lpstr>
      <vt:lpstr>Scope_14_Range</vt:lpstr>
      <vt:lpstr>Scope_14_Setting</vt:lpstr>
      <vt:lpstr>Scope_15_First_Cell</vt:lpstr>
      <vt:lpstr>Scope_15_Range</vt:lpstr>
      <vt:lpstr>Scope_15_Setting</vt:lpstr>
      <vt:lpstr>Scope_16_First_Cell</vt:lpstr>
      <vt:lpstr>Scope_16_Range</vt:lpstr>
      <vt:lpstr>Scope_16_Setting</vt:lpstr>
      <vt:lpstr>Scope_17_First_Cell</vt:lpstr>
      <vt:lpstr>Scope_17_Range</vt:lpstr>
      <vt:lpstr>Scope_17_Setting</vt:lpstr>
      <vt:lpstr>Scope_18_First_Cell</vt:lpstr>
      <vt:lpstr>Scope_18_Range</vt:lpstr>
      <vt:lpstr>Scope_18_Setting</vt:lpstr>
      <vt:lpstr>Scope_19_First_Cell</vt:lpstr>
      <vt:lpstr>Scope_19_Range</vt:lpstr>
      <vt:lpstr>Scope_19_Setting</vt:lpstr>
      <vt:lpstr>Scope_2_First_Cell</vt:lpstr>
      <vt:lpstr>Scope_2_Range</vt:lpstr>
      <vt:lpstr>Scope_2_Setting</vt:lpstr>
      <vt:lpstr>Scope_20_First_Cell</vt:lpstr>
      <vt:lpstr>Scope_20_Range</vt:lpstr>
      <vt:lpstr>Scope_20_Setting</vt:lpstr>
      <vt:lpstr>Scope_21_First_Cell</vt:lpstr>
      <vt:lpstr>Scope_21_Range</vt:lpstr>
      <vt:lpstr>Scope_21_Setting</vt:lpstr>
      <vt:lpstr>Scope_22_First_Cell</vt:lpstr>
      <vt:lpstr>Scope_22_Range</vt:lpstr>
      <vt:lpstr>Scope_22_Setting</vt:lpstr>
      <vt:lpstr>Scope_23_First_Cell</vt:lpstr>
      <vt:lpstr>Scope_23_Range</vt:lpstr>
      <vt:lpstr>Scope_23_Setting</vt:lpstr>
      <vt:lpstr>Scope_24_First_Cell</vt:lpstr>
      <vt:lpstr>Scope_24_Range</vt:lpstr>
      <vt:lpstr>Scope_24_Setting</vt:lpstr>
      <vt:lpstr>Scope_3_First_Cell</vt:lpstr>
      <vt:lpstr>Scope_3_Range</vt:lpstr>
      <vt:lpstr>Scope_3_Setting</vt:lpstr>
      <vt:lpstr>Scope_4_First_Cell</vt:lpstr>
      <vt:lpstr>Scope_4_Range</vt:lpstr>
      <vt:lpstr>Scope_4_Setting</vt:lpstr>
      <vt:lpstr>Scope_5_First_Cell</vt:lpstr>
      <vt:lpstr>Scope_5_Range</vt:lpstr>
      <vt:lpstr>Scope_5_Setting</vt:lpstr>
      <vt:lpstr>Scope_6_First_Cell</vt:lpstr>
      <vt:lpstr>Scope_6_Range</vt:lpstr>
      <vt:lpstr>Scope_6_Setting</vt:lpstr>
      <vt:lpstr>Scope_7_First_Cell</vt:lpstr>
      <vt:lpstr>Scope_7_Range</vt:lpstr>
      <vt:lpstr>Scope_7_Setting</vt:lpstr>
      <vt:lpstr>Scope_8_First_Cell</vt:lpstr>
      <vt:lpstr>Scope_8_Range</vt:lpstr>
      <vt:lpstr>Scope_8_Setting</vt:lpstr>
      <vt:lpstr>Scope_9_First_Cell</vt:lpstr>
      <vt:lpstr>Scope_9_Range</vt:lpstr>
      <vt:lpstr>Scope_9_Setting</vt:lpstr>
      <vt:lpstr>Scope_of_Works_Range1</vt:lpstr>
      <vt:lpstr>Scope_of_Works_Range2</vt:lpstr>
      <vt:lpstr>Selling_Costs_By_Percentage_Range</vt:lpstr>
      <vt:lpstr>Selling_Costs_Result</vt:lpstr>
      <vt:lpstr>'1 SETUP'!Setup_Freeze_Line</vt:lpstr>
      <vt:lpstr>'CATEGORY SETUP'!Setup_Freeze_Line</vt:lpstr>
      <vt:lpstr>Setup_Freeze_Line</vt:lpstr>
      <vt:lpstr>SIDING_ESTIMATE</vt:lpstr>
      <vt:lpstr>SIDING_w_ADDERS</vt:lpstr>
      <vt:lpstr>Specific_Loan_Amount_Box_Loan1</vt:lpstr>
      <vt:lpstr>Specific_Loan_Amount_Box_Loan2</vt:lpstr>
      <vt:lpstr>Square_Feet</vt:lpstr>
      <vt:lpstr>Street_Address</vt:lpstr>
      <vt:lpstr>STRUCTURAL_CONCRETE_w_ADDERS</vt:lpstr>
      <vt:lpstr>STRUCTURAL_ESTIMATE</vt:lpstr>
      <vt:lpstr>Sub_Estimate</vt:lpstr>
      <vt:lpstr>Sub_Total</vt:lpstr>
      <vt:lpstr>SUBBED</vt:lpstr>
      <vt:lpstr>SUBBED_DROPDOWN</vt:lpstr>
      <vt:lpstr>Subdivision</vt:lpstr>
      <vt:lpstr>SUBTOTAL_ESTIMATE</vt:lpstr>
      <vt:lpstr>TILING_ESTIMATE</vt:lpstr>
      <vt:lpstr>TILING_w_ADDERS</vt:lpstr>
      <vt:lpstr>TOTAL_ADDERS</vt:lpstr>
      <vt:lpstr>TOTAL_BUYING_COSTS_ESTIMATED</vt:lpstr>
      <vt:lpstr>Total_Cash_Needed</vt:lpstr>
      <vt:lpstr>TOTAL_ESTIMATE</vt:lpstr>
      <vt:lpstr>TOTAL_ESTIMATE_W_ADDERS</vt:lpstr>
      <vt:lpstr>TOTAL_FINANCING_COSTS</vt:lpstr>
      <vt:lpstr>Total_Financing_Results_Range</vt:lpstr>
      <vt:lpstr>TOTAL_FIXED_COSTS_ESTIMATED</vt:lpstr>
      <vt:lpstr>Total_Fixed_Costs_Result</vt:lpstr>
      <vt:lpstr>TOTAL_HOLDING_COSTS_ESTIMATED</vt:lpstr>
      <vt:lpstr>Total_Monthly_Holding_Costs</vt:lpstr>
      <vt:lpstr>Total_Monthly_Holding_Costs_Cell</vt:lpstr>
      <vt:lpstr>Total_Profit_Result</vt:lpstr>
      <vt:lpstr>Total_Project_Costs_Result</vt:lpstr>
      <vt:lpstr>TOTAL_REMODEL_ESTIMATE</vt:lpstr>
      <vt:lpstr>Total_Repair_Costs_Result</vt:lpstr>
      <vt:lpstr>TOTAL_REPAIRS_ESTIMATE</vt:lpstr>
      <vt:lpstr>Total_Schedule_Cell</vt:lpstr>
      <vt:lpstr>TOTAL_SELLING_COSTS_ESTIMATED</vt:lpstr>
      <vt:lpstr>Total_Upfront_Costs_Result</vt:lpstr>
      <vt:lpstr>Yes_No_Dropdown</vt:lpstr>
      <vt:lpstr>Zoom_Setting</vt:lpstr>
      <vt:lpstr>Zoom_Setting_Dropdown</vt:lpstr>
    </vt:vector>
  </TitlesOfParts>
  <Company>CostpointSolutions,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 Flipping Spreadsheet 6</dc:title>
  <dc:creator>Houseflippingspreadsheet.com</dc:creator>
  <cp:lastModifiedBy>David Robertson</cp:lastModifiedBy>
  <cp:lastPrinted>2018-08-01T15:00:14Z</cp:lastPrinted>
  <dcterms:created xsi:type="dcterms:W3CDTF">2000-08-31T20:15:06Z</dcterms:created>
  <dcterms:modified xsi:type="dcterms:W3CDTF">2024-03-23T02:01:02Z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S9Connected">
    <vt:bool>true</vt:bool>
  </property>
</Properties>
</file>